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10004293\Desktop\4. 용역계약\1-1. 영향평가\1-1. 환경\6. 수서~광주 복선전철 제2,3공구 사후환경영향조사용역\3. PQ접수\"/>
    </mc:Choice>
  </mc:AlternateContent>
  <xr:revisionPtr revIDLastSave="0" documentId="13_ncr:1_{C46ACCCA-F3E0-4091-99E0-4F3FEDA29A73}" xr6:coauthVersionLast="47" xr6:coauthVersionMax="47" xr10:uidLastSave="{00000000-0000-0000-0000-000000000000}"/>
  <bookViews>
    <workbookView xWindow="-120" yWindow="-120" windowWidth="29040" windowHeight="15720" xr2:uid="{7AA4C8C5-ADC9-49BF-966C-3E5BCCA13DF5}"/>
  </bookViews>
  <sheets>
    <sheet name="접수조서" sheetId="24" r:id="rId1"/>
    <sheet name="1. 동부" sheetId="1" r:id="rId2"/>
    <sheet name="2. 한종" sheetId="2" r:id="rId3"/>
    <sheet name="3. 세광" sheetId="3" r:id="rId4"/>
    <sheet name="4. 동명" sheetId="4" r:id="rId5"/>
    <sheet name="5. 수성" sheetId="5" r:id="rId6"/>
    <sheet name="6. 홍익" sheetId="6" r:id="rId7"/>
    <sheet name="7. 신성" sheetId="7" r:id="rId8"/>
    <sheet name="8. 동성" sheetId="11" r:id="rId9"/>
    <sheet name="9. 동해" sheetId="10" r:id="rId10"/>
    <sheet name="10. 건화" sheetId="9" r:id="rId11"/>
    <sheet name="11. 세일" sheetId="8" r:id="rId12"/>
    <sheet name="12. 서영" sheetId="12" r:id="rId13"/>
    <sheet name="13. 이산" sheetId="13" r:id="rId14"/>
    <sheet name="14. 삼안" sheetId="14" r:id="rId15"/>
    <sheet name="15. 경호" sheetId="15" r:id="rId16"/>
    <sheet name="16. 우신" sheetId="16" r:id="rId17"/>
    <sheet name="17. 유신" sheetId="17" r:id="rId18"/>
    <sheet name="18. 케이지" sheetId="18" r:id="rId19"/>
    <sheet name="19. 다산" sheetId="19" r:id="rId20"/>
    <sheet name="20. 선진" sheetId="20" r:id="rId21"/>
    <sheet name="21. 동아" sheetId="21" r:id="rId22"/>
    <sheet name="22. 대영" sheetId="22" r:id="rId23"/>
    <sheet name="23. 도화" sheetId="23" r:id="rId24"/>
  </sheets>
  <externalReferences>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s>
  <definedNames>
    <definedName name="_" hidden="1">#REF!</definedName>
    <definedName name="__" localSheetId="11">#REF!</definedName>
    <definedName name="__" localSheetId="15">#REF!</definedName>
    <definedName name="__" localSheetId="2">#REF!</definedName>
    <definedName name="__" localSheetId="3">#REF!</definedName>
    <definedName name="__" localSheetId="4">#REF!</definedName>
    <definedName name="__" localSheetId="5">#REF!</definedName>
    <definedName name="__" localSheetId="6">#REF!</definedName>
    <definedName name="__" localSheetId="9">#REF!</definedName>
    <definedName name="__">#REF!</definedName>
    <definedName name="___">#REF!</definedName>
    <definedName name="____">#REF!</definedName>
    <definedName name="_____">#REF!</definedName>
    <definedName name="______" hidden="1">#REF!</definedName>
    <definedName name="________">#REF!</definedName>
    <definedName name="_________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_IRR2" hidden="1">#REF!</definedName>
    <definedName name="_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_IRR2" hidden="1">#REF!</definedName>
    <definedName name="_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_IRR2" hidden="1">#REF!</definedName>
    <definedName name="_______q45" hidden="1">{"'용역비'!$A$4:$C$8"}</definedName>
    <definedName name="__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_IRR2" hidden="1">#REF!</definedName>
    <definedName name="______q45" hidden="1">{"'용역비'!$A$4:$C$8"}</definedName>
    <definedName name="_____1_3_0Crite" localSheetId="18">#REF!</definedName>
    <definedName name="_____1_3_0Crite" localSheetId="9">#REF!</definedName>
    <definedName name="_____1_3_0Crite">#REF!</definedName>
    <definedName name="_____f3" hidden="1">{"'분양원가'!$B$1:$F$113"}</definedName>
    <definedName name="_____IRR2" hidden="1">#REF!</definedName>
    <definedName name="_____q45" hidden="1">{"'용역비'!$A$4:$C$8"}</definedName>
    <definedName name="_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_SSS1" hidden="1">#REF!</definedName>
    <definedName name="____1_3_0Crite" localSheetId="18">#REF!</definedName>
    <definedName name="____1_3_0Crite">#REF!</definedName>
    <definedName name="____2_3_0Criteria" localSheetId="18">#REF!</definedName>
    <definedName name="____2_3_0Criteria">#REF!</definedName>
    <definedName name="____3_3__Crite" localSheetId="18">#REF!</definedName>
    <definedName name="____3_3__Crite">#REF!</definedName>
    <definedName name="____4_3__Criteria" localSheetId="18">#REF!</definedName>
    <definedName name="____4_3__Criteria">#REF!</definedName>
    <definedName name="____IRR2" hidden="1">#REF!</definedName>
    <definedName name="____q45" hidden="1">{"'용역비'!$A$4:$C$8"}</definedName>
    <definedName name="_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_SSS1" hidden="1">#REF!</definedName>
    <definedName name="___1_3_0Crite" localSheetId="18">#REF!</definedName>
    <definedName name="___1_3_0Crite">#REF!</definedName>
    <definedName name="___10_3_0Criteria" localSheetId="18">#REF!</definedName>
    <definedName name="___10_3_0Criteria">#REF!</definedName>
    <definedName name="___12_3__Criteria" localSheetId="18">#REF!</definedName>
    <definedName name="___12_3__Criteria">#REF!</definedName>
    <definedName name="___14G_0Extract" localSheetId="18">#REF!</definedName>
    <definedName name="___14G_0Extract">#REF!</definedName>
    <definedName name="___15G__Extr" localSheetId="18">#REF!</definedName>
    <definedName name="___15G__Extr">#REF!</definedName>
    <definedName name="___16G__Extract" localSheetId="18">#REF!</definedName>
    <definedName name="___16G__Extract">#REF!</definedName>
    <definedName name="___2_3_0Criteria" localSheetId="18">#REF!</definedName>
    <definedName name="___2_3_0Criteria">#REF!</definedName>
    <definedName name="___3_3__Crite" localSheetId="18">#REF!</definedName>
    <definedName name="___3_3__Crite">#REF!</definedName>
    <definedName name="___4_3__Criteria" localSheetId="18">#REF!</definedName>
    <definedName name="___4_3__Criteria">#REF!</definedName>
    <definedName name="___40G__Extract" localSheetId="18">#REF!</definedName>
    <definedName name="___40G__Extract">#REF!</definedName>
    <definedName name="___5G_0Extr" localSheetId="18">#REF!</definedName>
    <definedName name="___5G_0Extr">#REF!</definedName>
    <definedName name="___6G_0Extract" localSheetId="18">#REF!</definedName>
    <definedName name="___6G_0Extract">#REF!</definedName>
    <definedName name="___7G__Extr" localSheetId="18">#REF!</definedName>
    <definedName name="___7G__Extr">#REF!</definedName>
    <definedName name="___8G__Extract" localSheetId="18">#REF!</definedName>
    <definedName name="___8G__Extract">#REF!</definedName>
    <definedName name="___f3" hidden="1">{"'분양원가'!$B$1:$F$113"}</definedName>
    <definedName name="___IRR2" hidden="1">#REF!</definedName>
    <definedName name="___q45" hidden="1">{"'용역비'!$A$4:$C$8"}</definedName>
    <definedName name="_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_SSS1" hidden="1">#REF!</definedName>
    <definedName name="__1_3_0Crite" localSheetId="11">#REF!</definedName>
    <definedName name="__1_3_0Crite" localSheetId="15">#REF!</definedName>
    <definedName name="__1_3_0Crite" localSheetId="2">#REF!</definedName>
    <definedName name="__1_3_0Crite" localSheetId="3">#REF!</definedName>
    <definedName name="__1_3_0Crite" localSheetId="4">#REF!</definedName>
    <definedName name="__1_3_0Crite" localSheetId="5">#REF!</definedName>
    <definedName name="__1_3_0Crite" localSheetId="6">#REF!</definedName>
    <definedName name="__1_3_0Crite">#REF!</definedName>
    <definedName name="__10_3_0Criteria" localSheetId="18">#REF!</definedName>
    <definedName name="__10_3_0Criteria">#REF!</definedName>
    <definedName name="__10_G_0Extract" localSheetId="18">#REF!</definedName>
    <definedName name="__10_G_0Extract">#REF!</definedName>
    <definedName name="__11_3__Crite" localSheetId="18">#REF!</definedName>
    <definedName name="__11_3__Crite">#REF!</definedName>
    <definedName name="__11_G__Extr" localSheetId="18">#REF!</definedName>
    <definedName name="__11_G__Extr">#REF!</definedName>
    <definedName name="__12_3__Criteria" localSheetId="18">#REF!</definedName>
    <definedName name="__12_3__Criteria">#REF!</definedName>
    <definedName name="__12_G__Extract" localSheetId="18">#REF!</definedName>
    <definedName name="__12_G__Extract">#REF!</definedName>
    <definedName name="__123Graph_A" hidden="1">#REF!</definedName>
    <definedName name="__123Graph_B" hidden="1">#REF!</definedName>
    <definedName name="__123Graph_C" hidden="1">#REF!</definedName>
    <definedName name="__123Graph_D" hidden="1">#REF!</definedName>
    <definedName name="__123Graph_E" hidden="1">#REF!</definedName>
    <definedName name="__123Graph_F" hidden="1">#REF!</definedName>
    <definedName name="__123Graph_LBL_A" hidden="1">#REF!</definedName>
    <definedName name="__123Graph_LBL_B" hidden="1">#REF!</definedName>
    <definedName name="__123Graph_X" hidden="1">#REF!</definedName>
    <definedName name="__13G_0Extr" localSheetId="18">#REF!</definedName>
    <definedName name="__13G_0Extr">#REF!</definedName>
    <definedName name="__14G_0Extract" localSheetId="18">#REF!</definedName>
    <definedName name="__14G_0Extract">#REF!</definedName>
    <definedName name="__15G__Extr" localSheetId="18">#REF!</definedName>
    <definedName name="__15G__Extr">#REF!</definedName>
    <definedName name="__16_3_0Crite" localSheetId="18">#REF!</definedName>
    <definedName name="__16_3_0Crite">#REF!</definedName>
    <definedName name="__16G__Extract" localSheetId="18">#REF!</definedName>
    <definedName name="__16G__Extract">#REF!</definedName>
    <definedName name="__2_3_0Crite" localSheetId="18">#REF!</definedName>
    <definedName name="__2_3_0Crite">#REF!</definedName>
    <definedName name="__2_3_0Criteria" localSheetId="2">#REF!</definedName>
    <definedName name="__2_3_0Criteria" localSheetId="3">#REF!</definedName>
    <definedName name="__2_3_0Criteria" localSheetId="4">#REF!</definedName>
    <definedName name="__2_3_0Criteria" localSheetId="5">#REF!</definedName>
    <definedName name="__2_3_0Criteria" localSheetId="6">#REF!</definedName>
    <definedName name="__2_3_0Criteria">#REF!</definedName>
    <definedName name="__20G_0Extr" localSheetId="18">#REF!</definedName>
    <definedName name="__20G_0Extr">#REF!</definedName>
    <definedName name="__24G__Extract" localSheetId="18">#REF!</definedName>
    <definedName name="__24G__Extract">#REF!</definedName>
    <definedName name="__26_3__Criteria" localSheetId="18">#REF!</definedName>
    <definedName name="__26_3__Criteria">#REF!</definedName>
    <definedName name="__3_3__Crite" localSheetId="6">#REF!</definedName>
    <definedName name="__3_3__Crite">#REF!</definedName>
    <definedName name="__3_3_0Crite" localSheetId="18">#REF!</definedName>
    <definedName name="__3_3_0Crite">#REF!</definedName>
    <definedName name="__3_3_0Criteria" localSheetId="18">#REF!</definedName>
    <definedName name="__3_3_0Criteria">#REF!</definedName>
    <definedName name="__30G_0Extr" localSheetId="18">#REF!</definedName>
    <definedName name="__30G_0Extr">#REF!</definedName>
    <definedName name="__3G_0Extr" localSheetId="18">#REF!</definedName>
    <definedName name="__3G_0Extr">#REF!</definedName>
    <definedName name="__4_3__Criteria" localSheetId="6">#REF!</definedName>
    <definedName name="__4_3__Criteria">#REF!</definedName>
    <definedName name="__4_3_0Criteria" localSheetId="18">#REF!</definedName>
    <definedName name="__4_3_0Criteria">#REF!</definedName>
    <definedName name="__40G__Extract" localSheetId="18">#REF!</definedName>
    <definedName name="__40G__Extract">#REF!</definedName>
    <definedName name="__4G_0Extract" localSheetId="18">#REF!</definedName>
    <definedName name="__4G_0Extract">#REF!</definedName>
    <definedName name="__5_3__Crite" localSheetId="18">#REF!</definedName>
    <definedName name="__5_3__Crite">#REF!</definedName>
    <definedName name="__5_3_0Crite" localSheetId="18">#REF!</definedName>
    <definedName name="__5_3_0Crite">#REF!</definedName>
    <definedName name="__5_G_0Extr" localSheetId="18">#REF!</definedName>
    <definedName name="__5_G_0Extr">#REF!</definedName>
    <definedName name="__5G_0Extr" localSheetId="6">#REF!</definedName>
    <definedName name="__5G_0Extr">#REF!</definedName>
    <definedName name="__6_3__Criteria" localSheetId="18">#REF!</definedName>
    <definedName name="__6_3__Criteria">#REF!</definedName>
    <definedName name="__6_3_0Criteria" localSheetId="18">#REF!</definedName>
    <definedName name="__6_3_0Criteria">#REF!</definedName>
    <definedName name="__6_G_0Extract" localSheetId="18">#REF!</definedName>
    <definedName name="__6_G_0Extract">#REF!</definedName>
    <definedName name="__6G_0Extract" localSheetId="6">#REF!</definedName>
    <definedName name="__6G_0Extract">#REF!</definedName>
    <definedName name="__7_G__Extr" localSheetId="18">#REF!</definedName>
    <definedName name="__7_G__Extr">#REF!</definedName>
    <definedName name="__7_G_0Extr" localSheetId="18">#REF!</definedName>
    <definedName name="__7_G_0Extr">#REF!</definedName>
    <definedName name="__7G__Extr" localSheetId="6">#REF!</definedName>
    <definedName name="__7G__Extr">#REF!</definedName>
    <definedName name="__8_G__Extract" localSheetId="18">#REF!</definedName>
    <definedName name="__8_G__Extract">#REF!</definedName>
    <definedName name="__8_G_0Extr" localSheetId="18">#REF!</definedName>
    <definedName name="__8_G_0Extr">#REF!</definedName>
    <definedName name="__8G__Extract" localSheetId="6">#REF!</definedName>
    <definedName name="__8G__Extract">#REF!</definedName>
    <definedName name="__9_3_0Crite" localSheetId="18">#REF!</definedName>
    <definedName name="__9_3_0Crite">#REF!</definedName>
    <definedName name="__9_G_0Extract" localSheetId="18">#REF!</definedName>
    <definedName name="__9_G_0Extract">#REF!</definedName>
    <definedName name="__f3" hidden="1">{"'분양원가'!$B$1:$F$113"}</definedName>
    <definedName name="__IntlFixup" hidden="1">TRUE</definedName>
    <definedName name="__IRR2" hidden="1">#REF!</definedName>
    <definedName name="__q45" hidden="1">{"'용역비'!$A$4:$C$8"}</definedName>
    <definedName name="_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_SSS1" hidden="1">#REF!</definedName>
    <definedName name="_1______________0__123Grap" hidden="1">#REF!</definedName>
    <definedName name="_1__123Graph_A차트_1" hidden="1">#REF!</definedName>
    <definedName name="_1_0_0_F" hidden="1">#N/A</definedName>
    <definedName name="_1_0_S" hidden="1">#N/A</definedName>
    <definedName name="_1_123Grap" hidden="1">#REF!</definedName>
    <definedName name="_1_3_0Crite" localSheetId="6">#REF!</definedName>
    <definedName name="_1_3_0Crite">#REF!</definedName>
    <definedName name="_10___________0__123Grap" hidden="1">#REF!</definedName>
    <definedName name="_10_0_S" hidden="1">#REF!</definedName>
    <definedName name="_10_3_0Criteria" localSheetId="6">#REF!</definedName>
    <definedName name="_10_3_0Criteria">#REF!</definedName>
    <definedName name="_10_G_0Extract" localSheetId="18">#REF!</definedName>
    <definedName name="_10_G_0Extract">#REF!</definedName>
    <definedName name="_105______________________G_0Extr" localSheetId="18">#REF!</definedName>
    <definedName name="_105______________________G_0Extr">#REF!</definedName>
    <definedName name="_10G_0Extract" localSheetId="18">#REF!</definedName>
    <definedName name="_10G_0Extract">#REF!</definedName>
    <definedName name="_11___________0_Dist_" hidden="1">#REF!</definedName>
    <definedName name="_11_3__Crite" localSheetId="18">#REF!</definedName>
    <definedName name="_11_3__Crite">#REF!</definedName>
    <definedName name="_11_G__Extr" localSheetId="18">#REF!</definedName>
    <definedName name="_11_G__Extr">#REF!</definedName>
    <definedName name="_111" hidden="1">#REF!</definedName>
    <definedName name="_112______________________G_0Extract" localSheetId="18">#REF!</definedName>
    <definedName name="_112______________________G_0Extract">#REF!</definedName>
    <definedName name="_119____________________3_0Crite" localSheetId="18">#REF!</definedName>
    <definedName name="_119____________________3_0Crite">#REF!</definedName>
    <definedName name="_11G__Extr" localSheetId="18">#REF!</definedName>
    <definedName name="_11G__Extr">#REF!</definedName>
    <definedName name="_11G_0Extr" localSheetId="18">#REF!</definedName>
    <definedName name="_11G_0Extr">#REF!</definedName>
    <definedName name="_12_________0_0_F" hidden="1">#REF!</definedName>
    <definedName name="_12_0_S" hidden="1">#REF!</definedName>
    <definedName name="_12_3__Crite" localSheetId="18">#REF!</definedName>
    <definedName name="_12_3__Crite">#REF!</definedName>
    <definedName name="_12_3__Criteria" localSheetId="18">#REF!</definedName>
    <definedName name="_12_3__Criteria">#REF!</definedName>
    <definedName name="_12_G__Extract" localSheetId="18">#REF!</definedName>
    <definedName name="_12_G__Extract">#REF!</definedName>
    <definedName name="_126____________________3_0Criteria" localSheetId="18">#REF!</definedName>
    <definedName name="_126____________________3_0Criteria">#REF!</definedName>
    <definedName name="_12G__Extract" localSheetId="18">#REF!</definedName>
    <definedName name="_12G__Extract">#REF!</definedName>
    <definedName name="_12G_0Extract" localSheetId="6">#REF!</definedName>
    <definedName name="_12G_0Extract">#REF!</definedName>
    <definedName name="_13__________0__123Grap" hidden="1">#REF!</definedName>
    <definedName name="_13_3_0Crite" localSheetId="18">#REF!</definedName>
    <definedName name="_13_3_0Crite">#REF!</definedName>
    <definedName name="_133____________________G_0Extr" localSheetId="18">#REF!</definedName>
    <definedName name="_133____________________G_0Extr">#REF!</definedName>
    <definedName name="_13G_0Extr" localSheetId="18">#REF!</definedName>
    <definedName name="_13G_0Extr">#REF!</definedName>
    <definedName name="_14____________________________3_0Criteria" localSheetId="18">#REF!</definedName>
    <definedName name="_14____________________________3_0Criteria">#REF!</definedName>
    <definedName name="_14__________0_Dist_" hidden="1">#REF!</definedName>
    <definedName name="_14_3__Crite" localSheetId="18">#REF!</definedName>
    <definedName name="_14_3__Crite">#REF!</definedName>
    <definedName name="_14_3_0Crite" localSheetId="6">#REF!</definedName>
    <definedName name="_14_3_0Crite">#REF!</definedName>
    <definedName name="_140____________________G_0Extract" localSheetId="18">#REF!</definedName>
    <definedName name="_140____________________G_0Extract">#REF!</definedName>
    <definedName name="_147___________________3_0Crite" localSheetId="18">#REF!</definedName>
    <definedName name="_147___________________3_0Crite">#REF!</definedName>
    <definedName name="_14G_0Extract" localSheetId="18">#REF!</definedName>
    <definedName name="_14G_0Extract">#REF!</definedName>
    <definedName name="_15________0_0_F" hidden="1">#REF!</definedName>
    <definedName name="_15_0_Dist_" hidden="1">#REF!</definedName>
    <definedName name="_15_3__Crite" localSheetId="6">#REF!</definedName>
    <definedName name="_15_3__Crite">#REF!</definedName>
    <definedName name="_15_3_0Crite" localSheetId="18">#REF!</definedName>
    <definedName name="_15_3_0Crite">#REF!</definedName>
    <definedName name="_15_3_0Criteria" localSheetId="18">#REF!</definedName>
    <definedName name="_15_3_0Criteria">#REF!</definedName>
    <definedName name="_154___________________3_0Criteria" localSheetId="18">#REF!</definedName>
    <definedName name="_154___________________3_0Criteria">#REF!</definedName>
    <definedName name="_159f3_" hidden="1">{"'분양원가'!$B$1:$F$113"}</definedName>
    <definedName name="_15G__Extr" localSheetId="18">#REF!</definedName>
    <definedName name="_15G__Extr">#REF!</definedName>
    <definedName name="_15G_0Extr" localSheetId="18">#REF!</definedName>
    <definedName name="_15G_0Extr">#REF!</definedName>
    <definedName name="_16_________0__123Grap" hidden="1">#REF!</definedName>
    <definedName name="_16_3__Criteria" localSheetId="18">#REF!</definedName>
    <definedName name="_16_3__Criteria">#REF!</definedName>
    <definedName name="_16_3_0Crite" localSheetId="18">#REF!</definedName>
    <definedName name="_16_3_0Crite">#REF!</definedName>
    <definedName name="_16_3_0Criteria" localSheetId="18">#REF!</definedName>
    <definedName name="_16_3_0Criteria">#REF!</definedName>
    <definedName name="_161___________________G_0Extr" localSheetId="18">#REF!</definedName>
    <definedName name="_161___________________G_0Extr">#REF!</definedName>
    <definedName name="_168___________________G_0Extract" localSheetId="18">#REF!</definedName>
    <definedName name="_168___________________G_0Extract">#REF!</definedName>
    <definedName name="_16G__Extract" localSheetId="18">#REF!</definedName>
    <definedName name="_16G__Extract">#REF!</definedName>
    <definedName name="_17_________0_Dist_" hidden="1">#REF!</definedName>
    <definedName name="_17_0_0_F" hidden="1">#REF!</definedName>
    <definedName name="_17_3__Crite" localSheetId="18">#REF!</definedName>
    <definedName name="_17_3__Crite">#REF!</definedName>
    <definedName name="_17_3_0Crite" localSheetId="18">#REF!</definedName>
    <definedName name="_17_3_0Crite">#REF!</definedName>
    <definedName name="_175__________________3_0Crite" localSheetId="18">#REF!</definedName>
    <definedName name="_175__________________3_0Crite">#REF!</definedName>
    <definedName name="_18_______0_0_F" hidden="1">#REF!</definedName>
    <definedName name="_18_3__Criteria" localSheetId="18">#REF!</definedName>
    <definedName name="_18_3__Criteria">#REF!</definedName>
    <definedName name="_182__________________3_0Criteria" localSheetId="18">#REF!</definedName>
    <definedName name="_182__________________3_0Criteria">#REF!</definedName>
    <definedName name="_189__________________G_0Extr" localSheetId="18">#REF!</definedName>
    <definedName name="_189__________________G_0Extr">#REF!</definedName>
    <definedName name="_18G_0Extract" localSheetId="18">#REF!</definedName>
    <definedName name="_18G_0Extract">#REF!</definedName>
    <definedName name="_19________0__123Grap" hidden="1">#REF!</definedName>
    <definedName name="_19_3_0Criteria" localSheetId="18">#REF!</definedName>
    <definedName name="_19_3_0Criteria">#REF!</definedName>
    <definedName name="_196__________________G_0Extract" localSheetId="18">#REF!</definedName>
    <definedName name="_196__________________G_0Extract">#REF!</definedName>
    <definedName name="_19G_0Extr" localSheetId="18">#REF!</definedName>
    <definedName name="_19G_0Extr">#REF!</definedName>
    <definedName name="_2______________0_Dist_" hidden="1">#REF!</definedName>
    <definedName name="_2__123Graph_B차트_1" hidden="1">#REF!</definedName>
    <definedName name="_2_0_0_F" hidden="1">#REF!</definedName>
    <definedName name="_2_3_0Crite" localSheetId="18">#REF!</definedName>
    <definedName name="_2_3_0Crite">#REF!</definedName>
    <definedName name="_2_3_0Criteria" localSheetId="6">#REF!</definedName>
    <definedName name="_2_3_0Criteria">#REF!</definedName>
    <definedName name="_20________0_Dist_" hidden="1">#REF!</definedName>
    <definedName name="_20_3__Criteria" localSheetId="6">#REF!</definedName>
    <definedName name="_20_3__Criteria">#REF!</definedName>
    <definedName name="_20_3_0Criteria" localSheetId="18">#REF!</definedName>
    <definedName name="_20_3_0Criteria">#REF!</definedName>
    <definedName name="_203_________________3_0Crite" localSheetId="18">#REF!</definedName>
    <definedName name="_203_________________3_0Crite">#REF!</definedName>
    <definedName name="_20G_0Extr" localSheetId="18">#REF!</definedName>
    <definedName name="_20G_0Extr">#REF!</definedName>
    <definedName name="_21____________________________G_0Extr" localSheetId="18">#REF!</definedName>
    <definedName name="_21____________________________G_0Extr">#REF!</definedName>
    <definedName name="_21______0_0_F" hidden="1">#REF!</definedName>
    <definedName name="_21_0_0_F" hidden="1">#REF!</definedName>
    <definedName name="_21_3_0Criteria" localSheetId="18">#REF!</definedName>
    <definedName name="_21_3_0Criteria">#REF!</definedName>
    <definedName name="_210_________________3_0Criteria" localSheetId="18">#REF!</definedName>
    <definedName name="_210_________________3_0Criteria">#REF!</definedName>
    <definedName name="_217_________________G_0Extr" localSheetId="18">#REF!</definedName>
    <definedName name="_217_________________G_0Extr">#REF!</definedName>
    <definedName name="_21G__Extr" localSheetId="18">#REF!</definedName>
    <definedName name="_21G__Extr">#REF!</definedName>
    <definedName name="_21G_0Extract" localSheetId="18">#REF!</definedName>
    <definedName name="_21G_0Extract">#REF!</definedName>
    <definedName name="_22_______0__123Grap" hidden="1">#REF!</definedName>
    <definedName name="_22_3_0Criteria" localSheetId="18">#REF!</definedName>
    <definedName name="_22_3_0Criteria">#REF!</definedName>
    <definedName name="_224_________________G_0Extract" localSheetId="18">#REF!</definedName>
    <definedName name="_224_________________G_0Extract">#REF!</definedName>
    <definedName name="_22G_0Extr" localSheetId="18">#REF!</definedName>
    <definedName name="_22G_0Extr">#REF!</definedName>
    <definedName name="_22G_0Extract" localSheetId="18">#REF!</definedName>
    <definedName name="_22G_0Extract">#REF!</definedName>
    <definedName name="_23_______0_Dist_" hidden="1">#REF!</definedName>
    <definedName name="_23_3__Crite" localSheetId="18">#REF!</definedName>
    <definedName name="_23_3__Crite">#REF!</definedName>
    <definedName name="_231________________3_0Crite" localSheetId="18">#REF!</definedName>
    <definedName name="_231________________3_0Crite">#REF!</definedName>
    <definedName name="_238________________3_0Criteria" localSheetId="18">#REF!</definedName>
    <definedName name="_238________________3_0Criteria">#REF!</definedName>
    <definedName name="_23G__Extr" localSheetId="18">#REF!</definedName>
    <definedName name="_23G__Extr">#REF!</definedName>
    <definedName name="_23G_0Extr" localSheetId="18">#REF!</definedName>
    <definedName name="_23G_0Extr">#REF!</definedName>
    <definedName name="_24_____0_0_F" hidden="1">#REF!</definedName>
    <definedName name="_24_3__Crite" localSheetId="18">#REF!</definedName>
    <definedName name="_24_3__Crite">#REF!</definedName>
    <definedName name="_245________________G_0Extr" localSheetId="18">#REF!</definedName>
    <definedName name="_245________________G_0Extr">#REF!</definedName>
    <definedName name="_24G__Extract" localSheetId="18">#REF!</definedName>
    <definedName name="_24G__Extract">#REF!</definedName>
    <definedName name="_24G_0Extract" localSheetId="18">#REF!</definedName>
    <definedName name="_24G_0Extract">#REF!</definedName>
    <definedName name="_25______0__123Grap" hidden="1">#REF!</definedName>
    <definedName name="_252________________G_0Extract" localSheetId="18">#REF!</definedName>
    <definedName name="_252________________G_0Extract">#REF!</definedName>
    <definedName name="_259_______________3_0Crite" localSheetId="18">#REF!</definedName>
    <definedName name="_259_______________3_0Crite">#REF!</definedName>
    <definedName name="_25G_0Extr" localSheetId="6">#REF!</definedName>
    <definedName name="_25G_0Extr">#REF!</definedName>
    <definedName name="_25q45_" hidden="1">{"'용역비'!$A$4:$C$8"}</definedName>
    <definedName name="_26______0_Dist_" hidden="1">#REF!</definedName>
    <definedName name="_26_3__Criteria" localSheetId="18">#REF!</definedName>
    <definedName name="_26_3__Criteria">#REF!</definedName>
    <definedName name="_266_______________3_0Criteria" localSheetId="18">#REF!</definedName>
    <definedName name="_266_______________3_0Criteria">#REF!</definedName>
    <definedName name="_27____0_0_F" hidden="1">#REF!</definedName>
    <definedName name="_273_______________G_0Extr" localSheetId="18">#REF!</definedName>
    <definedName name="_273_______________G_0Extr">#REF!</definedName>
    <definedName name="_27G_0Extract" localSheetId="18">#REF!</definedName>
    <definedName name="_27G_0Extract">#REF!</definedName>
    <definedName name="_28____________________________G_0Extract" localSheetId="18">#REF!</definedName>
    <definedName name="_28____________________________G_0Extract">#REF!</definedName>
    <definedName name="_28_____0__123Grap" hidden="1">#REF!</definedName>
    <definedName name="_28_3_0Criteria" localSheetId="6">#REF!</definedName>
    <definedName name="_28_3_0Criteria">#REF!</definedName>
    <definedName name="_280_______________G_0Extract" localSheetId="18">#REF!</definedName>
    <definedName name="_280_______________G_0Extract">#REF!</definedName>
    <definedName name="_287______________3_0Crite" localSheetId="18">#REF!</definedName>
    <definedName name="_287______________3_0Crite">#REF!</definedName>
    <definedName name="_28G__Extr" localSheetId="18">#REF!</definedName>
    <definedName name="_28G__Extr">#REF!</definedName>
    <definedName name="_28G_0Extract" localSheetId="18">#REF!</definedName>
    <definedName name="_28G_0Extract">#REF!</definedName>
    <definedName name="_29_____0_Dist_" hidden="1">#REF!</definedName>
    <definedName name="_294______________3_0Criteria" localSheetId="18">#REF!</definedName>
    <definedName name="_294______________3_0Criteria">#REF!</definedName>
    <definedName name="_29G_0Extr" localSheetId="18">#REF!</definedName>
    <definedName name="_29G_0Extr">#REF!</definedName>
    <definedName name="_2Dist_" hidden="1">#REF!</definedName>
    <definedName name="_2K123_" hidden="1">{#N/A,#N/A,FALSE,"현장 NCR 분석";#N/A,#N/A,FALSE,"현장품질감사";#N/A,#N/A,FALSE,"현장품질감사"}</definedName>
    <definedName name="_3____________0_0_F" hidden="1">#REF!</definedName>
    <definedName name="_3__123Graph_C차트_1" hidden="1">#REF!</definedName>
    <definedName name="_3_0__123Grap" hidden="1">#REF!</definedName>
    <definedName name="_3_0_0_F" hidden="1">#REF!</definedName>
    <definedName name="_3_3__Crite" localSheetId="6">#REF!</definedName>
    <definedName name="_3_3__Crite">#REF!</definedName>
    <definedName name="_3_3_0Crite" localSheetId="6">#REF!</definedName>
    <definedName name="_3_3_0Crite">#REF!</definedName>
    <definedName name="_3_3_0Criteria" localSheetId="18">#REF!</definedName>
    <definedName name="_3_3_0Criteria">#REF!</definedName>
    <definedName name="_30___0_0_F" hidden="1">#REF!</definedName>
    <definedName name="_301______________G_0Extr" localSheetId="18">#REF!</definedName>
    <definedName name="_301______________G_0Extr">#REF!</definedName>
    <definedName name="_301_____123Graph_A차트_1" hidden="1">#REF!</definedName>
    <definedName name="_302_____123Graph_B차트_1" hidden="1">#REF!</definedName>
    <definedName name="_303_____123Graph_C차트_1" hidden="1">#REF!</definedName>
    <definedName name="_304_____123Graph_X차트_1" hidden="1">#REF!</definedName>
    <definedName name="_308______________G_0Extract" localSheetId="18">#REF!</definedName>
    <definedName name="_308______________G_0Extract">#REF!</definedName>
    <definedName name="_30G_0Extr" localSheetId="18">#REF!</definedName>
    <definedName name="_30G_0Extr">#REF!</definedName>
    <definedName name="_30G_0Extract" localSheetId="6">#REF!</definedName>
    <definedName name="_30G_0Extract">#REF!</definedName>
    <definedName name="_31______123Grap" hidden="1">#REF!</definedName>
    <definedName name="_315_____________3_0Crite" localSheetId="18">#REF!</definedName>
    <definedName name="_315_____________3_0Crite">#REF!</definedName>
    <definedName name="_31G_0Extr" localSheetId="18">#REF!</definedName>
    <definedName name="_31G_0Extr">#REF!</definedName>
    <definedName name="_32____0__123Grap" hidden="1">#REF!</definedName>
    <definedName name="_322_____________3_0Criteria" localSheetId="18">#REF!</definedName>
    <definedName name="_322_____________3_0Criteria">#REF!</definedName>
    <definedName name="_329_____________G_0Extr" localSheetId="18">#REF!</definedName>
    <definedName name="_329_____________G_0Extr">#REF!</definedName>
    <definedName name="_32G__Extr" localSheetId="18">#REF!</definedName>
    <definedName name="_32G__Extr">#REF!</definedName>
    <definedName name="_32G__Extract" localSheetId="18">#REF!</definedName>
    <definedName name="_32G__Extract">#REF!</definedName>
    <definedName name="_33____0_Dist_" hidden="1">#REF!</definedName>
    <definedName name="_332____123Graph_A차트_1" hidden="1">#REF!</definedName>
    <definedName name="_333____123Graph_B차트_1" hidden="1">#REF!</definedName>
    <definedName name="_334____123Graph_C차트_1" hidden="1">#REF!</definedName>
    <definedName name="_335____123Graph_X차트_1" hidden="1">#REF!</definedName>
    <definedName name="_336_____________G_0Extract" localSheetId="18">#REF!</definedName>
    <definedName name="_336_____________G_0Extract">#REF!</definedName>
    <definedName name="_33G_0Extract" localSheetId="18">#REF!</definedName>
    <definedName name="_33G_0Extract">#REF!</definedName>
    <definedName name="_34__0_0_F" hidden="1">#REF!</definedName>
    <definedName name="_343____________3_0Crite" localSheetId="18">#REF!</definedName>
    <definedName name="_343____________3_0Crite">#REF!</definedName>
    <definedName name="_34G_0Extract" localSheetId="18">#REF!</definedName>
    <definedName name="_34G_0Extract">#REF!</definedName>
    <definedName name="_35___________________________3_0Crite" localSheetId="18">#REF!</definedName>
    <definedName name="_35___________________________3_0Crite">#REF!</definedName>
    <definedName name="_35_____Dist_" hidden="1">#REF!</definedName>
    <definedName name="_350____________3_0Criteria" localSheetId="18">#REF!</definedName>
    <definedName name="_350____________3_0Criteria">#REF!</definedName>
    <definedName name="_357____________G_0Extr" localSheetId="18">#REF!</definedName>
    <definedName name="_357____________G_0Extr">#REF!</definedName>
    <definedName name="_35G__Extr" localSheetId="6">#REF!</definedName>
    <definedName name="_35G__Extr">#REF!</definedName>
    <definedName name="_35G_0Extract" localSheetId="18">#REF!</definedName>
    <definedName name="_35G_0Extract">#REF!</definedName>
    <definedName name="_36_____F" hidden="1">#REF!</definedName>
    <definedName name="_364____________G_0Extract" localSheetId="18">#REF!</definedName>
    <definedName name="_364____________G_0Extract">#REF!</definedName>
    <definedName name="_366___123Graph_A차트_1" hidden="1">#REF!</definedName>
    <definedName name="_367___123Graph_B차트_1" hidden="1">#REF!</definedName>
    <definedName name="_368___123Graph_C차트_1" hidden="1">#REF!</definedName>
    <definedName name="_369___123Graph_X차트_1" hidden="1">#REF!</definedName>
    <definedName name="_36G__Extract" localSheetId="18">#REF!</definedName>
    <definedName name="_36G__Extract">#REF!</definedName>
    <definedName name="_36G_0Extract" localSheetId="18">#REF!</definedName>
    <definedName name="_36G_0Extract">#REF!</definedName>
    <definedName name="_37___0__123Grap" hidden="1">#REF!</definedName>
    <definedName name="_371___________3_0Crite" localSheetId="18">#REF!</definedName>
    <definedName name="_371___________3_0Crite">#REF!</definedName>
    <definedName name="_378___________3_0Criteria" localSheetId="18">#REF!</definedName>
    <definedName name="_378___________3_0Criteria">#REF!</definedName>
    <definedName name="_37G__Extr" localSheetId="18">#REF!</definedName>
    <definedName name="_37G__Extr">#REF!</definedName>
    <definedName name="_38___0_Dist_" hidden="1">#REF!</definedName>
    <definedName name="_385___________G_0Extr" localSheetId="18">#REF!</definedName>
    <definedName name="_385___________G_0Extr">#REF!</definedName>
    <definedName name="_38G__Extr" localSheetId="18">#REF!</definedName>
    <definedName name="_38G__Extr">#REF!</definedName>
    <definedName name="_39_0_0_F" hidden="1">#REF!</definedName>
    <definedName name="_392___________G_0Extract" localSheetId="18">#REF!</definedName>
    <definedName name="_392___________G_0Extract">#REF!</definedName>
    <definedName name="_399__________3_0Crite" localSheetId="18">#REF!</definedName>
    <definedName name="_399__________3_0Crite">#REF!</definedName>
    <definedName name="_3Bp2_" hidden="1">{#N/A,#N/A,FALSE,"BS";#N/A,#N/A,FALSE,"PL";#N/A,#N/A,FALSE,"처분";#N/A,#N/A,FALSE,"현금";#N/A,#N/A,FALSE,"매출";#N/A,#N/A,FALSE,"원가";#N/A,#N/A,FALSE,"경영"}</definedName>
    <definedName name="_3F" hidden="1">#REF!</definedName>
    <definedName name="_3G_0Extr" localSheetId="6">#REF!</definedName>
    <definedName name="_3G_0Extr">#REF!</definedName>
    <definedName name="_4__123Graph_X차트_1" hidden="1">#REF!</definedName>
    <definedName name="_4_0_Dist_" hidden="1">#REF!</definedName>
    <definedName name="_4_3__Criteria" localSheetId="6">#REF!</definedName>
    <definedName name="_4_3__Criteria">#REF!</definedName>
    <definedName name="_4_3_0Crite" localSheetId="18">#REF!</definedName>
    <definedName name="_4_3_0Crite">#REF!</definedName>
    <definedName name="_4_3_0Criteria" localSheetId="18">#REF!</definedName>
    <definedName name="_4_3_0Criteria">#REF!</definedName>
    <definedName name="_400__123Graph_A차트_1" hidden="1">#REF!</definedName>
    <definedName name="_401__123Graph_B차트_1" hidden="1">#REF!</definedName>
    <definedName name="_402__123Graph_C차트_1" hidden="1">#REF!</definedName>
    <definedName name="_403__123Graph_X차트_1" hidden="1">#REF!</definedName>
    <definedName name="_406__________3_0Criteria" localSheetId="18">#REF!</definedName>
    <definedName name="_406__________3_0Criteria">#REF!</definedName>
    <definedName name="_40G__Extract" localSheetId="6">#REF!</definedName>
    <definedName name="_40G__Extract">#REF!</definedName>
    <definedName name="_413__________G_0Extr" localSheetId="18">#REF!</definedName>
    <definedName name="_413__________G_0Extr">#REF!</definedName>
    <definedName name="_42___________________________3_0Criteria" localSheetId="18">#REF!</definedName>
    <definedName name="_42___________________________3_0Criteria">#REF!</definedName>
    <definedName name="_420__________G_0Extract" localSheetId="18">#REF!</definedName>
    <definedName name="_420__________G_0Extract">#REF!</definedName>
    <definedName name="_427_________3_0Crite" localSheetId="18">#REF!</definedName>
    <definedName name="_427_________3_0Crite">#REF!</definedName>
    <definedName name="_42G_0Extr" localSheetId="6">#REF!</definedName>
    <definedName name="_42G_0Extr">#REF!</definedName>
    <definedName name="_434_________3_0Criteria" localSheetId="18">#REF!</definedName>
    <definedName name="_434_________3_0Criteria">#REF!</definedName>
    <definedName name="_441_________G_0Extr" localSheetId="18">#REF!</definedName>
    <definedName name="_441_________G_0Extr">#REF!</definedName>
    <definedName name="_448_________G_0Extract" localSheetId="18">#REF!</definedName>
    <definedName name="_448_________G_0Extract">#REF!</definedName>
    <definedName name="_455______3_0Crite" localSheetId="18">#REF!</definedName>
    <definedName name="_455______3_0Crite">#REF!</definedName>
    <definedName name="_462______3_0Criteria" localSheetId="18">#REF!</definedName>
    <definedName name="_462______3_0Criteria">#REF!</definedName>
    <definedName name="_469______G_0Extr" localSheetId="18">#REF!</definedName>
    <definedName name="_469______G_0Extr">#REF!</definedName>
    <definedName name="_476______G_0Extract" localSheetId="18">#REF!</definedName>
    <definedName name="_476______G_0Extract">#REF!</definedName>
    <definedName name="_483_____3_0Crite" localSheetId="18">#REF!</definedName>
    <definedName name="_483_____3_0Crite">#REF!</definedName>
    <definedName name="_49___________________________G_0Extr" localSheetId="18">#REF!</definedName>
    <definedName name="_49___________________________G_0Extr">#REF!</definedName>
    <definedName name="_490_____3_0Criteria" localSheetId="18">#REF!</definedName>
    <definedName name="_490_____3_0Criteria">#REF!</definedName>
    <definedName name="_497_____G_0Extr" localSheetId="18">#REF!</definedName>
    <definedName name="_497_____G_0Extr">#REF!</definedName>
    <definedName name="_4G_0Extract" localSheetId="6">#REF!</definedName>
    <definedName name="_4G_0Extract">#REF!</definedName>
    <definedName name="_5_0_0_F" hidden="1">#REF!</definedName>
    <definedName name="_5_0_S" hidden="1">#REF!</definedName>
    <definedName name="_5_3__Crite" localSheetId="18">#REF!</definedName>
    <definedName name="_5_3__Crite">#REF!</definedName>
    <definedName name="_5_3_0Crite" localSheetId="6">#REF!</definedName>
    <definedName name="_5_3_0Crite">#REF!</definedName>
    <definedName name="_5_G_0Extr" localSheetId="18">#REF!</definedName>
    <definedName name="_5_G_0Extr">#REF!</definedName>
    <definedName name="_504_____G_0Extract" localSheetId="18">#REF!</definedName>
    <definedName name="_504_____G_0Extract">#REF!</definedName>
    <definedName name="_54_0_0_F" hidden="1">#REF!</definedName>
    <definedName name="_56___________________________G_0Extract" localSheetId="18">#REF!</definedName>
    <definedName name="_56___________________________G_0Extract">#REF!</definedName>
    <definedName name="_56G_0Extract" localSheetId="6">#REF!</definedName>
    <definedName name="_56G_0Extract">#REF!</definedName>
    <definedName name="_5F" hidden="1">#REF!</definedName>
    <definedName name="_5G_0Extr" localSheetId="6">#REF!</definedName>
    <definedName name="_5G_0Extr">#REF!</definedName>
    <definedName name="_6_0_Dist_" hidden="1">#REF!</definedName>
    <definedName name="_6_0_S" hidden="1">#REF!</definedName>
    <definedName name="_6_3__Criteria" localSheetId="18">#REF!</definedName>
    <definedName name="_6_3__Criteria">#REF!</definedName>
    <definedName name="_6_3_0Criteria" localSheetId="6">#REF!</definedName>
    <definedName name="_6_3_0Criteria">#REF!</definedName>
    <definedName name="_6_G_0Extract" localSheetId="18">#REF!</definedName>
    <definedName name="_6_G_0Extract">#REF!</definedName>
    <definedName name="_63________________________3_0Crite" localSheetId="18">#REF!</definedName>
    <definedName name="_63________________________3_0Crite">#REF!</definedName>
    <definedName name="_6G_0Extr" localSheetId="18">#REF!</definedName>
    <definedName name="_6G_0Extr">#REF!</definedName>
    <definedName name="_6G_0Extract" localSheetId="6">#REF!</definedName>
    <definedName name="_6G_0Extract">#REF!</definedName>
    <definedName name="_6S" hidden="1">#REF!</definedName>
    <definedName name="_7____________________________3_0Crite" localSheetId="18">#REF!</definedName>
    <definedName name="_7____________________________3_0Crite">#REF!</definedName>
    <definedName name="_7_0_S" hidden="1">#REF!</definedName>
    <definedName name="_7_3__Crite" localSheetId="18">#REF!</definedName>
    <definedName name="_7_3__Crite">#REF!</definedName>
    <definedName name="_7_G__Extr" localSheetId="18">#REF!</definedName>
    <definedName name="_7_G__Extr">#REF!</definedName>
    <definedName name="_7_G_0Extr" localSheetId="18">#REF!</definedName>
    <definedName name="_7_G_0Extr">#REF!</definedName>
    <definedName name="_70________________________3_0Criteria" localSheetId="18">#REF!</definedName>
    <definedName name="_70________________________3_0Criteria">#REF!</definedName>
    <definedName name="_77________________________G_0Extr" localSheetId="18">#REF!</definedName>
    <definedName name="_77________________________G_0Extr">#REF!</definedName>
    <definedName name="_7G__Extr" localSheetId="6">#REF!</definedName>
    <definedName name="_7G__Extr">#REF!</definedName>
    <definedName name="_7G_0Extr" localSheetId="18">#REF!</definedName>
    <definedName name="_7G_0Extr">#REF!</definedName>
    <definedName name="_7G_0Extract" localSheetId="18">#REF!</definedName>
    <definedName name="_7G_0Extract">#REF!</definedName>
    <definedName name="_8_3__Criteria" localSheetId="18">#REF!</definedName>
    <definedName name="_8_3__Criteria">#REF!</definedName>
    <definedName name="_8_3_0Criteria" localSheetId="18">#REF!</definedName>
    <definedName name="_8_3_0Criteria">#REF!</definedName>
    <definedName name="_8_G__Extract" localSheetId="18">#REF!</definedName>
    <definedName name="_8_G__Extract">#REF!</definedName>
    <definedName name="_8_G_0Extr" localSheetId="18">#REF!</definedName>
    <definedName name="_8_G_0Extr">#REF!</definedName>
    <definedName name="_84________________________G_0Extract" localSheetId="18">#REF!</definedName>
    <definedName name="_84________________________G_0Extract">#REF!</definedName>
    <definedName name="_8G__Extract" localSheetId="6">#REF!</definedName>
    <definedName name="_8G__Extract">#REF!</definedName>
    <definedName name="_8G_0Extr" localSheetId="18">#REF!</definedName>
    <definedName name="_8G_0Extr">#REF!</definedName>
    <definedName name="_8G_0Extract" localSheetId="18">#REF!</definedName>
    <definedName name="_8G_0Extract">#REF!</definedName>
    <definedName name="_9_0__123Grap" hidden="1">#REF!</definedName>
    <definedName name="_9_0_0_F" hidden="1">#REF!</definedName>
    <definedName name="_9_0_S" hidden="1">#REF!</definedName>
    <definedName name="_9_3__Crite" localSheetId="18">#REF!</definedName>
    <definedName name="_9_3__Crite">#REF!</definedName>
    <definedName name="_9_3_0Crite" localSheetId="18">#REF!</definedName>
    <definedName name="_9_3_0Crite">#REF!</definedName>
    <definedName name="_9_3_0Criteria" localSheetId="18">#REF!</definedName>
    <definedName name="_9_3_0Criteria">#REF!</definedName>
    <definedName name="_9_G_0Extract" localSheetId="18">#REF!</definedName>
    <definedName name="_9_G_0Extract">#REF!</definedName>
    <definedName name="_91______________________3_0Crite" localSheetId="18">#REF!</definedName>
    <definedName name="_91______________________3_0Crite">#REF!</definedName>
    <definedName name="_98______________________3_0Criteria" localSheetId="18">#REF!</definedName>
    <definedName name="_98______________________3_0Criteria">#REF!</definedName>
    <definedName name="_9G_0Extr" localSheetId="6">#REF!</definedName>
    <definedName name="_9G_0Extr">#REF!</definedName>
    <definedName name="_9G_0Extract" localSheetId="18">#REF!</definedName>
    <definedName name="_9G_0Extract">#REF!</definedName>
    <definedName name="_Dist_Bin" hidden="1">#REF!</definedName>
    <definedName name="_Dist_Values" hidden="1">#REF!</definedName>
    <definedName name="_f3" hidden="1">{"'분양원가'!$B$1:$F$113"}</definedName>
    <definedName name="_Fill" hidden="1">#REF!</definedName>
    <definedName name="_FILL1" hidden="1">#REF!</definedName>
    <definedName name="_xlnm._FilterDatabase" localSheetId="20" hidden="1">'20. 선진'!$A$14:$Q$14</definedName>
    <definedName name="_xlnm._FilterDatabase" localSheetId="6" hidden="1">'6. 홍익'!$A$14:$V$164</definedName>
    <definedName name="_xlnm._FilterDatabase" hidden="1">#REF!</definedName>
    <definedName name="_IRR2" hidden="1">#REF!</definedName>
    <definedName name="_k" hidden="1">#REF!</definedName>
    <definedName name="_KEY" hidden="1">#REF!</definedName>
    <definedName name="_Key1" hidden="1">#REF!</definedName>
    <definedName name="_Key2" hidden="1">#REF!</definedName>
    <definedName name="_Key3" hidden="1">#REF!</definedName>
    <definedName name="_MatInverse_In" hidden="1">#REF!</definedName>
    <definedName name="_MatInverse_Out" hidden="1">#REF!</definedName>
    <definedName name="_Order1">255</definedName>
    <definedName name="_Order2">255</definedName>
    <definedName name="_Parse_Out" hidden="1">#REF!</definedName>
    <definedName name="_q45" hidden="1">{"'용역비'!$A$4:$C$8"}</definedName>
    <definedName name="_Regression_Int" hidden="1">1</definedName>
    <definedName name="_Regression_Out" hidden="1">#REF!</definedName>
    <definedName name="_Regression_X" hidden="1">#REF!</definedName>
    <definedName name="_Regression_Y" hidden="1">#REF!</definedName>
    <definedName name="_s" hidden="1">#REF!</definedName>
    <definedName name="_soc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_Sort" hidden="1">#REF!</definedName>
    <definedName name="_SORT1" hidden="1">#REF!</definedName>
    <definedName name="_Sort2" hidden="1">#REF!</definedName>
    <definedName name="_SSS1" hidden="1">#REF!</definedName>
    <definedName name="_Table1_In1" hidden="1">#REF!</definedName>
    <definedName name="_Table1_Out" hidden="1">#REF!</definedName>
    <definedName name="_TT1" hidden="1">{#N/A,#N/A,FALSE,"현장 NCR 분석";#N/A,#N/A,FALSE,"현장품질감사";#N/A,#N/A,FALSE,"현장품질감사"}</definedName>
    <definedName name="_TT3" hidden="1">{#N/A,#N/A,FALSE,"현장 NCR 분석";#N/A,#N/A,FALSE,"현장품질감사";#N/A,#N/A,FALSE,"현장품질감사"}</definedName>
    <definedName name="_ㅇ"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a" hidden="1">#REF!</definedName>
    <definedName name="aa" hidden="1">{#N/A,#N/A,TRUE,"수량총괄";#N/A,#N/A,TRUE,"공사비예산서";#N/A,#N/A,TRUE,"공사비예산서 (2)"}</definedName>
    <definedName name="aaa" hidden="1">#REF!</definedName>
    <definedName name="aaaa" hidden="1">{#N/A,#N/A,FALSE,"현장 NCR 분석";#N/A,#N/A,FALSE,"현장품질감사";#N/A,#N/A,FALSE,"현장품질감사"}</definedName>
    <definedName name="aaaaaa" hidden="1">{#N/A,#N/A,FALSE,"BS";#N/A,#N/A,FALSE,"PL";#N/A,#N/A,FALSE,"A";#N/A,#N/A,FALSE,"B";#N/A,#N/A,FALSE,"B1";#N/A,#N/A,FALSE,"C";#N/A,#N/A,FALSE,"C1";#N/A,#N/A,FALSE,"C2";#N/A,#N/A,FALSE,"D";#N/A,#N/A,FALSE,"E";#N/A,#N/A,FALSE,"F";#N/A,#N/A,FALSE,"AA";#N/A,#N/A,FALSE,"BB";#N/A,#N/A,FALSE,"CC";#N/A,#N/A,FALSE,"DD";#N/A,#N/A,FALSE,"EE";#N/A,#N/A,FALSE,"FF";#N/A,#N/A,FALSE,"PL10";#N/A,#N/A,FALSE,"PL20";#N/A,#N/A,FALSE,"PL30"}</definedName>
    <definedName name="ab" hidden="1">1</definedName>
    <definedName name="abcd" hidden="1">#REF!</definedName>
    <definedName name="Access_Button" hidden="1">"경리일보_지출예정_List"</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dasz" hidden="1">#REF!</definedName>
    <definedName name="adsas" hidden="1">{#N/A,#N/A,FALSE,"Aging Summary";#N/A,#N/A,FALSE,"Ratio Analysis";#N/A,#N/A,FALSE,"Test 120 Day Accts";#N/A,#N/A,FALSE,"Tickmarks"}</definedName>
    <definedName name="aed" hidden="1">{#N/A,#N/A,FALSE,"현장 NCR 분석";#N/A,#N/A,FALSE,"현장품질감사";#N/A,#N/A,FALSE,"현장품질감사"}</definedName>
    <definedName name="afqwre1" hidden="1">#REF!</definedName>
    <definedName name="ag" hidden="1">#REF!</definedName>
    <definedName name="ahdsjd" hidden="1">{#N/A,#N/A,FALSE,"현장 NCR 분석";#N/A,#N/A,FALSE,"현장품질감사";#N/A,#N/A,FALSE,"현장품질감사"}</definedName>
    <definedName name="anscount" hidden="1">1</definedName>
    <definedName name="ARHJR" hidden="1">{"'Sheet1'!$A$4:$M$21","'Sheet1'!$J$17:$K$19"}</definedName>
    <definedName name="as" hidden="1">#REF!</definedName>
    <definedName name="AS2DocOpenMode" hidden="1">"AS2DocumentEdit"</definedName>
    <definedName name="AS2HasNoAutoHeaderFooter" hidden="1">" "</definedName>
    <definedName name="AS2ReportLS" hidden="1">1</definedName>
    <definedName name="AS2SyncStepLS" hidden="1">0</definedName>
    <definedName name="AS2TickmarkLS" hidden="1">#REF!</definedName>
    <definedName name="AS2VersionLS" hidden="1">300</definedName>
    <definedName name="asaregrs" hidden="1">#REF!</definedName>
    <definedName name="asas" hidden="1">{#N/A,#N/A,FALSE,"BS";#N/A,#N/A,FALSE,"PL";#N/A,#N/A,FALSE,"처분";#N/A,#N/A,FALSE,"현금";#N/A,#N/A,FALSE,"매출";#N/A,#N/A,FALSE,"원가";#N/A,#N/A,FALSE,"경영"}</definedName>
    <definedName name="asasd1" hidden="1">#REF!</definedName>
    <definedName name="asda" hidden="1">#REF!</definedName>
    <definedName name="asda1" hidden="1">#REF!</definedName>
    <definedName name="asda231" hidden="1">#REF!</definedName>
    <definedName name="asdadasd" hidden="1">#REF!</definedName>
    <definedName name="asdasd" hidden="1">#REF!</definedName>
    <definedName name="asdasdada" hidden="1">#REF!</definedName>
    <definedName name="asdasdeasdasd" hidden="1">#REF!</definedName>
    <definedName name="ASDASDQWR" hidden="1">#REF!</definedName>
    <definedName name="asdasdsad" hidden="1">#REF!</definedName>
    <definedName name="asdasdsadasd" hidden="1">#REF!</definedName>
    <definedName name="asddsa1" hidden="1">#REF!</definedName>
    <definedName name="asdeqw" hidden="1">#REF!</definedName>
    <definedName name="asdq23" hidden="1">#REF!</definedName>
    <definedName name="asdqeqw1" hidden="1">#REF!</definedName>
    <definedName name="asdqerwe" hidden="1">#REF!</definedName>
    <definedName name="asdqs1q" hidden="1">#REF!</definedName>
    <definedName name="asdqwe" hidden="1">#REF!</definedName>
    <definedName name="ASREQ" hidden="1">{"'Sheet1'!$A$4:$M$21","'Sheet1'!$J$17:$K$19"}</definedName>
    <definedName name="asrtq51" hidden="1">#REF!</definedName>
    <definedName name="assasas" hidden="1">#REF!</definedName>
    <definedName name="aweqwe" hidden="1">#REF!</definedName>
    <definedName name="awq" hidden="1">#REF!</definedName>
    <definedName name="bb" hidden="1">#REF!</definedName>
    <definedName name="bbbb" hidden="1">#REF!</definedName>
    <definedName name="bbbbbbbb" hidden="1">#REF!</definedName>
    <definedName name="bbbbbbbbbbbbbb" hidden="1">#REF!</definedName>
    <definedName name="BC" hidden="1">{#N/A,#N/A,FALSE,"이태원철근"}</definedName>
    <definedName name="BDATA"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BG_Del" hidden="1">15</definedName>
    <definedName name="BG_Ins" hidden="1">4</definedName>
    <definedName name="BG_Mod" hidden="1">6</definedName>
    <definedName name="BI" hidden="1">{#N/A,#N/A,FALSE,"이태원철근"}</definedName>
    <definedName name="BPR_01" hidden="1">{#N/A,#N/A,FALSE,"BS";#N/A,#N/A,FALSE,"PL";#N/A,#N/A,FALSE,"처분";#N/A,#N/A,FALSE,"현금";#N/A,#N/A,FALSE,"매출";#N/A,#N/A,FALSE,"원가";#N/A,#N/A,FALSE,"경영"}</definedName>
    <definedName name="BS_전년" hidden="1">{#N/A,#N/A,FALSE,"지침";#N/A,#N/A,FALSE,"환경분석";#N/A,#N/A,FALSE,"Sheet16"}</definedName>
    <definedName name="bs분석" hidden="1">#REF!</definedName>
    <definedName name="BT" hidden="1">{#N/A,#N/A,FALSE,"손익표지";#N/A,#N/A,FALSE,"손익계산";#N/A,#N/A,FALSE,"일반관리비";#N/A,#N/A,FALSE,"영업외수익";#N/A,#N/A,FALSE,"영업외비용";#N/A,#N/A,FALSE,"매출액";#N/A,#N/A,FALSE,"요약손익";#N/A,#N/A,FALSE,"요약대차";#N/A,#N/A,FALSE,"매출채권현황";#N/A,#N/A,FALSE,"매출채권명세"}</definedName>
    <definedName name="CF요인" hidden="1">#REF!</definedName>
    <definedName name="cgmh" hidden="1">{"'용역비'!$A$4:$C$8"}</definedName>
    <definedName name="ChangeRange" hidden="1">#REF!</definedName>
    <definedName name="chk" hidden="1">{"SJ - 기본 보기",#N/A,FALSE,"공사별 외주견적"}</definedName>
    <definedName name="ck" hidden="1">{"'분양원가'!$B$1:$F$113"}</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ontentsHelp" hidden="1">#REF!</definedName>
    <definedName name="CreateTable" hidden="1">#REF!</definedName>
    <definedName name="CRJE" hidden="1">{#N/A,#N/A,FALSE,"BS";#N/A,#N/A,FALSE,"PL";#N/A,#N/A,FALSE,"처분";#N/A,#N/A,FALSE,"현금";#N/A,#N/A,FALSE,"매출";#N/A,#N/A,FALSE,"원가";#N/A,#N/A,FALSE,"경영"}</definedName>
    <definedName name="CRTE" hidden="1">{"'Sheet1'!$A$4:$M$21","'Sheet1'!$J$17:$K$19"}</definedName>
    <definedName name="d">#REF!</definedName>
    <definedName name="dasdadas" hidden="1">#REF!</definedName>
    <definedName name="dasdqw" hidden="1">#REF!</definedName>
    <definedName name="dd" hidden="1">#REF!</definedName>
    <definedName name="ddd" hidden="1">{#N/A,#N/A,FALSE,"현장 NCR 분석";#N/A,#N/A,FALSE,"현장품질감사";#N/A,#N/A,FALSE,"현장품질감사"}</definedName>
    <definedName name="ddd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de" hidden="1">{#N/A,#N/A,FALSE,"현장 NCR 분석";#N/A,#N/A,FALSE,"현장품질감사";#N/A,#N/A,FALSE,"현장품질감사"}</definedName>
    <definedName name="DeleteRange" hidden="1">#REF!</definedName>
    <definedName name="DeleteTable" hidden="1">#REF!</definedName>
    <definedName name="dfdf" localSheetId="10">#REF!</definedName>
    <definedName name="dfdf" localSheetId="11">#REF!</definedName>
    <definedName name="dfdf" localSheetId="12">#REF!</definedName>
    <definedName name="dfdf" localSheetId="13">#REF!</definedName>
    <definedName name="dfdf" localSheetId="14">#REF!</definedName>
    <definedName name="dfdf" localSheetId="15">#REF!</definedName>
    <definedName name="dfdf" localSheetId="16">#REF!</definedName>
    <definedName name="dfdf" localSheetId="17">#REF!</definedName>
    <definedName name="dfdf" localSheetId="18">#REF!</definedName>
    <definedName name="dfdf" localSheetId="20">#REF!</definedName>
    <definedName name="dfdf" localSheetId="21">#REF!</definedName>
    <definedName name="dfdf" localSheetId="22">#REF!</definedName>
    <definedName name="dfdf" localSheetId="23">#REF!</definedName>
    <definedName name="dfdf" localSheetId="6">#REF!</definedName>
    <definedName name="dfdf" localSheetId="8">#REF!</definedName>
    <definedName name="dfdf" localSheetId="9">#REF!</definedName>
    <definedName name="dfdf">#REF!</definedName>
    <definedName name="dfdfsfs" hidden="1">#REF!</definedName>
    <definedName name="dfgtrytr" hidden="1">{#N/A,#N/A,FALSE,"현장 NCR 분석";#N/A,#N/A,FALSE,"현장품질감사";#N/A,#N/A,FALSE,"현장품질감사"}</definedName>
    <definedName name="dfs" hidden="1">{#N/A,#N/A,FALSE,"현장 NCR 분석";#N/A,#N/A,FALSE,"현장품질감사";#N/A,#N/A,FALSE,"현장품질감사"}</definedName>
    <definedName name="dfsdd" hidden="1">#REF!</definedName>
    <definedName name="dfsdfas" hidden="1">#REF!</definedName>
    <definedName name="dhdh" hidden="1">{#N/A,#N/A,FALSE,"현장 NCR 분석";#N/A,#N/A,FALSE,"현장품질감사";#N/A,#N/A,FALSE,"현장품질감사"}</definedName>
    <definedName name="DHGFGYE" hidden="1">{#N/A,#N/A,FALSE,"현장 NCR 분석";#N/A,#N/A,FALSE,"현장품질감사";#N/A,#N/A,FALSE,"현장품질감사"}</definedName>
    <definedName name="dhj" hidden="1">{"'용역비'!$A$4:$C$8"}</definedName>
    <definedName name="dka">#REF!</definedName>
    <definedName name="DKC" hidden="1">{#N/A,#N/A,FALSE,"현장 NCR 분석";#N/A,#N/A,FALSE,"현장품질감사";#N/A,#N/A,FALSE,"현장품질감사"}</definedName>
    <definedName name="dkdk" hidden="1">#REF!</definedName>
    <definedName name="dks" hidden="1">#REF!</definedName>
    <definedName name="dlff" hidden="1">{#N/A,#N/A,FALSE,"운반시간"}</definedName>
    <definedName name="dlkfajldjf" hidden="1">{#N/A,#N/A,FALSE,"지침";#N/A,#N/A,FALSE,"환경분석";#N/A,#N/A,FALSE,"Sheet16"}</definedName>
    <definedName name="dn" hidden="1">{#N/A,#N/A,FALSE,"혼합골재"}</definedName>
    <definedName name="DPCT" hidden="1">{#N/A,#N/A,FALSE,"현장 NCR 분석";#N/A,#N/A,FALSE,"현장품질감사";#N/A,#N/A,FALSE,"현장품질감사"}</definedName>
    <definedName name="dpct1" hidden="1">{#N/A,#N/A,FALSE,"현장 NCR 분석";#N/A,#N/A,FALSE,"현장품질감사";#N/A,#N/A,FALSE,"현장품질감사"}</definedName>
    <definedName name="DPCT2" hidden="1">{#N/A,#N/A,FALSE,"현장 NCR 분석";#N/A,#N/A,FALSE,"현장품질감사";#N/A,#N/A,FALSE,"현장품질감사"}</definedName>
    <definedName name="DPCT3" hidden="1">{#N/A,#N/A,FALSE,"현장 NCR 분석";#N/A,#N/A,FALSE,"현장품질감사";#N/A,#N/A,FALSE,"현장품질감사"}</definedName>
    <definedName name="dsada"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dsarq" hidden="1">#REF!</definedName>
    <definedName name="dsdsaDSddsddA" hidden="1">{"'자리배치도'!$AG$1:$CI$28"}</definedName>
    <definedName name="dsdsd" hidden="1">{#N/A,#N/A,FALSE,"운반시간"}</definedName>
    <definedName name="dsfs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dss" hidden="1">{#N/A,#N/A,FALSE,"현장 NCR 분석";#N/A,#N/A,FALSE,"현장품질감사";#N/A,#N/A,FALSE,"현장품질감사"}</definedName>
    <definedName name="dyd" hidden="1">{#N/A,#N/A,FALSE,"이태원철근"}</definedName>
    <definedName name="e" hidden="1">{#N/A,#N/A,FALSE,"현장 NCR 분석";#N/A,#N/A,FALSE,"현장품질감사";#N/A,#N/A,FALSE,"현장품질감사"}</definedName>
    <definedName name="edssqq" hidden="1">{#N/A,#N/A,FALSE,"혼합골재"}</definedName>
    <definedName name="eed" hidden="1">#REF!</definedName>
    <definedName name="eee" hidden="1">#REF!</definedName>
    <definedName name="eee.송운" hidden="1">{#N/A,#N/A,FALSE,"운반시간"}</definedName>
    <definedName name="eeeeeeeeeeer" hidden="1">#REF!</definedName>
    <definedName name="eer" hidden="1">{"'정산내역서'!$A$1:$I$35","'정산서(절.성토부)'!$A$1:$Q$17","'정산서(교량부)'!$A$1:$Q$84","'총괄표'!$A$1:$M$12","'시행현황'!$A$1:$G$12","'표지'!$A$1:$N$27","'정산서(절.성토부)'!$A$3:$Q$7"}</definedName>
    <definedName name="ej" hidden="1">{"'용역비'!$A$4:$C$8"}</definedName>
    <definedName name="ekfk" hidden="1">{#N/A,#N/A,FALSE,"현장 NCR 분석";#N/A,#N/A,FALSE,"현장품질감사";#N/A,#N/A,FALSE,"현장품질감사"}</definedName>
    <definedName name="eo" hidden="1">{#N/A,#N/A,FALSE,"BS";#N/A,#N/A,FALSE,"PL";#N/A,#N/A,FALSE,"처분";#N/A,#N/A,FALSE,"현금";#N/A,#N/A,FALSE,"매출";#N/A,#N/A,FALSE,"원가";#N/A,#N/A,FALSE,"경영"}</definedName>
    <definedName name="EPS"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ertet" hidden="1">#REF!</definedName>
    <definedName name="erthj" hidden="1">#REF!</definedName>
    <definedName name="ertyertye" hidden="1">{"'용역비'!$A$4:$C$8"}</definedName>
    <definedName name="etert" hidden="1">#REF!</definedName>
    <definedName name="etyj" hidden="1">{"'용역비'!$A$4:$C$8"}</definedName>
    <definedName name="etyjj" hidden="1">{"'용역비'!$A$4:$C$8"}</definedName>
    <definedName name="ewrqweqwe" hidden="1">#REF!</definedName>
    <definedName name="f" hidden="1">#REF!</definedName>
    <definedName name="fadsad">#REF!</definedName>
    <definedName name="fax" hidden="1">{#N/A,#N/A,FALSE,"현장 NCR 분석";#N/A,#N/A,FALSE,"현장품질감사";#N/A,#N/A,FALSE,"현장품질감사"}</definedName>
    <definedName name="fd" hidden="1">{#N/A,#N/A,FALSE,"현장 NCR 분석";#N/A,#N/A,FALSE,"현장품질감사";#N/A,#N/A,FALSE,"현장품질감사"}</definedName>
    <definedName name="fdaf" hidden="1">{"'자리배치도'!$AG$1:$CI$28"}</definedName>
    <definedName name="FDF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fdjk" hidden="1">{#N/A,#N/A,FALSE,"골재소요량";#N/A,#N/A,FALSE,"골재소요량"}</definedName>
    <definedName name="fds" hidden="1">{#N/A,#N/A,FALSE,"현장 NCR 분석";#N/A,#N/A,FALSE,"현장품질감사";#N/A,#N/A,FALSE,"현장품질감사"}</definedName>
    <definedName name="fdsasd" hidden="1">#REF!</definedName>
    <definedName name="FDUG" hidden="1">{#N/A,#N/A,FALSE,"현장 NCR 분석";#N/A,#N/A,FALSE,"현장품질감사";#N/A,#N/A,FALSE,"현장품질감사"}</definedName>
    <definedName name="ff" hidden="1">#REF!</definedName>
    <definedName name="FFDASFDASFDSA" hidden="1">{"'자리배치도'!$AG$1:$CI$28"}</definedName>
    <definedName name="fgggggg" hidden="1">{#N/A,#N/A,FALSE,"현장 NCR 분석";#N/A,#N/A,FALSE,"현장품질감사";#N/A,#N/A,FALSE,"현장품질감사"}</definedName>
    <definedName name="fgh" hidden="1">{#N/A,#N/A,FALSE,"현장 NCR 분석";#N/A,#N/A,FALSE,"현장품질감사";#N/A,#N/A,FALSE,"현장품질감사"}</definedName>
    <definedName name="fghfgh" hidden="1">{#N/A,#N/A,FALSE,"현장 NCR 분석";#N/A,#N/A,FALSE,"현장품질감사";#N/A,#N/A,FALSE,"현장품질감사"}</definedName>
    <definedName name="fghghf" hidden="1">{"'자리배치도'!$AG$1:$CI$28"}</definedName>
    <definedName name="fghjfjg" hidden="1">{#N/A,#N/A,FALSE,"현장 NCR 분석";#N/A,#N/A,FALSE,"현장품질감사";#N/A,#N/A,FALSE,"현장품질감사"}</definedName>
    <definedName name="fhhgh" hidden="1">{#N/A,#N/A,FALSE,"현장 NCR 분석";#N/A,#N/A,FALSE,"현장품질감사";#N/A,#N/A,FALSE,"현장품질감사"}</definedName>
    <definedName name="FK" hidden="1">{"'용역비'!$A$4:$C$8"}</definedName>
    <definedName name="fkdjfkjdsfkljsdlk" hidden="1">{#N/A,#N/A,FALSE,"이태원철근"}</definedName>
    <definedName name="fl"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qa" hidden="1">{#N/A,#N/A,FALSE,"현장 NCR 분석";#N/A,#N/A,FALSE,"현장품질감사";#N/A,#N/A,FALSE,"현장품질감사"}</definedName>
    <definedName name="FS" hidden="1">{#N/A,#N/A,FALSE,"BS";#N/A,#N/A,FALSE,"PL";#N/A,#N/A,FALSE,"처분";#N/A,#N/A,FALSE,"현금";#N/A,#N/A,FALSE,"매출";#N/A,#N/A,FALSE,"원가";#N/A,#N/A,FALSE,"경영"}</definedName>
    <definedName name="FSRA" hidden="1">{"'Sheet1'!$A$4:$M$21","'Sheet1'!$J$17:$K$19"}</definedName>
    <definedName name="g" hidden="1">#REF!</definedName>
    <definedName name="gewrqw" hidden="1">#REF!</definedName>
    <definedName name="gfdsfdfdgfsd" hidden="1">{"'자리배치도'!$AG$1:$CI$28"}</definedName>
    <definedName name="gfgdfg" hidden="1">#REF!</definedName>
    <definedName name="gfggf"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gfs" hidden="1">{#N/A,#N/A,FALSE,"현장 NCR 분석";#N/A,#N/A,FALSE,"현장품질감사";#N/A,#N/A,FALSE,"현장품질감사"}</definedName>
    <definedName name="GGG"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gggg" hidden="1">#REF!</definedName>
    <definedName name="ggwaaa" hidden="1">{#N/A,#N/A,FALSE,"현장 NCR 분석";#N/A,#N/A,FALSE,"현장품질감사";#N/A,#N/A,FALSE,"현장품질감사"}</definedName>
    <definedName name="ghfg" hidden="1">#REF!</definedName>
    <definedName name="ghjul" hidden="1">#REF!</definedName>
    <definedName name="grew" hidden="1">#REF!</definedName>
    <definedName name="grf" hidden="1">{#N/A,#N/A,FALSE,"현장 NCR 분석";#N/A,#N/A,FALSE,"현장품질감사";#N/A,#N/A,FALSE,"현장품질감사"}</definedName>
    <definedName name="haaa" hidden="1">{#N/A,#N/A,FALSE,"현장 NCR 분석";#N/A,#N/A,FALSE,"현장품질감사";#N/A,#N/A,FALSE,"현장품질감사"}</definedName>
    <definedName name="han" hidden="1">#REF!</definedName>
    <definedName name="hee" hidden="1">{#N/A,#N/A,FALSE,"현장 NCR 분석";#N/A,#N/A,FALSE,"현장품질감사";#N/A,#N/A,FALSE,"현장품질감사"}</definedName>
    <definedName name="heew" hidden="1">{#N/A,#N/A,FALSE,"현장 NCR 분석";#N/A,#N/A,FALSE,"현장품질감사";#N/A,#N/A,FALSE,"현장품질감사"}</definedName>
    <definedName name="hgfyt" hidden="1">{#N/A,#N/A,FALSE,"현장 NCR 분석";#N/A,#N/A,FALSE,"현장품질감사";#N/A,#N/A,FALSE,"현장품질감사"}</definedName>
    <definedName name="hhhhhhhhhhhhhhhhhhh" hidden="1">#REF!</definedName>
    <definedName name="hhhhhhhhhhr" hidden="1">#REF!</definedName>
    <definedName name="hhwww" hidden="1">{#N/A,#N/A,FALSE,"현장 NCR 분석";#N/A,#N/A,FALSE,"현장품질감사";#N/A,#N/A,FALSE,"현장품질감사"}</definedName>
    <definedName name="HJK" hidden="1">{#N/A,#N/A,FALSE,"이태원철근"}</definedName>
    <definedName name="hjkio" hidden="1">#REF!</definedName>
    <definedName name="hjl" hidden="1">{#N/A,#N/A,FALSE,"이태원철근"}</definedName>
    <definedName name="hkl" hidden="1">{#N/A,#N/A,FALSE,"이태원철근"}</definedName>
    <definedName name="HSDGFSJ" hidden="1">{#N/A,#N/A,FALSE,"현장 NCR 분석";#N/A,#N/A,FALSE,"현장품질감사";#N/A,#N/A,FALSE,"현장품질감사"}</definedName>
    <definedName name="HTJT" hidden="1">{"'Sheet1'!$A$4:$M$21","'Sheet1'!$J$17:$K$19"}</definedName>
    <definedName name="HTML_CodePage" hidden="1">949</definedName>
    <definedName name="HTML_Control" hidden="1">{"'OVEN시방 '!$A$1:$C$11"}</definedName>
    <definedName name="HTML_Controll" hidden="1">{"'소요인력'!$A$1:$E$12"}</definedName>
    <definedName name="HTML_Description" hidden="1">""</definedName>
    <definedName name="HTML_Email" hidden="1">""</definedName>
    <definedName name="HTML_Header" hidden="1">"AHU시방"</definedName>
    <definedName name="HTML_LastUpdate" hidden="1">"99-05-06"</definedName>
    <definedName name="HTML_LineAfter" hidden="1">FALSE</definedName>
    <definedName name="HTML_LineBefore" hidden="1">FALSE</definedName>
    <definedName name="HTML_Name" hidden="1">"이상구"</definedName>
    <definedName name="HTML_OBDlg2" hidden="1">TRUE</definedName>
    <definedName name="HTML_OBDlg4" hidden="1">TRUE</definedName>
    <definedName name="HTML_OS" hidden="1">0</definedName>
    <definedName name="HTML_PathFile" hidden="1">"C:\My Documents\MyHTML.htm"</definedName>
    <definedName name="HTML_Title" hidden="1">"98 단품도장장사양3"</definedName>
    <definedName name="HTML1_1" hidden="1">"[수주관리98.xls]회선현황!$A$5:$O$53"</definedName>
    <definedName name="HTML1_10" hidden="1">""</definedName>
    <definedName name="HTML1_11" hidden="1">1</definedName>
    <definedName name="HTML1_12" hidden="1">"C:\My Documents\98년\1월\영업현황\시험.htm"</definedName>
    <definedName name="HTML1_2" hidden="1">1</definedName>
    <definedName name="HTML1_3" hidden="1">"수주관리98"</definedName>
    <definedName name="HTML1_4" hidden="1">"회선현황"</definedName>
    <definedName name="HTML1_5" hidden="1">""</definedName>
    <definedName name="HTML1_6" hidden="1">-4146</definedName>
    <definedName name="HTML1_7" hidden="1">-4146</definedName>
    <definedName name="HTML1_8" hidden="1">"98-01-21"</definedName>
    <definedName name="HTML1_9" hidden="1">"김은광"</definedName>
    <definedName name="HTML10_1" hidden="1">"'[수주관리98.xls]2월1주차'!$A$1:$P$31"</definedName>
    <definedName name="HTML10_10" hidden="1">""</definedName>
    <definedName name="HTML10_11" hidden="1">1</definedName>
    <definedName name="HTML10_12" hidden="1">"C:\My Documents\98년\영업현황\일일현황-98.2.6.htm"</definedName>
    <definedName name="HTML10_2" hidden="1">1</definedName>
    <definedName name="HTML10_3" hidden="1">""</definedName>
    <definedName name="HTML10_4" hidden="1">""</definedName>
    <definedName name="HTML10_5" hidden="1">""</definedName>
    <definedName name="HTML10_6" hidden="1">-4146</definedName>
    <definedName name="HTML10_7" hidden="1">-4146</definedName>
    <definedName name="HTML10_8" hidden="1">""</definedName>
    <definedName name="HTML10_9" hidden="1">""</definedName>
    <definedName name="HTML11_1" hidden="1">"'[수주관리98.xls]2월2주차'!$A$1:$P$21"</definedName>
    <definedName name="HTML11_10" hidden="1">""</definedName>
    <definedName name="HTML11_11" hidden="1">1</definedName>
    <definedName name="HTML11_12" hidden="1">"C:\My Documents\98년\영업현황\일일현황-98.2.12.htm"</definedName>
    <definedName name="HTML11_2" hidden="1">1</definedName>
    <definedName name="HTML11_3" hidden="1">""</definedName>
    <definedName name="HTML11_4" hidden="1">""</definedName>
    <definedName name="HTML11_5" hidden="1">""</definedName>
    <definedName name="HTML11_6" hidden="1">-4146</definedName>
    <definedName name="HTML11_7" hidden="1">-4146</definedName>
    <definedName name="HTML11_8" hidden="1">""</definedName>
    <definedName name="HTML11_9" hidden="1">""</definedName>
    <definedName name="HTML12_1" hidden="1">"'[수주관리98.xls]2월2주차'!$A$1:$P$34"</definedName>
    <definedName name="HTML12_10" hidden="1">""</definedName>
    <definedName name="HTML12_11" hidden="1">1</definedName>
    <definedName name="HTML12_12" hidden="1">"C:\My Documents\98년\영업현황\일일현황-98.2.13.htm"</definedName>
    <definedName name="HTML12_2" hidden="1">1</definedName>
    <definedName name="HTML12_3" hidden="1">""</definedName>
    <definedName name="HTML12_4" hidden="1">""</definedName>
    <definedName name="HTML12_5" hidden="1">""</definedName>
    <definedName name="HTML12_6" hidden="1">-4146</definedName>
    <definedName name="HTML12_7" hidden="1">-4146</definedName>
    <definedName name="HTML12_8" hidden="1">""</definedName>
    <definedName name="HTML12_9" hidden="1">""</definedName>
    <definedName name="HTML13_1" hidden="1">"'[수주관리98.xls]2월2주차'!$A$1:$P$19"</definedName>
    <definedName name="HTML13_10" hidden="1">""</definedName>
    <definedName name="HTML13_11" hidden="1">1</definedName>
    <definedName name="HTML13_12" hidden="1">"C:\My Documents\98년\영업현황\일일현황-98.2.12.htm"</definedName>
    <definedName name="HTML13_2" hidden="1">1</definedName>
    <definedName name="HTML13_3" hidden="1">""</definedName>
    <definedName name="HTML13_4" hidden="1">""</definedName>
    <definedName name="HTML13_5" hidden="1">""</definedName>
    <definedName name="HTML13_6" hidden="1">-4146</definedName>
    <definedName name="HTML13_7" hidden="1">-4146</definedName>
    <definedName name="HTML13_8" hidden="1">""</definedName>
    <definedName name="HTML13_9" hidden="1">""</definedName>
    <definedName name="HTML14_1" hidden="1">"'[수주관리98.xls]2월2주차'!$A$1:$P$17"</definedName>
    <definedName name="HTML14_10" hidden="1">""</definedName>
    <definedName name="HTML14_11" hidden="1">1</definedName>
    <definedName name="HTML14_12" hidden="1">"C:\My Documents\98년\영업현황\일일현황-98.2.9.htm"</definedName>
    <definedName name="HTML14_2" hidden="1">1</definedName>
    <definedName name="HTML14_3" hidden="1">""</definedName>
    <definedName name="HTML14_4" hidden="1">""</definedName>
    <definedName name="HTML14_5" hidden="1">""</definedName>
    <definedName name="HTML14_6" hidden="1">-4146</definedName>
    <definedName name="HTML14_7" hidden="1">-4146</definedName>
    <definedName name="HTML14_8" hidden="1">""</definedName>
    <definedName name="HTML14_9" hidden="1">""</definedName>
    <definedName name="HTML15_1" hidden="1">"'[수주관리98.xls]2월3주차'!$A$1:$P$20"</definedName>
    <definedName name="HTML15_10" hidden="1">""</definedName>
    <definedName name="HTML15_11" hidden="1">1</definedName>
    <definedName name="HTML15_12" hidden="1">"C:\My Documents\98년\영업현황\일일현황-98.2.16.htm"</definedName>
    <definedName name="HTML15_2" hidden="1">1</definedName>
    <definedName name="HTML15_3" hidden="1">""</definedName>
    <definedName name="HTML15_4" hidden="1">""</definedName>
    <definedName name="HTML15_5" hidden="1">""</definedName>
    <definedName name="HTML15_6" hidden="1">-4146</definedName>
    <definedName name="HTML15_7" hidden="1">-4146</definedName>
    <definedName name="HTML15_8" hidden="1">""</definedName>
    <definedName name="HTML15_9" hidden="1">""</definedName>
    <definedName name="HTML16_1" hidden="1">"'[수주통합관리98_2_21.xls]2월3주차'!$A$1:$I$89"</definedName>
    <definedName name="HTML16_10" hidden="1">""</definedName>
    <definedName name="HTML16_11" hidden="1">1</definedName>
    <definedName name="HTML16_12" hidden="1">"C:\My Documents\98년\영업현황\일일현황-98.2.25.htm"</definedName>
    <definedName name="HTML16_2" hidden="1">1</definedName>
    <definedName name="HTML16_3" hidden="1">""</definedName>
    <definedName name="HTML16_4" hidden="1">""</definedName>
    <definedName name="HTML16_5" hidden="1">""</definedName>
    <definedName name="HTML16_6" hidden="1">-4146</definedName>
    <definedName name="HTML16_7" hidden="1">-4146</definedName>
    <definedName name="HTML16_8" hidden="1">""</definedName>
    <definedName name="HTML16_9" hidden="1">""</definedName>
    <definedName name="HTML17_1" hidden="1">"'[수주통합관리98_2_21.xls]2월3주차'!$A$4:$H$30"</definedName>
    <definedName name="HTML17_10" hidden="1">""</definedName>
    <definedName name="HTML17_11" hidden="1">1</definedName>
    <definedName name="HTML17_12" hidden="1">"C:\My Documents\98년\영업현황\1월 수주현황.htm"</definedName>
    <definedName name="HTML17_2" hidden="1">1</definedName>
    <definedName name="HTML17_3" hidden="1">""</definedName>
    <definedName name="HTML17_4" hidden="1">""</definedName>
    <definedName name="HTML17_5" hidden="1">""</definedName>
    <definedName name="HTML17_6" hidden="1">-4146</definedName>
    <definedName name="HTML17_7" hidden="1">-4146</definedName>
    <definedName name="HTML17_8" hidden="1">""</definedName>
    <definedName name="HTML17_9" hidden="1">""</definedName>
    <definedName name="HTML18_1" hidden="1">"'[수주통합관리98_2_21.xls]2월3주차'!$A$32:$I$58"</definedName>
    <definedName name="HTML18_10" hidden="1">""</definedName>
    <definedName name="HTML18_11" hidden="1">1</definedName>
    <definedName name="HTML18_12" hidden="1">"C:\My Documents\98년\영업현황\2월 수주현황(2월25일 현재).htm"</definedName>
    <definedName name="HTML18_2" hidden="1">1</definedName>
    <definedName name="HTML18_3" hidden="1">""</definedName>
    <definedName name="HTML18_4" hidden="1">""</definedName>
    <definedName name="HTML18_5" hidden="1">""</definedName>
    <definedName name="HTML18_6" hidden="1">-4146</definedName>
    <definedName name="HTML18_7" hidden="1">-4146</definedName>
    <definedName name="HTML18_8" hidden="1">""</definedName>
    <definedName name="HTML18_9" hidden="1">""</definedName>
    <definedName name="HTML19_1" hidden="1">"'[수주통합관리98_2_21.xls]2월3주차'!$A$63:$F$89"</definedName>
    <definedName name="HTML19_10" hidden="1">""</definedName>
    <definedName name="HTML19_11" hidden="1">1</definedName>
    <definedName name="HTML19_12" hidden="1">"C:\My Documents\98년\영업현황\월별현황(2월25일 현재).htm"</definedName>
    <definedName name="HTML19_2" hidden="1">1</definedName>
    <definedName name="HTML19_3" hidden="1">""</definedName>
    <definedName name="HTML19_4" hidden="1">""</definedName>
    <definedName name="HTML19_5" hidden="1">""</definedName>
    <definedName name="HTML19_6" hidden="1">-4146</definedName>
    <definedName name="HTML19_7" hidden="1">-4146</definedName>
    <definedName name="HTML19_8" hidden="1">""</definedName>
    <definedName name="HTML19_9" hidden="1">""</definedName>
    <definedName name="HTML2_1" hidden="1">"[수주관리98.xls]일일현황!$A$1:$L$10"</definedName>
    <definedName name="HTML2_10" hidden="1">""</definedName>
    <definedName name="HTML2_11" hidden="1">1</definedName>
    <definedName name="HTML2_12" hidden="1">"C:\My Documents\98년\1월\영업현황\일일현황-98.1.22.htm"</definedName>
    <definedName name="HTML2_2" hidden="1">1</definedName>
    <definedName name="HTML2_3" hidden="1">""</definedName>
    <definedName name="HTML2_4" hidden="1">""</definedName>
    <definedName name="HTML2_5" hidden="1">""</definedName>
    <definedName name="HTML2_6" hidden="1">-4146</definedName>
    <definedName name="HTML2_7" hidden="1">1</definedName>
    <definedName name="HTML2_8" hidden="1">"98-01-22"</definedName>
    <definedName name="HTML2_9" hidden="1">""</definedName>
    <definedName name="HTML20_1" hidden="1">"'[수주통합관리98_2_25.xls]2월4주차'!$A$71:$F$97"</definedName>
    <definedName name="HTML20_10" hidden="1">""</definedName>
    <definedName name="HTML20_11" hidden="1">1</definedName>
    <definedName name="HTML20_12" hidden="1">"C:\My Documents\98년\영업현황\월별현황(2월 마감분).htm"</definedName>
    <definedName name="HTML20_2" hidden="1">1</definedName>
    <definedName name="HTML20_3" hidden="1">""</definedName>
    <definedName name="HTML20_4" hidden="1">""</definedName>
    <definedName name="HTML20_5" hidden="1">""</definedName>
    <definedName name="HTML20_6" hidden="1">-4146</definedName>
    <definedName name="HTML20_7" hidden="1">-4146</definedName>
    <definedName name="HTML20_8" hidden="1">""</definedName>
    <definedName name="HTML20_9" hidden="1">""</definedName>
    <definedName name="HTML21_1" hidden="1">"'[수주통합관리98_2_25.xls]2월4주차'!$A$4:$H$29"</definedName>
    <definedName name="HTML21_10" hidden="1">""</definedName>
    <definedName name="HTML21_11" hidden="1">1</definedName>
    <definedName name="HTML21_12" hidden="1">"C:\My Documents\98년\영업현황\1월 수주현황(1월 마감분).htm"</definedName>
    <definedName name="HTML21_2" hidden="1">1</definedName>
    <definedName name="HTML21_3" hidden="1">""</definedName>
    <definedName name="HTML21_4" hidden="1">""</definedName>
    <definedName name="HTML21_5" hidden="1">""</definedName>
    <definedName name="HTML21_6" hidden="1">-4146</definedName>
    <definedName name="HTML21_7" hidden="1">-4146</definedName>
    <definedName name="HTML21_8" hidden="1">""</definedName>
    <definedName name="HTML21_9" hidden="1">""</definedName>
    <definedName name="HTML22_1" hidden="1">"'[수주통합관리98_2_25.xls]2월4주차'!$A$31:$I$66"</definedName>
    <definedName name="HTML22_10" hidden="1">""</definedName>
    <definedName name="HTML22_11" hidden="1">1</definedName>
    <definedName name="HTML22_12" hidden="1">"C:\My Documents\98년\영업현황\1월 수주현황(2월 마감분).htm"</definedName>
    <definedName name="HTML22_2" hidden="1">1</definedName>
    <definedName name="HTML22_3" hidden="1">""</definedName>
    <definedName name="HTML22_4" hidden="1">""</definedName>
    <definedName name="HTML22_5" hidden="1">""</definedName>
    <definedName name="HTML22_6" hidden="1">-4146</definedName>
    <definedName name="HTML22_7" hidden="1">-4146</definedName>
    <definedName name="HTML22_8" hidden="1">""</definedName>
    <definedName name="HTML22_9" hidden="1">""</definedName>
    <definedName name="HTML23_1" hidden="1">"[수주통합관리98_2_25.xls]보고양식!$A$32:$I$68"</definedName>
    <definedName name="HTML23_10" hidden="1">""</definedName>
    <definedName name="HTML23_11" hidden="1">1</definedName>
    <definedName name="HTML23_12" hidden="1">"C:\My Documents\98년\영업현황\2월 수주현황(2월 마감분).htm"</definedName>
    <definedName name="HTML23_2" hidden="1">1</definedName>
    <definedName name="HTML23_3" hidden="1">""</definedName>
    <definedName name="HTML23_4" hidden="1">""</definedName>
    <definedName name="HTML23_5" hidden="1">""</definedName>
    <definedName name="HTML23_6" hidden="1">-4146</definedName>
    <definedName name="HTML23_7" hidden="1">-4146</definedName>
    <definedName name="HTML23_8" hidden="1">""</definedName>
    <definedName name="HTML23_9" hidden="1">""</definedName>
    <definedName name="HTML24_1" hidden="1">"[수주통합관리98_2_25.xls]보고양식!$A$73:$F$98"</definedName>
    <definedName name="HTML24_10" hidden="1">""</definedName>
    <definedName name="HTML24_11" hidden="1">1</definedName>
    <definedName name="HTML24_12" hidden="1">"C:\My Documents\98년\영업현황\월별현황(2월 마감분).htm"</definedName>
    <definedName name="HTML24_2" hidden="1">1</definedName>
    <definedName name="HTML24_3" hidden="1">""</definedName>
    <definedName name="HTML24_4" hidden="1">""</definedName>
    <definedName name="HTML24_5" hidden="1">""</definedName>
    <definedName name="HTML24_6" hidden="1">-4146</definedName>
    <definedName name="HTML24_7" hidden="1">-4146</definedName>
    <definedName name="HTML24_8" hidden="1">""</definedName>
    <definedName name="HTML24_9" hidden="1">""</definedName>
    <definedName name="HTML25_1" hidden="1">"[수주통합관리98_2_25.xls]보고양식!$A$4:$I$29"</definedName>
    <definedName name="HTML25_10" hidden="1">""</definedName>
    <definedName name="HTML25_11" hidden="1">1</definedName>
    <definedName name="HTML25_12" hidden="1">"C:\My Documents\98년\영업현황\1월 수주현황(1월 마감분).htm"</definedName>
    <definedName name="HTML25_2" hidden="1">1</definedName>
    <definedName name="HTML25_3" hidden="1">""</definedName>
    <definedName name="HTML25_4" hidden="1">""</definedName>
    <definedName name="HTML25_5" hidden="1">""</definedName>
    <definedName name="HTML25_6" hidden="1">-4146</definedName>
    <definedName name="HTML25_7" hidden="1">-4146</definedName>
    <definedName name="HTML25_8" hidden="1">""</definedName>
    <definedName name="HTML25_9" hidden="1">""</definedName>
    <definedName name="HTML26_1" hidden="1">"[수주통합관리98_2_25.xls]보고양식!$A$31:$K$80"</definedName>
    <definedName name="HTML26_10" hidden="1">""</definedName>
    <definedName name="HTML26_11" hidden="1">1</definedName>
    <definedName name="HTML26_12" hidden="1">"C:\My Documents\98년\영업현황\2월 수주현황(2월 마감분).htm"</definedName>
    <definedName name="HTML26_2" hidden="1">1</definedName>
    <definedName name="HTML26_3" hidden="1">""</definedName>
    <definedName name="HTML26_4" hidden="1">""</definedName>
    <definedName name="HTML26_5" hidden="1">""</definedName>
    <definedName name="HTML26_6" hidden="1">-4146</definedName>
    <definedName name="HTML26_7" hidden="1">-4146</definedName>
    <definedName name="HTML26_8" hidden="1">""</definedName>
    <definedName name="HTML26_9" hidden="1">""</definedName>
    <definedName name="HTML27_1" hidden="1">"[수주통합관리98_2_25.xls]보고양식!$B$84:$G$109"</definedName>
    <definedName name="HTML27_10" hidden="1">""</definedName>
    <definedName name="HTML27_11" hidden="1">1</definedName>
    <definedName name="HTML27_12" hidden="1">"C:\My Documents\98년\영업현황\월별현황(2월 마감분).htm"</definedName>
    <definedName name="HTML27_2" hidden="1">1</definedName>
    <definedName name="HTML27_3" hidden="1">""</definedName>
    <definedName name="HTML27_4" hidden="1">""</definedName>
    <definedName name="HTML27_5" hidden="1">""</definedName>
    <definedName name="HTML27_6" hidden="1">-4146</definedName>
    <definedName name="HTML27_7" hidden="1">-4146</definedName>
    <definedName name="HTML27_8" hidden="1">""</definedName>
    <definedName name="HTML27_9" hidden="1">""</definedName>
    <definedName name="HTML28_1" hidden="1">"[수주통합관리98_3_2.xls]보고양식!$B$92:$G$117"</definedName>
    <definedName name="HTML28_10" hidden="1">""</definedName>
    <definedName name="HTML28_11" hidden="1">1</definedName>
    <definedName name="HTML28_12" hidden="1">"C:\My Documents\98년\영업현황\월별현황(2월 마감분).htm"</definedName>
    <definedName name="HTML28_2" hidden="1">1</definedName>
    <definedName name="HTML28_3" hidden="1">""</definedName>
    <definedName name="HTML28_4" hidden="1">""</definedName>
    <definedName name="HTML28_5" hidden="1">""</definedName>
    <definedName name="HTML28_6" hidden="1">-4146</definedName>
    <definedName name="HTML28_7" hidden="1">-4146</definedName>
    <definedName name="HTML28_8" hidden="1">""</definedName>
    <definedName name="HTML28_9" hidden="1">""</definedName>
    <definedName name="HTML29_1" hidden="1">"[수주통합관리98_3_2.xls]보고양식!$A$31:$K$88"</definedName>
    <definedName name="HTML29_10" hidden="1">""</definedName>
    <definedName name="HTML29_11" hidden="1">1</definedName>
    <definedName name="HTML29_12" hidden="1">"C:\My Documents\98년\영업현황\2월 수주현황(2월 마감분).htm"</definedName>
    <definedName name="HTML29_2" hidden="1">1</definedName>
    <definedName name="HTML29_3" hidden="1">""</definedName>
    <definedName name="HTML29_4" hidden="1">""</definedName>
    <definedName name="HTML29_5" hidden="1">""</definedName>
    <definedName name="HTML29_6" hidden="1">-4146</definedName>
    <definedName name="HTML29_7" hidden="1">-4146</definedName>
    <definedName name="HTML29_8" hidden="1">""</definedName>
    <definedName name="HTML29_9" hidden="1">""</definedName>
    <definedName name="HTML3_1" hidden="1">"[수주관리98.xls]일일현황!$A$1:$N$9"</definedName>
    <definedName name="HTML3_10" hidden="1">""</definedName>
    <definedName name="HTML3_11" hidden="1">1</definedName>
    <definedName name="HTML3_12" hidden="1">"C:\My Documents\98년\영업현황\일일현황-98.1.23.htm"</definedName>
    <definedName name="HTML3_2" hidden="1">1</definedName>
    <definedName name="HTML3_3" hidden="1">""</definedName>
    <definedName name="HTML3_4" hidden="1">""</definedName>
    <definedName name="HTML3_5" hidden="1">""</definedName>
    <definedName name="HTML3_6" hidden="1">1</definedName>
    <definedName name="HTML3_7" hidden="1">1</definedName>
    <definedName name="HTML3_8" hidden="1">""</definedName>
    <definedName name="HTML3_9" hidden="1">""</definedName>
    <definedName name="HTML30_1" hidden="1">"'[사본 - 영업통합관리(수주.매출).xls]보고양식'!$A$114:$K$131"</definedName>
    <definedName name="HTML30_10" hidden="1">""</definedName>
    <definedName name="HTML30_11" hidden="1">1</definedName>
    <definedName name="HTML30_12" hidden="1">"C:\My Documents\98년\영업현황\일일현황-98.3.12.htm"</definedName>
    <definedName name="HTML30_2" hidden="1">1</definedName>
    <definedName name="HTML30_3" hidden="1">""</definedName>
    <definedName name="HTML30_4" hidden="1">""</definedName>
    <definedName name="HTML30_5" hidden="1">""</definedName>
    <definedName name="HTML30_6" hidden="1">-4146</definedName>
    <definedName name="HTML30_7" hidden="1">-4146</definedName>
    <definedName name="HTML30_8" hidden="1">""</definedName>
    <definedName name="HTML30_9" hidden="1">""</definedName>
    <definedName name="HTML4_1" hidden="1">"[수주관리98.xls]영업!$A$1:$N$15"</definedName>
    <definedName name="HTML4_10" hidden="1">""</definedName>
    <definedName name="HTML4_11" hidden="1">1</definedName>
    <definedName name="HTML4_12" hidden="1">"C:\My Documents\98년\영업현황\일일현황-98.1.31.htm"</definedName>
    <definedName name="HTML4_2" hidden="1">1</definedName>
    <definedName name="HTML4_3" hidden="1">""</definedName>
    <definedName name="HTML4_4" hidden="1">""</definedName>
    <definedName name="HTML4_5" hidden="1">""</definedName>
    <definedName name="HTML4_6" hidden="1">1</definedName>
    <definedName name="HTML4_7" hidden="1">1</definedName>
    <definedName name="HTML4_8" hidden="1">"98-01-31"</definedName>
    <definedName name="HTML4_9" hidden="1">""</definedName>
    <definedName name="HTML5_1" hidden="1">"[수주관리98.xls]영업!$A$1:$N$29"</definedName>
    <definedName name="HTML5_10" hidden="1">""</definedName>
    <definedName name="HTML5_11" hidden="1">1</definedName>
    <definedName name="HTML5_12" hidden="1">"C:\My Documents\98년\영업현황\일일현황-98.1.31.v.htm"</definedName>
    <definedName name="HTML5_2" hidden="1">1</definedName>
    <definedName name="HTML5_3" hidden="1">""</definedName>
    <definedName name="HTML5_4" hidden="1">""</definedName>
    <definedName name="HTML5_5" hidden="1">""</definedName>
    <definedName name="HTML5_6" hidden="1">1</definedName>
    <definedName name="HTML5_7" hidden="1">1</definedName>
    <definedName name="HTML5_8" hidden="1">""</definedName>
    <definedName name="HTML5_9" hidden="1">""</definedName>
    <definedName name="HTML6_1" hidden="1">"'[수주관리98.xls]2월'!$A$1:$P$48"</definedName>
    <definedName name="HTML6_10" hidden="1">""</definedName>
    <definedName name="HTML6_11" hidden="1">1</definedName>
    <definedName name="HTML6_12" hidden="1">"C:\My Documents\98년\영업현황\일일현황-98.1.31.htm"</definedName>
    <definedName name="HTML6_2" hidden="1">1</definedName>
    <definedName name="HTML6_3" hidden="1">""</definedName>
    <definedName name="HTML6_4" hidden="1">""</definedName>
    <definedName name="HTML6_5" hidden="1">""</definedName>
    <definedName name="HTML6_6" hidden="1">-4146</definedName>
    <definedName name="HTML6_7" hidden="1">-4146</definedName>
    <definedName name="HTML6_8" hidden="1">""</definedName>
    <definedName name="HTML6_9" hidden="1">""</definedName>
    <definedName name="HTML7_1" hidden="1">"'[수주관리98.xls]2월'!$A$3:$P$30"</definedName>
    <definedName name="HTML7_10" hidden="1">""</definedName>
    <definedName name="HTML7_11" hidden="1">1</definedName>
    <definedName name="HTML7_12" hidden="1">"C:\My Documents\98년\영업현황\일일현황-98.1.31.htm"</definedName>
    <definedName name="HTML7_2" hidden="1">1</definedName>
    <definedName name="HTML7_3" hidden="1">""</definedName>
    <definedName name="HTML7_4" hidden="1">""</definedName>
    <definedName name="HTML7_5" hidden="1">""</definedName>
    <definedName name="HTML7_6" hidden="1">-4146</definedName>
    <definedName name="HTML7_7" hidden="1">-4146</definedName>
    <definedName name="HTML7_8" hidden="1">""</definedName>
    <definedName name="HTML7_9" hidden="1">""</definedName>
    <definedName name="HTML8_1" hidden="1">"'[수주관리98.xls]2월'!$A$1:$P$30"</definedName>
    <definedName name="HTML8_10" hidden="1">""</definedName>
    <definedName name="HTML8_11" hidden="1">1</definedName>
    <definedName name="HTML8_12" hidden="1">"C:\My Documents\98년\영업현황\일일현황-98.1.31.htm"</definedName>
    <definedName name="HTML8_2" hidden="1">1</definedName>
    <definedName name="HTML8_3" hidden="1">""</definedName>
    <definedName name="HTML8_4" hidden="1">""</definedName>
    <definedName name="HTML8_5" hidden="1">""</definedName>
    <definedName name="HTML8_6" hidden="1">-4146</definedName>
    <definedName name="HTML8_7" hidden="1">-4146</definedName>
    <definedName name="HTML8_8" hidden="1">""</definedName>
    <definedName name="HTML8_9" hidden="1">""</definedName>
    <definedName name="HTML9_1" hidden="1">"'[수주관리98.xls]2월'!$A$1:$P$19"</definedName>
    <definedName name="HTML9_10" hidden="1">""</definedName>
    <definedName name="HTML9_11" hidden="1">1</definedName>
    <definedName name="HTML9_12" hidden="1">"C:\My Documents\98년\영업현황\일일현황-98.2.10.htm"</definedName>
    <definedName name="HTML9_2" hidden="1">1</definedName>
    <definedName name="HTML9_3" hidden="1">""</definedName>
    <definedName name="HTML9_4" hidden="1">""</definedName>
    <definedName name="HTML9_5" hidden="1">""</definedName>
    <definedName name="HTML9_6" hidden="1">-4146</definedName>
    <definedName name="HTML9_7" hidden="1">-4146</definedName>
    <definedName name="HTML9_8" hidden="1">""</definedName>
    <definedName name="HTML9_9" hidden="1">""</definedName>
    <definedName name="HTMLCount" hidden="1">30</definedName>
    <definedName name="HTR" hidden="1">{#N/A,#N/A,FALSE,"이태원철근"}</definedName>
    <definedName name="HTTJ" hidden="1">{"'Sheet1'!$A$4:$M$21","'Sheet1'!$J$17:$K$19"}</definedName>
    <definedName name="HTU" hidden="1">{"'Sheet1'!$A$4:$M$21","'Sheet1'!$J$17:$K$19"}</definedName>
    <definedName name="HU" hidden="1">{"'Sheet1'!$A$4:$M$21","'Sheet1'!$J$17:$K$19"}</definedName>
    <definedName name="ik" hidden="1">{#N/A,#N/A,FALSE,"변경관리예산";#N/A,#N/A,FALSE,"변경장비예산";#N/A,#N/A,FALSE,"변경준설예산";#N/A,#N/A,FALSE,"변경철구예산"}</definedName>
    <definedName name="ITEM별상세업무분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ugh" hidden="1">#REF!</definedName>
    <definedName name="IWW"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J" hidden="1">{"'용역비'!$A$4:$C$8"}</definedName>
    <definedName name="jaehyung" hidden="1">#REF!</definedName>
    <definedName name="JAHSG" hidden="1">{#N/A,#N/A,FALSE,"현장 NCR 분석";#N/A,#N/A,FALSE,"현장품질감사";#N/A,#N/A,FALSE,"현장품질감사"}</definedName>
    <definedName name="jahsgie" hidden="1">{#N/A,#N/A,FALSE,"현장 NCR 분석";#N/A,#N/A,FALSE,"현장품질감사";#N/A,#N/A,FALSE,"현장품질감사"}</definedName>
    <definedName name="jey" hidden="1">{#N/A,#N/A,FALSE,"현장 NCR 분석";#N/A,#N/A,FALSE,"현장품질감사";#N/A,#N/A,FALSE,"현장품질감사"}</definedName>
    <definedName name="jghiuu" hidden="1">#REF!</definedName>
    <definedName name="jjj" hidden="1">#REF!</definedName>
    <definedName name="jjjj" hidden="1">#REF!</definedName>
    <definedName name="jjjjjj" hidden="1">#REF!</definedName>
    <definedName name="jjjjjjjjjjjjjjjjjjj" hidden="1">#REF!</definedName>
    <definedName name="JJJJJJJJJJJJJJJJJJJJJJJJJJJJJJ" hidden="1">#REF!</definedName>
    <definedName name="jjjjjjjjs" hidden="1">#REF!</definedName>
    <definedName name="jk" hidden="1">#REF!</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NGF" hidden="1">{"'Sheet1'!$A$4:$M$21","'Sheet1'!$J$17:$K$19"}</definedName>
    <definedName name="jtr" hidden="1">#REF!</definedName>
    <definedName name="JTRU" hidden="1">{"'Sheet1'!$A$4:$M$21","'Sheet1'!$J$17:$K$19"}</definedName>
    <definedName name="JTW" hidden="1">{"'Sheet1'!$A$4:$M$21","'Sheet1'!$J$17:$K$19"}</definedName>
    <definedName name="jytrsd" hidden="1">#REF!</definedName>
    <definedName name="kiyg" hidden="1">{#N/A,#N/A,FALSE,"현장 NCR 분석";#N/A,#N/A,FALSE,"현장품질감사";#N/A,#N/A,FALSE,"현장품질감사"}</definedName>
    <definedName name="kk" hidden="1">#REF!</definedName>
    <definedName name="kkk" hidden="1">{#N/A,#N/A,FALSE,"현장 NCR 분석";#N/A,#N/A,FALSE,"현장품질감사";#N/A,#N/A,FALSE,"현장품질감사"}</definedName>
    <definedName name="kkkk" hidden="1">{#N/A,#N/A,FALSE,"현장 NCR 분석";#N/A,#N/A,FALSE,"현장품질감사";#N/A,#N/A,FALSE,"현장품질감사"}</definedName>
    <definedName name="kkkkk" hidden="1">#N/A</definedName>
    <definedName name="kknd2" hidden="1">{#N/A,#N/A,FALSE,"변경관리예산";#N/A,#N/A,FALSE,"변경장비예산";#N/A,#N/A,FALSE,"변경준설예산";#N/A,#N/A,FALSE,"변경철구예산"}</definedName>
    <definedName name="kl" hidden="1">#REF!</definedName>
    <definedName name="klkkk" hidden="1">#N/A</definedName>
    <definedName name="l" hidden="1">{#N/A,#N/A,FALSE,"현장 NCR 분석";#N/A,#N/A,FALSE,"현장품질감사";#N/A,#N/A,FALSE,"현장품질감사"}</definedName>
    <definedName name="LC산출" hidden="1">{#N/A,#N/A,FALSE,"사업총괄";#N/A,#N/A,FALSE,"장비사업";#N/A,#N/A,FALSE,"철구사업";#N/A,#N/A,FALSE,"준설사업"}</definedName>
    <definedName name="ldfjesoi" hidden="1">{#N/A,#N/A,FALSE,"현장 NCR 분석";#N/A,#N/A,FALSE,"현장품질감사";#N/A,#N/A,FALSE,"현장품질감사"}</definedName>
    <definedName name="LG" hidden="1">{#N/A,#N/A,FALSE,"현장 NCR 분석";#N/A,#N/A,FALSE,"현장품질감사";#N/A,#N/A,FALSE,"현장품질감사"}</definedName>
    <definedName name="li" hidden="1">{"'용역비'!$A$4:$C$8"}</definedName>
    <definedName name="listt"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jkj" hidden="1">{#N/A,#N/A,FALSE,"현장 NCR 분석";#N/A,#N/A,FALSE,"현장품질감사";#N/A,#N/A,FALSE,"현장품질감사"}</definedName>
    <definedName name="LOB_09" hidden="1">{#N/A,#N/A,FALSE,"사업총괄";#N/A,#N/A,FALSE,"장비사업";#N/A,#N/A,FALSE,"철구사업";#N/A,#N/A,FALSE,"준설사업"}</definedName>
    <definedName name="MerrillPrintIt" hidden="1">#REF!</definedName>
    <definedName name="mmm"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n" hidden="1">#REF!</definedName>
    <definedName name="nego" hidden="1">{"'4월수지'!$A$1:$AE$45"}</definedName>
    <definedName name="NewRange" hidden="1">#REF!</definedName>
    <definedName name="nnnnnnnnn" hidden="1">#REF!</definedName>
    <definedName name="nnnnnnnnnnnn" hidden="1">#REF!</definedName>
    <definedName name="ocf" hidden="1">#REF!</definedName>
    <definedName name="oiiu" hidden="1">#REF!</definedName>
    <definedName name="oikluy" hidden="1">#REF!</definedName>
    <definedName name="OIL" hidden="1">{"'용역비'!$A$4:$C$8"}</definedName>
    <definedName name="ooht" hidden="1">#REF!</definedName>
    <definedName name="ooo" hidden="1">#REF!</definedName>
    <definedName name="opo" hidden="1">{#N/A,#N/A,FALSE,"지침";#N/A,#N/A,FALSE,"환경분석";#N/A,#N/A,FALSE,"Sheet16"}</definedName>
    <definedName name="oyui" hidden="1">#REF!</definedName>
    <definedName name="P" localSheetId="10">[3]신용도!#REF!</definedName>
    <definedName name="P" localSheetId="11">#REF!</definedName>
    <definedName name="P" localSheetId="12">[3]신용도!#REF!</definedName>
    <definedName name="P" localSheetId="13">[3]신용도!#REF!</definedName>
    <definedName name="P" localSheetId="15">#REF!</definedName>
    <definedName name="P" localSheetId="16">[23]신용도!#REF!</definedName>
    <definedName name="P" localSheetId="17">[3]신용도!#REF!</definedName>
    <definedName name="P" localSheetId="18">[26]신용도!#REF!</definedName>
    <definedName name="P" localSheetId="20">#REF!</definedName>
    <definedName name="P" localSheetId="22">[3]신용도!#REF!</definedName>
    <definedName name="P" localSheetId="23">[33]신용도!#REF!</definedName>
    <definedName name="P" localSheetId="3">[1]신용도!#REF!</definedName>
    <definedName name="P" localSheetId="6">[2]신용도!#REF!</definedName>
    <definedName name="P">[3]신용도!#REF!</definedName>
    <definedName name="PN2건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xlnm.Print_Area" localSheetId="1">'1. 동부'!$A$1:$J$128</definedName>
    <definedName name="_xlnm.Print_Area" localSheetId="10">'10. 건화'!$A$1:$J$124</definedName>
    <definedName name="_xlnm.Print_Area" localSheetId="11">'11. 세일'!$A$1:$I$92</definedName>
    <definedName name="_xlnm.Print_Area" localSheetId="12">'12. 서영'!$A$1:$J$165</definedName>
    <definedName name="_xlnm.Print_Area" localSheetId="13">'13. 이산'!$A$1:$J$121</definedName>
    <definedName name="_xlnm.Print_Area" localSheetId="14">'14. 삼안'!$A$1:$J$147</definedName>
    <definedName name="_xlnm.Print_Area" localSheetId="15">'15. 경호'!$A$1:$I$91</definedName>
    <definedName name="_xlnm.Print_Area" localSheetId="16">'16. 우신'!$A$1:$J$132</definedName>
    <definedName name="_xlnm.Print_Area" localSheetId="17">'17. 유신'!$A$1:$J$74</definedName>
    <definedName name="_xlnm.Print_Area" localSheetId="18">'18. 케이지'!$A$1:$J$124</definedName>
    <definedName name="_xlnm.Print_Area" localSheetId="19">'19. 다산'!$A$1:$J$144</definedName>
    <definedName name="_xlnm.Print_Area" localSheetId="2">'2. 한종'!$A$1:$J$122</definedName>
    <definedName name="_xlnm.Print_Area" localSheetId="20">'20. 선진'!$A$1:$I$135</definedName>
    <definedName name="_xlnm.Print_Area" localSheetId="21">'21. 동아'!$A$1:$J$130</definedName>
    <definedName name="_xlnm.Print_Area" localSheetId="22">'22. 대영'!$A$1:$J$111</definedName>
    <definedName name="_xlnm.Print_Area" localSheetId="23">'23. 도화'!$A$1:$J$135</definedName>
    <definedName name="_xlnm.Print_Area" localSheetId="3">'3. 세광'!$A$1:$J$86</definedName>
    <definedName name="_xlnm.Print_Area" localSheetId="4">'4. 동명'!$A$1:$J$108</definedName>
    <definedName name="_xlnm.Print_Area" localSheetId="5">'5. 수성'!$A$1:$J$119</definedName>
    <definedName name="_xlnm.Print_Area" localSheetId="6">'6. 홍익'!$A$1:$K$164</definedName>
    <definedName name="_xlnm.Print_Area" localSheetId="7">'7. 신성'!$A$1:$L$132</definedName>
    <definedName name="_xlnm.Print_Area" localSheetId="8">'8. 동성'!$A$1:$J$113</definedName>
    <definedName name="_xlnm.Print_Area" localSheetId="9">'9. 동해'!$A$1:$J$221</definedName>
    <definedName name="Print_Title">#REF!</definedName>
    <definedName name="_xlnm.Print_Titles" localSheetId="11">'11. 세일'!$13:$14</definedName>
    <definedName name="_xlnm.Print_Titles" localSheetId="17">'17. 유신'!$13:$14</definedName>
    <definedName name="_xlnm.Print_Titles" localSheetId="7">'7. 신성'!$14:$15</definedName>
    <definedName name="_xlnm.Print_Titles" localSheetId="9">'9. 동해'!$14:$15</definedName>
    <definedName name="q234562456" hidden="1">{"'용역비'!$A$4:$C$8"}</definedName>
    <definedName name="qa" hidden="1">#REF!</definedName>
    <definedName name="qda" hidden="1">{#N/A,#N/A,FALSE,"현장 NCR 분석";#N/A,#N/A,FALSE,"현장품질감사";#N/A,#N/A,FALSE,"현장품질감사"}</definedName>
    <definedName name="qdfds" hidden="1">{#N/A,#N/A,FALSE,"현장 NCR 분석";#N/A,#N/A,FALSE,"현장품질감사";#N/A,#N/A,FALSE,"현장품질감사"}</definedName>
    <definedName name="qfa" hidden="1">{#N/A,#N/A,FALSE,"현장 NCR 분석";#N/A,#N/A,FALSE,"현장품질감사";#N/A,#N/A,FALSE,"현장품질감사"}</definedName>
    <definedName name="qkrdudwn" localSheetId="11">#REF!</definedName>
    <definedName name="qkrdudwn" localSheetId="15">#REF!</definedName>
    <definedName name="qkrdudwn" localSheetId="2">#REF!</definedName>
    <definedName name="qkrdudwn" localSheetId="3">#REF!</definedName>
    <definedName name="qkrdudwn" localSheetId="4">#REF!</definedName>
    <definedName name="qkrdudwn" localSheetId="5">#REF!</definedName>
    <definedName name="qkrdudwn" localSheetId="6">#REF!</definedName>
    <definedName name="qkrdudwn">#REF!</definedName>
    <definedName name="qor" hidden="1">#REF!</definedName>
    <definedName name="qqq" hidden="1">#REF!</definedName>
    <definedName name="qqqq" hidden="1">#REF!</definedName>
    <definedName name="qqqqq" hidden="1">#REF!</definedName>
    <definedName name="QW" hidden="1">{#N/A,#N/A,FALSE,"이태원철근"}</definedName>
    <definedName name="QWE" hidden="1">{#N/A,#N/A,FALSE,"이태원철근"}</definedName>
    <definedName name="qweqe" hidden="1">#REF!</definedName>
    <definedName name="qweqewqwe" hidden="1">#REF!</definedName>
    <definedName name="qweqwe" hidden="1">#REF!</definedName>
    <definedName name="qweqweasdsa" hidden="1">#REF!</definedName>
    <definedName name="qweqweqweqew" hidden="1">#REF!</definedName>
    <definedName name="qweqweqweqwe" hidden="1">#REF!</definedName>
    <definedName name="QWER" hidden="1">{#N/A,#N/A,FALSE,"이태원철근"}</definedName>
    <definedName name="qwqeqwe" hidden="1">#REF!</definedName>
    <definedName name="QYJ" hidden="1">{"'Sheet1'!$A$4:$M$21","'Sheet1'!$J$17:$K$19"}</definedName>
    <definedName name="qyk" hidden="1">{"'용역비'!$A$4:$C$8"}</definedName>
    <definedName name="QYUU" hidden="1">{"'Sheet1'!$A$4:$M$21","'Sheet1'!$J$17:$K$19"}</definedName>
    <definedName name="rdd" hidden="1">{#N/A,#N/A,FALSE,"지침";#N/A,#N/A,FALSE,"환경분석";#N/A,#N/A,FALSE,"Sheet16"}</definedName>
    <definedName name="RedefinePrintTableRange" hidden="1">#REF!</definedName>
    <definedName name="rgrg" hidden="1">{#N/A,#N/A,FALSE,"현장 NCR 분석";#N/A,#N/A,FALSE,"현장품질감사";#N/A,#N/A,FALSE,"현장품질감사"}</definedName>
    <definedName name="RH" hidden="1">{"'용역비'!$A$4:$C$8"}</definedName>
    <definedName name="rhdrmq"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J" hidden="1">{"'Sheet1'!$A$4:$M$21","'Sheet1'!$J$17:$K$19"}</definedName>
    <definedName name="rk" hidden="1">{#N/A,#N/A,FALSE,"현장 NCR 분석";#N/A,#N/A,FALSE,"현장품질감사";#N/A,#N/A,FALSE,"현장품질감사"}</definedName>
    <definedName name="rkdkd" hidden="1">{#N/A,#N/A,FALSE,"2~8번"}</definedName>
    <definedName name="rlawpdnr" hidden="1">{#N/A,#N/A,FALSE,"지침";#N/A,#N/A,FALSE,"환경분석";#N/A,#N/A,FALSE,"Sheet16"}</definedName>
    <definedName name="rrrrrrr" hidden="1">{"'정산내역서'!$A$1:$I$35","'정산서(절.성토부)'!$A$1:$Q$17","'정산서(교량부)'!$A$1:$Q$84","'총괄표'!$A$1:$M$12","'시행현황'!$A$1:$G$12","'표지'!$A$1:$N$27","'정산서(절.성토부)'!$A$3:$Q$7"}</definedName>
    <definedName name="RT" hidden="1">{#N/A,#N/A,FALSE,"이태원철근"}</definedName>
    <definedName name="rth" hidden="1">{"'용역비'!$A$4:$C$8"}</definedName>
    <definedName name="rthj">#REF!</definedName>
    <definedName name="rtsd" hidden="1">#REF!</definedName>
    <definedName name="rty" hidden="1">{"'용역비'!$A$4:$C$8"}</definedName>
    <definedName name="rtyu" hidden="1">{"'정산내역서'!$A$1:$I$35","'정산서(절.성토부)'!$A$1:$Q$17","'정산서(교량부)'!$A$1:$Q$84","'총괄표'!$A$1:$M$12","'시행현황'!$A$1:$G$12","'표지'!$A$1:$N$27","'정산서(절.성토부)'!$A$3:$Q$7"}</definedName>
    <definedName name="ryuk" hidden="1">{"'용역비'!$A$4:$C$8"}</definedName>
    <definedName name="s" hidden="1">#REF!</definedName>
    <definedName name="s50c1" hidden="1">{#N/A,#N/A,FALSE,"1.최종대차대조표";#N/A,#N/A,FALSE,"2.최종손익계산서";#N/A,#N/A,FALSE,"이익잉여금처분";#N/A,#N/A,FALSE,"5.현금";#N/A,#N/A,FALSE,"6.당좌예금";#N/A,#N/A,FALSE,"7.제예금";#N/A,#N/A,FALSE,"8.유가증권명세";#N/A,#N/A,FALSE,"9.외상매출금";#N/A,#N/A,FALSE,"11.미수금";#N/A,#N/A,FALSE,"12.미수수익";#N/A,#N/A,FALSE,"13.재고자산";#N/A,#N/A,FALSE,"12.1제품수불명세서";#N/A,#N/A,FALSE,"12.2 부산물수불명세서";#N/A,#N/A,FALSE,"12.3 원재료수불명세서";#N/A,#N/A,FALSE,"12.4 저장품";#N/A,#N/A,FALSE,"12.5 상품수불";#N/A,#N/A,FALSE,"12.6 미착품명세서";#N/A,#N/A,FALSE,"14.선급금";#N/A,#N/A,FALSE,"15.선급비용";#N/A,#N/A,FALSE,"16.주임종";#N/A,#N/A,FALSE,"17.장기성예금";#N/A,#N/A,FALSE,"18.투자유가증권";#N/A,#N/A,FALSE,"19.출자금";#N/A,#N/A,FALSE,"20.특정현금과예금";#N/A,#N/A,FALSE,"21.단퇴예치금";#N/A,#N/A,FALSE,"22.가입권";#N/A,#N/A,FALSE,"23.임차보증금";#N/A,#N/A,FALSE,"24.부도어음";#N/A,#N/A,FALSE,"25.유형자산";#N/A,#N/A,FALSE,"24.8건설가계정";#N/A,#N/A,FALSE,"26.이연자산";#N/A,#N/A,FALSE,"27.외상매입금";#N/A,#N/A,FALSE,"28.지급어음 (2)";#N/A,#N/A,FALSE,"29.당좌차월";#N/A,#N/A,FALSE,"30.단기차입금";#N/A,#N/A,FALSE,"31.외화단기차입금";#N/A,#N/A,FALSE,"32.미지급금";#N/A,#N/A,FALSE,"33.선수금명세서";#N/A,#N/A,FALSE,"34.예수금";#N/A,#N/A,FALSE,"35.미지급비용";#N/A,#N/A,FALSE,"36.미지급법인세";#N/A,#N/A,FALSE,"37.예수보증금";#N/A,#N/A,FALSE,"38.유동성장기부채 ";#N/A,#N/A,FALSE,"39.장기차입금 ";#N/A,#N/A,FALSE,"40. 사채";#N/A,#N/A,FALSE,"41.사채할인발행";#N/A,#N/A,FALSE,"41.충당금";#N/A,#N/A,FALSE,"41.1대손충당금";#N/A,#N/A,FALSE,"42.법인세등명세";#N/A,#N/A,FALSE,"43.자본금";#N/A,#N/A,FALSE,"44.수입금액";#N/A,#N/A,FALSE,"45.매출액명세서";#N/A,#N/A,FALSE,"46.매출원가";#N/A,#N/A,FALSE,"48.원가계산서명세서";#N/A,#N/A,FALSE,"49.제조원가명세서";#N/A,#N/A,FALSE,"50.감사보고서";#N/A,#N/A,FALSE,"10.받을어음"}</definedName>
    <definedName name="sadsad"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SAPBEXdnldView" hidden="1">"3TQJ5PWZQ85MUZZ9HFMZG8QFM"</definedName>
    <definedName name="SAPBEXrevision" hidden="1">5</definedName>
    <definedName name="SAPBEXsysID" hidden="1">"PBW"</definedName>
    <definedName name="SAPBEXwbID" hidden="1">"461MV176AFZ8EMO9X5CXOB1LL"</definedName>
    <definedName name="sdadSdsasdsa" hidden="1">{"'자리배치도'!$AG$1:$CI$28"}</definedName>
    <definedName name="sdasdasd" hidden="1">#REF!</definedName>
    <definedName name="sdasdqw" hidden="1">#REF!</definedName>
    <definedName name="SDCFG\" hidden="1">{#N/A,#N/A,FALSE,"운반시간"}</definedName>
    <definedName name="sdf" hidden="1">{#N/A,#N/A,FALSE,"현장 NCR 분석";#N/A,#N/A,FALSE,"현장품질감사";#N/A,#N/A,FALSE,"현장품질감사"}</definedName>
    <definedName name="sdf4e" hidden="1">{#N/A,#N/A,FALSE,"현장 NCR 분석";#N/A,#N/A,FALSE,"현장품질감사";#N/A,#N/A,FALSE,"현장품질감사"}</definedName>
    <definedName name="sdfa" hidden="1">#REF!</definedName>
    <definedName name="sdfafa" hidden="1">{#N/A,#N/A,FALSE,"현장 NCR 분석";#N/A,#N/A,FALSE,"현장품질감사";#N/A,#N/A,FALSE,"현장품질감사"}</definedName>
    <definedName name="sdfasars" hidden="1">{#N/A,#N/A,FALSE,"지침";#N/A,#N/A,FALSE,"환경분석";#N/A,#N/A,FALSE,"Sheet16"}</definedName>
    <definedName name="sdfsdfsdf" hidden="1">{#N/A,#N/A,FALSE,"BS";#N/A,#N/A,FALSE,"PL";#N/A,#N/A,FALSE,"A";#N/A,#N/A,FALSE,"B";#N/A,#N/A,FALSE,"B1";#N/A,#N/A,FALSE,"C";#N/A,#N/A,FALSE,"C1";#N/A,#N/A,FALSE,"C2";#N/A,#N/A,FALSE,"D";#N/A,#N/A,FALSE,"E";#N/A,#N/A,FALSE,"F";#N/A,#N/A,FALSE,"AA";#N/A,#N/A,FALSE,"BB";#N/A,#N/A,FALSE,"CC";#N/A,#N/A,FALSE,"DD";#N/A,#N/A,FALSE,"EE";#N/A,#N/A,FALSE,"FF";#N/A,#N/A,FALSE,"PL10";#N/A,#N/A,FALSE,"PL20";#N/A,#N/A,FALSE,"PL30"}</definedName>
    <definedName name="sdg" hidden="1">#REF!</definedName>
    <definedName name="sdggr" hidden="1">{#N/A,#N/A,FALSE,"현장 NCR 분석";#N/A,#N/A,FALSE,"현장품질감사";#N/A,#N/A,FALSE,"현장품질감사"}</definedName>
    <definedName name="SDHF" hidden="1">{#N/A,#N/A,FALSE,"현장 NCR 분석";#N/A,#N/A,FALSE,"현장품질감사";#N/A,#N/A,FALSE,"현장품질감사"}</definedName>
    <definedName name="sdryhj" hidden="1">{"'용역비'!$A$4:$C$8"}</definedName>
    <definedName name="sdsd"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sdsdrgsth" hidden="1">{#N/A,#N/A,FALSE,"현장 NCR 분석";#N/A,#N/A,FALSE,"현장품질감사";#N/A,#N/A,FALSE,"현장품질감사"}</definedName>
    <definedName name="sdwe" hidden="1">{#N/A,#N/A,FALSE,"현장 NCR 분석";#N/A,#N/A,FALSE,"현장품질감사";#N/A,#N/A,FALSE,"현장품질감사"}</definedName>
    <definedName name="SDWERFTGY" hidden="1">{#N/A,#N/A,FALSE,"현장 NCR 분석";#N/A,#N/A,FALSE,"현장품질감사";#N/A,#N/A,FALSE,"현장품질감사"}</definedName>
    <definedName name="SDYF" hidden="1">{#N/A,#N/A,FALSE,"현장 NCR 분석";#N/A,#N/A,FALSE,"현장품질감사";#N/A,#N/A,FALSE,"현장품질감사"}</definedName>
    <definedName name="SE" hidden="1">{"'용역비'!$A$4:$C$8"}</definedName>
    <definedName name="sencount" hidden="1">1</definedName>
    <definedName name="SERVICE" hidden="1">{#N/A,#N/A,FALSE,"이태원철근"}</definedName>
    <definedName name="sf" hidden="1">{#N/A,#N/A,FALSE,"현장 NCR 분석";#N/A,#N/A,FALSE,"현장품질감사";#N/A,#N/A,FALSE,"현장품질감사"}</definedName>
    <definedName name="sffd" hidden="1">{"'자리배치도'!$AG$1:$CI$28"}</definedName>
    <definedName name="sheet" hidden="1">{#N/A,#N/A,FALSE,"골재소요량";#N/A,#N/A,FALSE,"골재소요량"}</definedName>
    <definedName name="Sheet2" hidden="1">{#N/A,#N/A,FALSE,"Sheet6"}</definedName>
    <definedName name="SHYRU" hidden="1">{"'Sheet1'!$A$4:$M$21","'Sheet1'!$J$17:$K$19"}</definedName>
    <definedName name="SJDGHFYCF" hidden="1">{#N/A,#N/A,FALSE,"현장 NCR 분석";#N/A,#N/A,FALSE,"현장품질감사";#N/A,#N/A,FALSE,"현장품질감사"}</definedName>
    <definedName name="sjdhfh" hidden="1">{#N/A,#N/A,FALSE,"현장 NCR 분석";#N/A,#N/A,FALSE,"현장품질감사";#N/A,#N/A,FALSE,"현장품질감사"}</definedName>
    <definedName name="sjwe" hidden="1">{#N/A,#N/A,FALSE,"현장 NCR 분석";#N/A,#N/A,FALSE,"현장품질감사";#N/A,#N/A,FALSE,"현장품질감사"}</definedName>
    <definedName name="so" hidden="1">#REF!</definedName>
    <definedName name="SOC" hidden="1">{#N/A,#N/A,FALSE,"변경관리예산";#N/A,#N/A,FALSE,"변경장비예산";#N/A,#N/A,FALSE,"변경준설예산";#N/A,#N/A,FALSE,"변경철구예산"}</definedName>
    <definedName name="SOC분야" hidden="1">{#N/A,#N/A,FALSE,"예상손익";#N/A,#N/A,FALSE,"관리분석";#N/A,#N/A,FALSE,"장비분석";#N/A,#N/A,FALSE,"준설분석";#N/A,#N/A,FALSE,"철구분석"}</definedName>
    <definedName name="SOC집계" hidden="1">{#N/A,#N/A,FALSE,"사업총괄";#N/A,#N/A,FALSE,"장비사업";#N/A,#N/A,FALSE,"철구사업";#N/A,#N/A,FALSE,"준설사업"}</definedName>
    <definedName name="soc투자"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olver_cvg" hidden="1">0.001</definedName>
    <definedName name="solver_drv" hidden="1">1</definedName>
    <definedName name="solver_est" hidden="1">1</definedName>
    <definedName name="solver_itr" hidden="1">100</definedName>
    <definedName name="solver_lhs1" hidden="1">#REF!</definedName>
    <definedName name="solver_lin" hidden="1">0</definedName>
    <definedName name="solver_neg" hidden="1">2</definedName>
    <definedName name="solver_num" hidden="1">1</definedName>
    <definedName name="solver_nwt" hidden="1">1</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hidden="1">#REF!</definedName>
    <definedName name="sp"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rf" hidden="1">{#N/A,#N/A,FALSE,"BS";#N/A,#N/A,FALSE,"PL";#N/A,#N/A,FALSE,"처분";#N/A,#N/A,FALSE,"현금";#N/A,#N/A,FALSE,"매출";#N/A,#N/A,FALSE,"원가";#N/A,#N/A,FALSE,"경영"}</definedName>
    <definedName name="srth" hidden="1">{"'용역비'!$A$4:$C$8"}</definedName>
    <definedName name="ss" hidden="1">{"'자리배치도'!$AG$1:$CI$28"}</definedName>
    <definedName name="SSD" hidden="1">{"'Sheet1'!$A$4:$M$21","'Sheet1'!$J$17:$K$19"}</definedName>
    <definedName name="ssf" hidden="1">{#N/A,#N/A,FALSE,"현장 NCR 분석";#N/A,#N/A,FALSE,"현장품질감사";#N/A,#N/A,FALSE,"현장품질감사"}</definedName>
    <definedName name="ssss" hidden="1">{#N/A,#N/A,FALSE,"BS";#N/A,#N/A,FALSE,"PL";#N/A,#N/A,FALSE,"처분";#N/A,#N/A,FALSE,"현금";#N/A,#N/A,FALSE,"매출";#N/A,#N/A,FALSE,"원가";#N/A,#N/A,FALSE,"경영"}</definedName>
    <definedName name="sssssssssssssssssss" hidden="1">#REF!</definedName>
    <definedName name="star" hidden="1">#REF!</definedName>
    <definedName name="STJJ" hidden="1">{"'Sheet1'!$A$4:$M$21","'Sheet1'!$J$17:$K$19"}</definedName>
    <definedName name="STS" hidden="1">{"'용역비'!$A$4:$C$8"}</definedName>
    <definedName name="STW" hidden="1">{"'Sheet1'!$A$4:$M$21","'Sheet1'!$J$17:$K$19"}</definedName>
    <definedName name="SUM" hidden="1">#REF!</definedName>
    <definedName name="SY5YU" hidden="1">{"'Sheet1'!$A$4:$M$21","'Sheet1'!$J$17:$K$19"}</definedName>
    <definedName name="ta" hidden="1">{#N/A,#N/A,FALSE,"지침";#N/A,#N/A,FALSE,"환경분석";#N/A,#N/A,FALSE,"Sheet16"}</definedName>
    <definedName name="TextRefCopyRangeCount" hidden="1">4</definedName>
    <definedName name="TFUI" hidden="1">{"'용역비'!$A$4:$C$8"}</definedName>
    <definedName name="thsdorlsf" hidden="1">{"'분양원가'!$B$1:$F$113"}</definedName>
    <definedName name="TJ" hidden="1">{"'Sheet1'!$A$4:$M$21","'Sheet1'!$J$17:$K$19"}</definedName>
    <definedName name="tr" hidden="1">#REF!</definedName>
    <definedName name="TRT" hidden="1">{"'Sheet1'!$A$4:$M$21","'Sheet1'!$J$17:$K$19"}</definedName>
    <definedName name="trty" hidden="1">#REF!</definedName>
    <definedName name="tryfc" hidden="1">#REF!</definedName>
    <definedName name="ttt" hidden="1">{#N/A,#N/A,FALSE,"혼합골재"}</definedName>
    <definedName name="ttttt" hidden="1">{#N/A,#N/A,FALSE,"지침";#N/A,#N/A,FALSE,"환경분석";#N/A,#N/A,FALSE,"Sheet16"}</definedName>
    <definedName name="ttyu" hidden="1">#REF!</definedName>
    <definedName name="tu" hidden="1">{"'용역비'!$A$4:$C$8"}</definedName>
    <definedName name="tuilol" hidden="1">{"'용역비'!$A$4:$C$8"}</definedName>
    <definedName name="tyety" hidden="1">#REF!</definedName>
    <definedName name="TYJ" hidden="1">{"'용역비'!$A$4:$C$8"}</definedName>
    <definedName name="tyje" hidden="1">{"'용역비'!$A$4:$C$8"}</definedName>
    <definedName name="tyjet" hidden="1">{"'용역비'!$A$4:$C$8"}</definedName>
    <definedName name="tyru" hidden="1">#REF!</definedName>
    <definedName name="tyu" hidden="1">{"'용역비'!$A$4:$C$8"}</definedName>
    <definedName name="tyuhg" hidden="1">#REF!</definedName>
    <definedName name="u" hidden="1">#REF!</definedName>
    <definedName name="uiouio" hidden="1">#REF!</definedName>
    <definedName name="uiy" hidden="1">#REF!</definedName>
    <definedName name="uiyuihj" hidden="1">#REF!</definedName>
    <definedName name="ujdffdf" hidden="1">{#N/A,#N/A,FALSE,"단가표지"}</definedName>
    <definedName name="UJH" hidden="1">{"'Sheet1'!$A$4:$M$21","'Sheet1'!$J$17:$K$19"}</definedName>
    <definedName name="ulo" hidden="1">{"'용역비'!$A$4:$C$8"}</definedName>
    <definedName name="uo" hidden="1">#REF!</definedName>
    <definedName name="up" hidden="1">{#N/A,#N/A,FALSE,"지침";#N/A,#N/A,FALSE,"환경분석";#N/A,#N/A,FALSE,"Sheet16"}</definedName>
    <definedName name="urtyrt" hidden="1">#REF!</definedName>
    <definedName name="urytry" hidden="1">#REF!</definedName>
    <definedName name="uuuu" hidden="1">{#N/A,#N/A,FALSE,"단가표지"}</definedName>
    <definedName name="uy" hidden="1">#REF!</definedName>
    <definedName name="uyiiuy" hidden="1">#REF!</definedName>
    <definedName name="uyrtur" hidden="1">#REF!</definedName>
    <definedName name="uyuryt" hidden="1">#REF!</definedName>
    <definedName name="VB" hidden="1">{#N/A,#N/A,FALSE,"이태원철근"}</definedName>
    <definedName name="VBN" hidden="1">{#N/A,#N/A,FALSE,"이태원철근"}</definedName>
    <definedName name="vvvvvvvvvvvvvvvvvvvvvv" hidden="1">#REF!</definedName>
    <definedName name="vvvvvvvvvvvvvvvvvvvvvvvv" hidden="1">#REF!</definedName>
    <definedName name="vvvvvvvvvvvvvvvvvvvvvvvvv" hidden="1">#REF!</definedName>
    <definedName name="vvvvvvvvvvvvvvvvvvvvvvvvvvv" hidden="1">#REF!</definedName>
    <definedName name="w" hidden="1">#REF!</definedName>
    <definedName name="water"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e" hidden="1">{#N/A,#N/A,FALSE,"현장 NCR 분석";#N/A,#N/A,FALSE,"현장품질감사";#N/A,#N/A,FALSE,"현장품질감사"}</definedName>
    <definedName name="wer" hidden="1">{#N/A,#N/A,FALSE,"현장 NCR 분석";#N/A,#N/A,FALSE,"현장품질감사";#N/A,#N/A,FALSE,"현장품질감사"}</definedName>
    <definedName name="wererr" hidden="1">{#N/A,#N/A,FALSE,"운반시간"}</definedName>
    <definedName name="werewr" hidden="1">{#N/A,#N/A,FALSE,"골재소요량";#N/A,#N/A,FALSE,"골재소요량"}</definedName>
    <definedName name="werqra" hidden="1">#REF!</definedName>
    <definedName name="werwr" hidden="1">#REF!</definedName>
    <definedName name="wfw" hidden="1">{#N/A,#N/A,FALSE,"현장 NCR 분석";#N/A,#N/A,FALSE,"현장품질감사";#N/A,#N/A,FALSE,"현장품질감사"}</definedName>
    <definedName name="WHDS" hidden="1">{"'Sheet1'!$A$4:$M$21","'Sheet1'!$J$17:$K$19"}</definedName>
    <definedName name="whekd" hidden="1">{#N/A,#N/A,FALSE,"포장단가"}</definedName>
    <definedName name="WJWRT" hidden="1">{"'Sheet1'!$A$4:$M$21","'Sheet1'!$J$17:$K$19"}</definedName>
    <definedName name="WL" hidden="1">{#N/A,#N/A,FALSE,"현장 NCR 분석";#N/A,#N/A,FALSE,"현장품질감사";#N/A,#N/A,FALSE,"현장품질감사"}</definedName>
    <definedName name="wm.조골재1" hidden="1">{#N/A,#N/A,FALSE,"조골재"}</definedName>
    <definedName name="WNHJ" hidden="1">{"'Sheet1'!$A$4:$M$21","'Sheet1'!$J$17:$K$19"}</definedName>
    <definedName name="wrn.2번." hidden="1">{#N/A,#N/A,FALSE,"2~8번"}</definedName>
    <definedName name="wrn.95년도결산보고서." hidden="1">{#N/A,#N/A,FALSE,"1.최종대차대조표";#N/A,#N/A,FALSE,"2.최종손익계산서";#N/A,#N/A,FALSE,"이익잉여금처분";#N/A,#N/A,FALSE,"5.현금";#N/A,#N/A,FALSE,"6.당좌예금";#N/A,#N/A,FALSE,"7.제예금";#N/A,#N/A,FALSE,"8.유가증권명세";#N/A,#N/A,FALSE,"9.외상매출금";#N/A,#N/A,FALSE,"11.미수금";#N/A,#N/A,FALSE,"12.미수수익";#N/A,#N/A,FALSE,"13.재고자산";#N/A,#N/A,FALSE,"12.1제품수불명세서";#N/A,#N/A,FALSE,"12.2 부산물수불명세서";#N/A,#N/A,FALSE,"12.3 원재료수불명세서";#N/A,#N/A,FALSE,"12.4 저장품";#N/A,#N/A,FALSE,"12.5 상품수불";#N/A,#N/A,FALSE,"12.6 미착품명세서";#N/A,#N/A,FALSE,"14.선급금";#N/A,#N/A,FALSE,"15.선급비용";#N/A,#N/A,FALSE,"16.주임종";#N/A,#N/A,FALSE,"17.장기성예금";#N/A,#N/A,FALSE,"18.투자유가증권";#N/A,#N/A,FALSE,"19.출자금";#N/A,#N/A,FALSE,"20.특정현금과예금";#N/A,#N/A,FALSE,"21.단퇴예치금";#N/A,#N/A,FALSE,"22.가입권";#N/A,#N/A,FALSE,"23.임차보증금";#N/A,#N/A,FALSE,"24.부도어음";#N/A,#N/A,FALSE,"25.유형자산";#N/A,#N/A,FALSE,"24.8건설가계정";#N/A,#N/A,FALSE,"26.이연자산";#N/A,#N/A,FALSE,"27.외상매입금";#N/A,#N/A,FALSE,"28.지급어음 (2)";#N/A,#N/A,FALSE,"29.당좌차월";#N/A,#N/A,FALSE,"30.단기차입금";#N/A,#N/A,FALSE,"31.외화단기차입금";#N/A,#N/A,FALSE,"32.미지급금";#N/A,#N/A,FALSE,"33.선수금명세서";#N/A,#N/A,FALSE,"34.예수금";#N/A,#N/A,FALSE,"35.미지급비용";#N/A,#N/A,FALSE,"36.미지급법인세";#N/A,#N/A,FALSE,"37.예수보증금";#N/A,#N/A,FALSE,"38.유동성장기부채 ";#N/A,#N/A,FALSE,"39.장기차입금 ";#N/A,#N/A,FALSE,"40. 사채";#N/A,#N/A,FALSE,"41.사채할인발행";#N/A,#N/A,FALSE,"41.충당금";#N/A,#N/A,FALSE,"41.1대손충당금";#N/A,#N/A,FALSE,"42.법인세등명세";#N/A,#N/A,FALSE,"43.자본금";#N/A,#N/A,FALSE,"44.수입금액";#N/A,#N/A,FALSE,"45.매출액명세서";#N/A,#N/A,FALSE,"46.매출원가";#N/A,#N/A,FALSE,"48.원가계산서명세서";#N/A,#N/A,FALSE,"49.제조원가명세서";#N/A,#N/A,FALSE,"50.감사보고서";#N/A,#N/A,FALSE,"10.받을어음"}</definedName>
    <definedName name="wrn.97." hidden="1">{#N/A,#N/A,FALSE,"지침";#N/A,#N/A,FALSE,"환경분석";#N/A,#N/A,FALSE,"Sheet16"}</definedName>
    <definedName name="wrn.97년._.사업계획._.및._.예산지침." hidden="1">{#N/A,#N/A,TRUE,"1";#N/A,#N/A,TRUE,"2";#N/A,#N/A,TRUE,"3";#N/A,#N/A,TRUE,"4";#N/A,#N/A,TRUE,"5";#N/A,#N/A,TRUE,"6";#N/A,#N/A,TRUE,"7"}</definedName>
    <definedName name="wrn.ACHESON94TAXRETURN." hidden="1">{#N/A,#N/A,FALSE,"일반적사항";#N/A,#N/A,FALSE,"주요재무자료";#N/A,#N/A,FALSE,"표지";#N/A,#N/A,FALSE,"총괄표";#N/A,#N/A,FALSE,"1호 과표세액";#N/A,#N/A,FALSE,"1-2호 농어촌과표";#N/A,#N/A,FALSE,"2호 서식";#N/A,#N/A,FALSE,"3(1)호 공제감면";#N/A,#N/A,FALSE,"임시특별감면";#N/A,#N/A,FALSE,"3(1)부7 기업합리";#N/A,#N/A,FALSE,"3(3)호(갑) 원천납부";#N/A,#N/A,FALSE,"5호 농어촌";#N/A,#N/A,FALSE,"6호 소득금액";#N/A,#N/A,FALSE,"6호 첨부(익)";#N/A,#N/A,FALSE,"6호 첨부(손)";#N/A,#N/A,FALSE,"6-1호 수입금액";#N/A,#N/A,FALSE,"6-3호 퇴충";#N/A,#N/A,FALSE,"6-3(4)호 대손";#N/A,#N/A,FALSE,"6-4호 접대(갑)";#N/A,#N/A,FALSE,"6-4호 접대(을)";#N/A,#N/A,FALSE,"6-6호(부표) 자본적지출";#N/A,#N/A,FALSE,"6-10호 재고자산";#N/A,#N/A,FALSE,"6-11호 세금과공과";#N/A,#N/A,FALSE,"6-12호 선급비용";#N/A,#N/A,FALSE,"6-14호 부동산보유";#N/A,#N/A,FALSE,"9호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definedName>
    <definedName name="wrn.Aging._.and._.Trend._.Analysis." hidden="1">{#N/A,#N/A,FALSE,"Aging Summary";#N/A,#N/A,FALSE,"Ratio Analysis";#N/A,#N/A,FALSE,"Test 120 Day Accts";#N/A,#N/A,FALSE,"Tickmarks"}</definedName>
    <definedName name="wrn.BL94TAXRETURN." hidden="1">{#N/A,#N/A,FALSE,"일반적사항";#N/A,#N/A,FALSE,"주요재무자료";#N/A,#N/A,FALSE,"10(2)호 소득공제";#N/A,#N/A,FALSE,"표지";#N/A,#N/A,FALSE,"총괄표";#N/A,#N/A,FALSE,"1호 과표세액";#N/A,#N/A,FALSE,"2호 서식";#N/A,#N/A,FALSE,"2호부표 최저한세";#N/A,#N/A,FALSE,"3(1)호 공제감면";#N/A,#N/A,FALSE,"3(1) 부1 공제감면";#N/A,#N/A,FALSE,"임시특별감면";#N/A,#N/A,FALSE,"3(1)부7 기업합리";#N/A,#N/A,FALSE,"3(3)호(갑) 원천납부";#N/A,#N/A,FALSE,"5호 농어촌";#N/A,#N/A,FALSE,"6호 소득금액";#N/A,#N/A,FALSE,"6호 첨부(익)";#N/A,#N/A,FALSE,"6호 첨부(손)";#N/A,#N/A,FALSE,"재고자산추인";#N/A,#N/A,FALSE,"6-1호 수입금액";#N/A,#N/A,FALSE,"6-2(2)호 중소투자";#N/A,#N/A,FALSE,"6-2(4)호 해외시장";#N/A,#N/A,FALSE,"6-2(12)호 수출손실";#N/A,#N/A,FALSE,"6-3호 퇴충";#N/A,#N/A,FALSE,"6-3(3)호 단퇴";#N/A,#N/A,FALSE,"6-3(4)호 대손";#N/A,#N/A,FALSE,"6-4호 접대(갑)";#N/A,#N/A,FALSE,"6-4호 접대(을)";#N/A,#N/A,FALSE,"6-5호 외화(갑)";#N/A,#N/A,FALSE,"6-5호 외화(을)";#N/A,#N/A,FALSE,"6-6호(부표) 자본적지출";#N/A,#N/A,FALSE,"감가총괄";#N/A,#N/A,FALSE,"6-10호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조정수입";#N/A,#N/A,FALSE,"10(4)호 소득구분";#N/A,#N/A,FALSE,"12호 중소검토";#N/A,#N/A,FALSE,"14(1)호 갑 주식";#N/A,#N/A,FALSE,"59호 해외특수";#N/A,#N/A,FALSE,"요약 BS";#N/A,#N/A,FALSE,"요약 PL";#N/A,#N/A,FALSE,"요약원가";#N/A,#N/A,FALSE,"요약RE";#N/A,#N/A,FALSE,"60호 을 적정유보";#N/A,#N/A,FALSE,"60호 갑 적정유보";#N/A,#N/A,FALSE,"표지";#N/A,#N/A,FALSE,"총괄표";#N/A,#N/A,FALSE,"1호 과표세액";#N/A,#N/A,FALSE,"1호 과표세액";#N/A,#N/A,FALSE,"1호 과표세액";#N/A,#N/A,FALSE,"1-2호 농어촌과표";#N/A,#N/A,FALSE,"2호 서식";#N/A,#N/A,FALSE,"2호부표 최저한세";#N/A,#N/A,FALSE,"3(1)호 공제감면";#N/A,#N/A,FALSE,"3(1) 부1 공제감면";#N/A,#N/A,FALSE,"3(1) 부2 공제감면";#N/A,#N/A,FALSE,"3(1) 부3 세액조정";#N/A,#N/A,FALSE,"3(1) 부4 공제감면";#N/A,#N/A,FALSE,"3호 임시투자공제";#N/A,#N/A,FALSE,"3(1)부7 기업합리";#N/A,#N/A,FALSE,"3(3)호(갑) 원천납부";#N/A,#N/A,FALSE,"5호 농어촌";#N/A,#N/A,FALSE,"6호 소득금액";#N/A,#N/A,FALSE,"6호 첨부(익)";#N/A,#N/A,FALSE,"6-1호 수입금액";#N/A,#N/A,FALSE,"6-1호 수입금액";#N/A,#N/A,FALSE,"6-3호 퇴충";#N/A,#N/A,FALSE,"6-3(3)호 단퇴";#N/A,#N/A,FALSE,"6-3(4)호 대손";#N/A,#N/A,FALSE,"6-4호 접대(갑)";#N/A,#N/A,FALSE,"6-4호 접대(을)";#N/A,#N/A,FALSE,"6-5호 외화(갑)";#N/A,#N/A,FALSE,"6-5호 외화(을)";#N/A,#N/A,FALSE,"6-6호(부표) 자본적지출";#N/A,#N/A,FALSE,"6-10호 재고자산";#N/A,#N/A,FALSE,"6-11호 세금과공과";#N/A,#N/A,FALSE,"6-12호 선급비용";#N/A,#N/A,FALSE,"9호 자본금(갑)";#N/A,#N/A,FALSE,"9호 자본금(을)";#N/A,#N/A,FALSE,"10(2)호 소득공제";#N/A,#N/A,FALSE,"10(3)호 부표";#N/A,#N/A,FALSE,"10(3)호 주요계정";#N/A,#N/A,FALSE,"10(4)호 조정수입";#N/A,#N/A,FALSE,"14(1)호 갑 주식";#N/A,#N/A,FALSE,"59호 해외특수";#N/A,#N/A,FALSE,"60호 갑 적정유보";#N/A,#N/A,FALSE,"60호 을 적정유보";#N/A,#N/A,FALSE,"요약 BS";#N/A,#N/A,FALSE,"요약 PL";#N/A,#N/A,FALSE,"요약원가";#N/A,#N/A,FALSE,"요약RE";#N/A,#N/A,FALSE,"요약RE"}</definedName>
    <definedName name="wrn.CIC94TAX." hidden="1">{#N/A,#N/A,FALSE,"일반적사항";#N/A,#N/A,FALSE,"주요재무자료";#N/A,#N/A,FALSE,"표지";#N/A,#N/A,FALSE,"총괄표";#N/A,#N/A,FALSE,"1호 과표세액";#N/A,#N/A,FALSE,"2호 서식";#N/A,#N/A,FALSE,"3(3)호(갑) 원천납부";#N/A,#N/A,FALSE,"6호 소득금액";#N/A,#N/A,FALSE,"6호 첨부(익)";#N/A,#N/A,FALSE,"6호 첨부(익)";#N/A,#N/A,FALSE,"6호 첨부(손)";#N/A,#N/A,FALSE,"6-1호 수입금액";#N/A,#N/A,FALSE,"6-3호 퇴충";#N/A,#N/A,FALSE,"6-4호 접대(갑)";#N/A,#N/A,FALSE,"6-4호 접대(을)";#N/A,#N/A,FALSE,"감가총괄";#N/A,#N/A,FALSE,"6-6(3)호 감가(정액)";#N/A,#N/A,FALSE,"전기부인액추인";#N/A,#N/A,FALSE,"6-6호(부표) 자본적지출";#N/A,#N/A,FALSE,"6-10호 재고자산";#N/A,#N/A,FALSE,"6-11호 세금과공과";#N/A,#N/A,FALSE,"6-12호 선급비용";#N/A,#N/A,FALSE,"9호 자본금(갑)";#N/A,#N/A,FALSE,"9호 자본금(을)";#N/A,#N/A,FALSE,"10(4)호 조정수입";#N/A,#N/A,FALSE,"59호 해외특수"}</definedName>
    <definedName name="wrn.COSA._.FS._.국문." hidden="1">{#N/A,#N/A,FALSE,"BS";#N/A,#N/A,FALSE,"PL";#N/A,#N/A,FALSE,"처분";#N/A,#N/A,FALSE,"현금";#N/A,#N/A,FALSE,"매출";#N/A,#N/A,FALSE,"원가";#N/A,#N/A,FALSE,"경영"}</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IFF94TAX."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wrn.jck94TAXRETURN."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wrn.PAIM._.TAX._.PRO."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wrn.REPORT." hidden="1">{#N/A,#N/A,FALSE,"표지";#N/A,#N/A,FALSE,"목차";#N/A,#N/A,FALSE,"내용1";#N/A,#N/A,FALSE,"내용2";#N/A,#N/A,FALSE,"결론";#N/A,#N/A,FALSE,"첨부";#N/A,#N/A,FALSE,"진공도달시간";#N/A,#N/A,FALSE,"배가스속도"}</definedName>
    <definedName name="wrn.SAA94TAX."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wrn.saasimple."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wrn.UNIONGAS94TAXRETURN."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wrn.VESSEL및N2._.구입사양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간단한세무조정계산서." hidden="1">{#N/A,#N/A,TRUE,"일반적사항";#N/A,#N/A,TRUE,"주요재무자료"}</definedName>
    <definedName name="wrn.감가." hidden="1">{#N/A,#N/A,FALSE,"buildings"}</definedName>
    <definedName name="wrn.건설기계사업소._.상반기보고." hidden="1">{#N/A,#N/A,FALSE,"사업총괄";#N/A,#N/A,FALSE,"장비사업";#N/A,#N/A,FALSE,"철구사업";#N/A,#N/A,FALSE,"준설사업"}</definedName>
    <definedName name="wrn.결산서." hidden="1">{#N/A,#N/A,TRUE,"최종합계잔액시산표";#N/A,#N/A,TRUE,"최종대차대조표";#N/A,#N/A,TRUE,"최종손익계산서";#N/A,#N/A,TRUE,"재무상태변동표";#N/A,#N/A,TRUE,"이익잉여금처분"}</definedName>
    <definedName name="wrn.골재소요량." hidden="1">{#N/A,#N/A,FALSE,"골재소요량";#N/A,#N/A,FALSE,"골재소요량"}</definedName>
    <definedName name="wrn.공사설계서." hidden="1">{#N/A,#N/A,TRUE,"설계수량";#N/A,#N/A,TRUE,"예정공정표60";#N/A,#N/A,TRUE,"공사설명서";#N/A,#N/A,TRUE,"수량총괄";#N/A,#N/A,TRUE,"공사비예산서";#N/A,#N/A,TRUE,"공사계획서";#N/A,#N/A,TRUE,"품셈총괄";#N/A,#N/A,TRUE,"설계서표지"}</definedName>
    <definedName name="wrn.관섬예산."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wrn.광명._.장미." hidden="1">{#N/A,#N/A,FALSE,"기초사업정보(1)";#N/A,#N/A,FALSE,"기초사업정보(2)";#N/A,#N/A,FALSE,"기초사업정보(3)";#N/A,#N/A,FALSE,"QG1 분양률 리스크 평가";#N/A,#N/A,FALSE,"QG1 주요 추가 리스크 평가";#N/A,#N/A,FALSE,"QG1 전략과 종합"}</definedName>
    <definedName name="wrn.교육청." hidden="1">{#N/A,#N/A,FALSE,"전력간선"}</definedName>
    <definedName name="wrn.구조2." hidden="1">{#N/A,#N/A,FALSE,"구조2"}</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hidden="1">{#N/A,#N/A,FALSE,"단가표지"}</definedName>
    <definedName name="wrn.리스크시트." hidden="1">{#N/A,#N/A,FALSE,"QG1 분양률 리스크 평가";#N/A,#N/A,FALSE,"QG1 주요 추가 리스크 평가";#N/A,#N/A,FALSE,"분양률";#N/A,#N/A,FALSE,"Back-up";#N/A,#N/A,FALSE,"QG1 전략과 종합"}</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부대1." hidden="1">{#N/A,#N/A,FALSE,"부대1"}</definedName>
    <definedName name="wrn.부대2." hidden="1">{#N/A,#N/A,FALSE,"부대2"}</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hidden="1">{#N/A,#N/A,TRUE,"토적및재료집계";#N/A,#N/A,TRUE,"토적및재료집계";#N/A,#N/A,TRUE,"단위량"}</definedName>
    <definedName name="wrn.업체별._.견적공사명." hidden="1">{"SJ - 기본 보기",#N/A,FALSE,"공사별 외주견적"}</definedName>
    <definedName name="wrn.역삼동._.기획." hidden="1">{#N/A,#N/A,TRUE,"표지";#N/A,#N/A,TRUE,"목차";#N/A,#N/A,TRUE,"소목차1";#N/A,#N/A,TRUE,"일정표";#N/A,#N/A,TRUE,"소목차2";#N/A,#N/A,TRUE,"사업개요 ";#N/A,#N/A,TRUE,"지역환경";#N/A,#N/A,TRUE,"동시분양분석";#N/A,#N/A,TRUE,"동시분양분석 (2)";#N/A,#N/A,TRUE,"사업여건 분석";#N/A,#N/A,TRUE,"소목차3";#N/A,#N/A,TRUE,"5가";#N/A,#N/A,TRUE,"첨3";#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예상손익." hidden="1">{#N/A,#N/A,FALSE,"예상손익";#N/A,#N/A,FALSE,"관리분석";#N/A,#N/A,FALSE,"장비분석";#N/A,#N/A,FALSE,"준설분석";#N/A,#N/A,FALSE,"철구분석"}</definedName>
    <definedName name="wrn.운반시간." hidden="1">{#N/A,#N/A,FALSE,"운반시간"}</definedName>
    <definedName name="wrn.유형자산." hidden="1">{#N/A,#N/A,FALSE,"Sheet1"}</definedName>
    <definedName name="wrn.이정표." hidden="1">{#N/A,#N/A,FALSE,"이정표"}</definedName>
    <definedName name="wrn.이태원._.철근." hidden="1">{#N/A,#N/A,FALSE,"이태원철근"}</definedName>
    <definedName name="wrn.일위대가." hidden="1">{#N/A,#N/A,TRUE,"대가1"}</definedName>
    <definedName name="wrn.재무제표." hidden="1">{#N/A,#N/A,FALSE,"BS";#N/A,#N/A,FALSE,"IS";#N/A,#N/A,FALSE,"결손금처리";#N/A,#N/A,FALSE,"cashflow"}</definedName>
    <definedName name="wrn.전사예산."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wrn.제기동._.교안._.그림없음." hidden="1">{#N/A,#N/A,FALSE,"사업개요";#N/A,#N/A,FALSE,"청약일정";#N/A,#N/A,FALSE,"4차 참여업체1";#N/A,#N/A,FALSE,"4차 참여업체2";#N/A,#N/A,FALSE,"입면도";#N/A,#N/A,FALSE,"평형별 공통 특장점";#N/A,#N/A,FALSE,"평형별 특장점 32A";#N/A,#N/A,FALSE,"평형별 특장점 32B";#N/A,#N/A,FALSE,"평형별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제기동._.분양._.기획." hidden="1">{#N/A,#N/A,TRUE,"표지";#N/A,#N/A,TRUE,"목차";#N/A,#N/A,TRUE,"소목차1";#N/A,#N/A,TRUE,"계획표";#N/A,#N/A,TRUE,"분양일정";#N/A,#N/A,TRUE,"소목차2";#N/A,#N/A,TRUE,"사업개요 ";#N/A,#N/A,TRUE,"환경분석";#N/A,#N/A,TRUE,"사업여건 분석";#N/A,#N/A,TRUE,"소목차3";#N/A,#N/A,TRUE,"적정분양가";#N/A,#N/A,TRUE,"분양가 1안(선택).";#N/A,#N/A,TRUE,"시세1";#N/A,#N/A,TRUE,"시세2";#N/A,#N/A,TRUE,"시세3";#N/A,#N/A,TRUE,"시세4";#N/A,#N/A,TRUE,"입면도";#N/A,#N/A,TRUE,"소목차4";#N/A,#N/A,TRUE,"기본전제";#N/A,#N/A,TRUE,"target";#N/A,#N/A,TRUE,"단계별분양전략";#N/A,#N/A,TRUE,"영업전략1";#N/A,#N/A,TRUE,"영업전략2";#N/A,#N/A,TRUE,"mh기본원칙";#N/A,#N/A,TRUE,"인력운영";#N/A,#N/A,TRUE,"소목차5";#N/A,#N/A,TRUE,"총괄예산";#N/A,#N/A,TRUE,"예산1";#N/A,#N/A,TRUE,"예산2";#N/A,#N/A,TRUE,"예산3";#N/A,#N/A,TRUE,"예산4";#N/A,#N/A,TRUE,"홍보예산"}</definedName>
    <definedName name="wrn.제기동._.분양교안."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wrn.조골재." hidden="1">{#N/A,#N/A,FALSE,"조골재"}</definedName>
    <definedName name="wrn.조흥94세무."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wrn.조흥축약94."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wrn.준공조서." hidden="1">{#N/A,#N/A,FALSE,"정산총괄 ";#N/A,#N/A,FALSE,"정산설명개착"}</definedName>
    <definedName name="wrn.직원교육." hidden="1">{#N/A,#N/A,FALSE,"예상질문";#N/A,#N/A,FALSE,"예상질문2";#N/A,#N/A,FALSE,"사업개요";#N/A,#N/A,FALSE,"청약일정";#N/A,#N/A,FALSE,"4차 참여업체1";#N/A,#N/A,FALSE,"4차 참여업체2";#N/A,#N/A,FALSE,"단지조감도,배치도";#N/A,#N/A,FALSE,"단지특장점";#N/A,#N/A,FALSE,"입면도";#N/A,#N/A,FALSE,"평형별 공통 특장점";#N/A,#N/A,FALSE,"32a평형";#N/A,#N/A,FALSE,"평형별 특장점 32A";#N/A,#N/A,FALSE,"32b평형";#N/A,#N/A,FALSE,"평형별 특장점 32B";#N/A,#N/A,FALSE,"23평형";#N/A,#N/A,FALSE,"평형별 특장점 23";#N/A,#N/A,FALSE,"사업현황";#N/A,#N/A,FALSE,"교통환경";#N/A,#N/A,FALSE,"생활환경";#N/A,#N/A,FALSE,"교육환경";#N/A,#N/A,FALSE,"예상분양가";#N/A,#N/A,FALSE,"시세 비교";#N/A,#N/A,FALSE,"주택구분1";#N/A,#N/A,FALSE,"주택구분2";#N/A,#N/A,FALSE,"청약 및 분양정보(기타1) (2)";#N/A,#N/A,FALSE,"청약 및 분양정보(기타1)";#N/A,#N/A,FALSE,"기타2";#N/A,#N/A,FALSE,"기타3";#N/A,#N/A,FALSE,"청약제도변경"}</definedName>
    <definedName name="wrn.진흥." hidden="1">{#N/A,#N/A,TRUE,"사업자등록증 (2)"}</definedName>
    <definedName name="wrn.집기비품보고서._.품목별._.및._.현장별._.집계표." hidden="1">{#N/A,#N/A,FALSE,"Sheet6"}</definedName>
    <definedName name="wrn.토공1." hidden="1">{#N/A,#N/A,FALSE,"구조1"}</definedName>
    <definedName name="wrn.토공2." hidden="1">{#N/A,#N/A,FALSE,"토공2"}</definedName>
    <definedName name="wrn.판유리예산." hidden="1">{#N/A,#N/A,FALSE,"목차";#N/A,#N/A,FALSE,"경영목표";#N/A,#N/A,FALSE,"팀별손익";#N/A,#N/A,FALSE,"총손익";#N/A,#N/A,FALSE,"제품별손익 (2)";#N/A,#N/A,FALSE,"제품상품손익";#N/A,#N/A,FALSE,"년간판매";#N/A,#N/A,FALSE,"제품별판매";#N/A,#N/A,FALSE,"제품별판매 (2)";#N/A,#N/A,FALSE,"단가";#N/A,#N/A,FALSE,"재고";#N/A,#N/A,FALSE,"재고 (2)";#N/A,#N/A,FALSE,"인원운용";#N/A,#N/A,FALSE,"년판매비";#N/A,#N/A,FALSE,"총원가";#N/A,#N/A,FALSE,"팀별관리비";#N/A,#N/A,FALSE,"월별관리비";#N/A,#N/A,FALSE,"월별관리비 (2)";#N/A,#N/A,FALSE,"총괄";#N/A,#N/A,FALSE,"군산";#N/A,#N/A,FALSE,"부산";#N/A,#N/A,FALSE,"가좌"}</definedName>
    <definedName name="wrn.평촌." hidden="1">{#N/A,#N/A,FALSE,"표지";#N/A,#N/A,FALSE,"제출문";#N/A,#N/A,FALSE,"목차";#N/A,#N/A,FALSE,"소목차(1)";#N/A,#N/A,FALSE,"경제전망";#N/A,#N/A,FALSE,"부동산전망";#N/A,#N/A,FALSE,"투자환경(1)";#N/A,#N/A,FALSE,"투자환경(2)";#N/A,#N/A,FALSE,"투자환경(3)";#N/A,#N/A,FALSE,"투자환경(4)";#N/A,#N/A,FALSE,"소목차(2)";#N/A,#N/A,FALSE,"사업개요";#N/A,#N/A,FALSE,"프로젝트분석";#N/A,#N/A,FALSE,"프로젝트평가";#N/A,#N/A,FALSE,"소목차(3)";#N/A,#N/A,FALSE,"공급사례(1)";#N/A,#N/A,FALSE,"공급사례(2)";#N/A,#N/A,FALSE,"상권분석";#N/A,#N/A,FALSE,"상권분석 (2)";#N/A,#N/A,FALSE,"상품최적화(1)";#N/A,#N/A,FALSE,"상품최적화(2)";#N/A,#N/A,FALSE,"상품최적화(3)";#N/A,#N/A,FALSE,"소목차(4)";#N/A,#N/A,FALSE,"기본전제";#N/A,#N/A,FALSE,"적정분양가";#N/A,#N/A,FALSE,"적정분양가(1)";#N/A,#N/A,FALSE,"적정분양가(2)";#N/A,#N/A,FALSE,"적정분양가(3)";#N/A,#N/A,FALSE,"적정분양가(4)";#N/A,#N/A,FALSE,"적정분양가(5)";#N/A,#N/A,FALSE,"target(1)";#N/A,#N/A,FALSE,"target(2)";#N/A,#N/A,FALSE,"소목차(5)";#N/A,#N/A,FALSE,"분양전략수립전제";#N/A,#N/A,FALSE,"단계별분양전략";#N/A,#N/A,FALSE,"분양전략흐름도";#N/A,#N/A,FALSE,"분양활동방향";#N/A,#N/A,FALSE,"Pre-m";#N/A,#N/A,FALSE,"부동산우군화방안";#N/A,#N/A,FALSE,"기타영업전략(1)";#N/A,#N/A,FALSE,"기타영업전략(2)";#N/A,#N/A,FALSE,"분양사무실운영";#N/A,#N/A,FALSE,"분양조직운영";#N/A,#N/A,FALSE,"조직도";#N/A,#N/A,FALSE,"세부업무분장";#N/A,#N/A,FALSE,"소목차(6)";#N/A,#N/A,FALSE,"분양목표";#N/A,#N/A,FALSE,"분양대행수수료 ";#N/A,#N/A,FALSE,"컨설팅실적(1)";#N/A,#N/A,FALSE,"컨설팅실적(2)";#N/A,#N/A,FALSE,"컨설팅실적(3)";#N/A,#N/A,FALSE,"조직도 "}</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R" hidden="1">{#VALUE!,#N/A,FALSE,0;#N/A,#N/A,FALSE,0;#N/A,#N/A,FALSE,0;#N/A,#N/A,FALSE,0}</definedName>
    <definedName name="wrty" hidden="1">{"'용역비'!$A$4:$C$8"}</definedName>
    <definedName name="wrtyrtyrt" hidden="1">{"'용역비'!$A$4:$C$8"}</definedName>
    <definedName name="wrtywrtywr" hidden="1">{"'용역비'!$A$4:$C$8"}</definedName>
    <definedName name="ws" hidden="1">{#N/A,#N/A,FALSE,"현장 NCR 분석";#N/A,#N/A,FALSE,"현장품질감사";#N/A,#N/A,FALSE,"현장품질감사"}</definedName>
    <definedName name="WUJJ" hidden="1">{"'Sheet1'!$A$4:$M$21","'Sheet1'!$J$17:$K$19"}</definedName>
    <definedName name="wuy" hidden="1">{"'용역비'!$A$4:$C$8"}</definedName>
    <definedName name="www" localSheetId="2">#REF!</definedName>
    <definedName name="www" localSheetId="3">#REF!</definedName>
    <definedName name="www" localSheetId="4">#REF!</definedName>
    <definedName name="www" localSheetId="5">#REF!</definedName>
    <definedName name="www" localSheetId="6">#REF!</definedName>
    <definedName name="www">#REF!</definedName>
    <definedName name="wwww" hidden="1">#REF!</definedName>
    <definedName name="wwwwwww" hidden="1">{#N/A,#N/A,FALSE,"현장 NCR 분석";#N/A,#N/A,FALSE,"현장품질감사";#N/A,#N/A,FALSE,"현장품질감사"}</definedName>
    <definedName name="wwwwwwwwwwwwwww" hidden="1">#REF!</definedName>
    <definedName name="x" hidden="1">{#N/A,#N/A,FALSE,"운반시간"}</definedName>
    <definedName name="xdasweq" hidden="1">#REF!</definedName>
    <definedName name="xdcx" hidden="1">#REF!</definedName>
    <definedName name="XREF_COLUMN_1" hidden="1">#REF!</definedName>
    <definedName name="XREF_COLUMN_10" hidden="1">#REF!</definedName>
    <definedName name="XREF_COLUMN_11" hidden="1">#REF!</definedName>
    <definedName name="XREF_COLUMN_12" hidden="1">#REF!</definedName>
    <definedName name="XREF_COLUMN_13" hidden="1">#REF!</definedName>
    <definedName name="XREF_COLUMN_18" hidden="1">#REF!</definedName>
    <definedName name="XREF_COLUMN_2" hidden="1">#REF!</definedName>
    <definedName name="XREF_COLUMN_20" hidden="1">#REF!</definedName>
    <definedName name="XREF_COLUMN_3" hidden="1">#REF!</definedName>
    <definedName name="XREF_COLUMN_4" hidden="1">#REF!</definedName>
    <definedName name="XREF_COLUMN_5" hidden="1">#REF!</definedName>
    <definedName name="XREF_COLUMN_6" hidden="1">#REF!</definedName>
    <definedName name="XREF_COLUMN_7" hidden="1">#REF!</definedName>
    <definedName name="XREF_COLUMN_8" hidden="1">#REF!</definedName>
    <definedName name="XREF_COLUMN_9" hidden="1">#REF!</definedName>
    <definedName name="XRefActiveRow" hidden="1">#REF!</definedName>
    <definedName name="XRefColumnsCount" hidden="1">8</definedName>
    <definedName name="XRefCopy1" hidden="1">#REF!</definedName>
    <definedName name="XRefCopy10" hidden="1">#REF!</definedName>
    <definedName name="XRefCopy10Row" hidden="1">#REF!</definedName>
    <definedName name="XRefCopy11" hidden="1">#REF!</definedName>
    <definedName name="XRefCopy11Row" hidden="1">#REF!</definedName>
    <definedName name="XRefCopy12" hidden="1">#REF!</definedName>
    <definedName name="XRefCopy12Row" hidden="1">#REF!</definedName>
    <definedName name="XRefCopy13" hidden="1">#REF!</definedName>
    <definedName name="XRefCopy13Row" hidden="1">#REF!</definedName>
    <definedName name="XRefCopy14" hidden="1">#REF!</definedName>
    <definedName name="XRefCopy14Row" hidden="1">#REF!</definedName>
    <definedName name="XRefCopy15" hidden="1">#REF!</definedName>
    <definedName name="XRefCopy15Row" hidden="1">#REF!</definedName>
    <definedName name="XRefCopy16" hidden="1">#REF!</definedName>
    <definedName name="XRefCopy16Row" hidden="1">#REF!</definedName>
    <definedName name="XRefCopy17" hidden="1">#REF!</definedName>
    <definedName name="XRefCopy17Row" hidden="1">#REF!</definedName>
    <definedName name="XRefCopy18" hidden="1">#REF!</definedName>
    <definedName name="XRefCopy18Row" hidden="1">#REF!</definedName>
    <definedName name="XRefCopy19" hidden="1">#REF!</definedName>
    <definedName name="XRefCopy19Row" hidden="1">#REF!</definedName>
    <definedName name="XRefCopy1Row" hidden="1">#REF!</definedName>
    <definedName name="XRefCopy2" hidden="1">#REF!</definedName>
    <definedName name="XRefCopy20" hidden="1">#REF!</definedName>
    <definedName name="XRefCopy20Row" hidden="1">#REF!</definedName>
    <definedName name="XRefCopy21" hidden="1">#REF!</definedName>
    <definedName name="XRefCopy21Row" hidden="1">#REF!</definedName>
    <definedName name="XRefCopy22" hidden="1">#REF!</definedName>
    <definedName name="XRefCopy22Row" hidden="1">#REF!</definedName>
    <definedName name="XRefCopy23" hidden="1">#REF!</definedName>
    <definedName name="XRefCopy23Row" hidden="1">#REF!</definedName>
    <definedName name="XRefCopy24" hidden="1">#REF!</definedName>
    <definedName name="XRefCopy24Row" hidden="1">#REF!</definedName>
    <definedName name="XRefCopy25" hidden="1">#REF!</definedName>
    <definedName name="XRefCopy25Row" hidden="1">#REF!</definedName>
    <definedName name="XRefCopy26" hidden="1">#REF!</definedName>
    <definedName name="XRefCopy26Row" hidden="1">#REF!</definedName>
    <definedName name="XRefCopy27" hidden="1">#REF!</definedName>
    <definedName name="XRefCopy27Row" hidden="1">#REF!</definedName>
    <definedName name="XRefCopy28" hidden="1">#REF!</definedName>
    <definedName name="XRefCopy28Row" hidden="1">#REF!</definedName>
    <definedName name="XRefCopy29" hidden="1">#REF!</definedName>
    <definedName name="XRefCopy29Row" hidden="1">#REF!</definedName>
    <definedName name="XRefCopy2Row" hidden="1">#REF!</definedName>
    <definedName name="XRefCopy3" hidden="1">#REF!</definedName>
    <definedName name="XRefCopy30" hidden="1">#REF!</definedName>
    <definedName name="XRefCopy30Row" hidden="1">#REF!</definedName>
    <definedName name="XRefCopy31" hidden="1">#REF!</definedName>
    <definedName name="XRefCopy31Row" hidden="1">#REF!</definedName>
    <definedName name="XRefCopy32" hidden="1">#REF!</definedName>
    <definedName name="XRefCopy32Row" hidden="1">#REF!</definedName>
    <definedName name="XRefCopy33" hidden="1">#REF!</definedName>
    <definedName name="XRefCopy33Row" hidden="1">#REF!</definedName>
    <definedName name="XRefCopy34" hidden="1">#REF!</definedName>
    <definedName name="XRefCopy34Row" hidden="1">#REF!</definedName>
    <definedName name="XRefCopy35" hidden="1">#REF!</definedName>
    <definedName name="XRefCopy35Row" hidden="1">#REF!</definedName>
    <definedName name="XRefCopy36" hidden="1">#REF!</definedName>
    <definedName name="XRefCopy36Row" hidden="1">#REF!</definedName>
    <definedName name="XRefCopy37" hidden="1">#REF!</definedName>
    <definedName name="XRefCopy37Row" hidden="1">#REF!</definedName>
    <definedName name="XRefCopy38" hidden="1">#REF!</definedName>
    <definedName name="XRefCopy38Row" hidden="1">#REF!</definedName>
    <definedName name="XRefCopy39" hidden="1">#REF!</definedName>
    <definedName name="XRefCopy39Row" hidden="1">#REF!</definedName>
    <definedName name="XRefCopy3Row" hidden="1">#REF!</definedName>
    <definedName name="XRefCopy4" hidden="1">#REF!</definedName>
    <definedName name="XRefCopy40" hidden="1">#REF!</definedName>
    <definedName name="XRefCopy40Row" hidden="1">#REF!</definedName>
    <definedName name="XRefCopy4Row" hidden="1">#REF!</definedName>
    <definedName name="XRefCopy5" hidden="1">#REF!</definedName>
    <definedName name="XRefCopy5Row" hidden="1">#REF!</definedName>
    <definedName name="XRefCopy6" hidden="1">#REF!</definedName>
    <definedName name="XRefCopy6Row" hidden="1">#REF!</definedName>
    <definedName name="XRefCopy7" hidden="1">#REF!</definedName>
    <definedName name="XRefCopy7Row" hidden="1">#REF!</definedName>
    <definedName name="XRefCopy8" hidden="1">#REF!</definedName>
    <definedName name="XRefCopy8Row" hidden="1">#REF!</definedName>
    <definedName name="XRefCopy9" hidden="1">#REF!</definedName>
    <definedName name="XRefCopy9Row" hidden="1">#REF!</definedName>
    <definedName name="XRefCopyRangeCount" hidden="1">8</definedName>
    <definedName name="XRefPaste1" hidden="1">#REF!</definedName>
    <definedName name="XRefPaste10" hidden="1">#REF!</definedName>
    <definedName name="XRefPaste100" hidden="1">#REF!</definedName>
    <definedName name="XRefPaste100Row" hidden="1">#REF!</definedName>
    <definedName name="XRefPaste101" hidden="1">#REF!</definedName>
    <definedName name="XRefPaste101Row" hidden="1">#REF!</definedName>
    <definedName name="XRefPaste102" hidden="1">#REF!</definedName>
    <definedName name="XRefPaste102Row" hidden="1">#REF!</definedName>
    <definedName name="XRefPaste103" hidden="1">#REF!</definedName>
    <definedName name="XRefPaste103Row" hidden="1">#REF!</definedName>
    <definedName name="XRefPaste104Row" hidden="1">#REF!</definedName>
    <definedName name="XRefPaste105" hidden="1">#REF!</definedName>
    <definedName name="XRefPaste105Row" hidden="1">#REF!</definedName>
    <definedName name="XRefPaste106" hidden="1">#REF!</definedName>
    <definedName name="XRefPaste106Row" hidden="1">#REF!</definedName>
    <definedName name="XRefPaste107" hidden="1">#REF!</definedName>
    <definedName name="XRefPaste107Row" hidden="1">#REF!</definedName>
    <definedName name="XRefPaste108" hidden="1">#REF!</definedName>
    <definedName name="XRefPaste108Row" hidden="1">#REF!</definedName>
    <definedName name="XRefPaste109" hidden="1">#REF!</definedName>
    <definedName name="XRefPaste109Row" hidden="1">#REF!</definedName>
    <definedName name="XRefPaste10Row" hidden="1">#REF!</definedName>
    <definedName name="XRefPaste11" hidden="1">#REF!</definedName>
    <definedName name="XRefPaste110" hidden="1">#REF!</definedName>
    <definedName name="XRefPaste110Row" hidden="1">#REF!</definedName>
    <definedName name="XRefPaste111" hidden="1">#REF!</definedName>
    <definedName name="XRefPaste111Row" hidden="1">#REF!</definedName>
    <definedName name="XRefPaste112" hidden="1">#REF!</definedName>
    <definedName name="XRefPaste112Row" hidden="1">#REF!</definedName>
    <definedName name="XRefPaste113" hidden="1">#REF!</definedName>
    <definedName name="XRefPaste113Row" hidden="1">#REF!</definedName>
    <definedName name="XRefPaste114" hidden="1">#REF!</definedName>
    <definedName name="XRefPaste114Row" hidden="1">#REF!</definedName>
    <definedName name="XRefPaste115" hidden="1">#REF!</definedName>
    <definedName name="XRefPaste115Row" hidden="1">#REF!</definedName>
    <definedName name="XRefPaste116" hidden="1">#REF!</definedName>
    <definedName name="XRefPaste116Row" hidden="1">#REF!</definedName>
    <definedName name="XRefPaste117" hidden="1">#REF!</definedName>
    <definedName name="XRefPaste117Row" hidden="1">#REF!</definedName>
    <definedName name="XRefPaste118" hidden="1">#REF!</definedName>
    <definedName name="XRefPaste118Row" hidden="1">#REF!</definedName>
    <definedName name="XRefPaste119Row" hidden="1">#REF!</definedName>
    <definedName name="XRefPaste11Row" hidden="1">#REF!</definedName>
    <definedName name="XRefPaste12" hidden="1">#REF!</definedName>
    <definedName name="XRefPaste120Row" hidden="1">#REF!</definedName>
    <definedName name="XRefPaste121Row" hidden="1">#REF!</definedName>
    <definedName name="XRefPaste122" hidden="1">#REF!</definedName>
    <definedName name="XRefPaste122Row" hidden="1">#REF!</definedName>
    <definedName name="XRefPaste123" hidden="1">#REF!</definedName>
    <definedName name="XRefPaste123Row" hidden="1">#REF!</definedName>
    <definedName name="XRefPaste124Row" hidden="1">#REF!</definedName>
    <definedName name="XRefPaste125" hidden="1">#REF!</definedName>
    <definedName name="XRefPaste125Row" hidden="1">#REF!</definedName>
    <definedName name="XRefPaste126" hidden="1">#REF!</definedName>
    <definedName name="XRefPaste126Row" hidden="1">#REF!</definedName>
    <definedName name="XRefPaste127Row" hidden="1">#REF!</definedName>
    <definedName name="XRefPaste128Row" hidden="1">#REF!</definedName>
    <definedName name="XRefPaste129Row" hidden="1">#REF!</definedName>
    <definedName name="XRefPaste12Row" hidden="1">#REF!</definedName>
    <definedName name="XRefPaste13" hidden="1">#REF!</definedName>
    <definedName name="XRefPaste130Row" hidden="1">#REF!</definedName>
    <definedName name="XRefPaste131" hidden="1">#REF!</definedName>
    <definedName name="XRefPaste131Row" hidden="1">#REF!</definedName>
    <definedName name="XRefPaste132" hidden="1">#REF!</definedName>
    <definedName name="XRefPaste132Row" hidden="1">#REF!</definedName>
    <definedName name="XRefPaste133Row" hidden="1">#REF!</definedName>
    <definedName name="XRefPaste134Row" hidden="1">#REF!</definedName>
    <definedName name="XRefPaste135" hidden="1">#REF!</definedName>
    <definedName name="XRefPaste135Row" hidden="1">#REF!</definedName>
    <definedName name="XRefPaste136Row" hidden="1">#REF!</definedName>
    <definedName name="XRefPaste137Row" hidden="1">#REF!</definedName>
    <definedName name="XRefPaste138Row" hidden="1">#REF!</definedName>
    <definedName name="XRefPaste139" hidden="1">#REF!</definedName>
    <definedName name="XRefPaste139Row" hidden="1">#REF!</definedName>
    <definedName name="XRefPaste13Row" hidden="1">#REF!</definedName>
    <definedName name="XRefPaste14" hidden="1">#REF!</definedName>
    <definedName name="XRefPaste140" hidden="1">#REF!</definedName>
    <definedName name="XRefPaste140Row" hidden="1">#REF!</definedName>
    <definedName name="XRefPaste141" hidden="1">#REF!</definedName>
    <definedName name="XRefPaste141Row" hidden="1">#REF!</definedName>
    <definedName name="XRefPaste142" hidden="1">#REF!</definedName>
    <definedName name="XRefPaste142Row" hidden="1">#REF!</definedName>
    <definedName name="XRefPaste143" hidden="1">#REF!</definedName>
    <definedName name="XRefPaste143Row" hidden="1">#REF!</definedName>
    <definedName name="XRefPaste144" hidden="1">#REF!</definedName>
    <definedName name="XRefPaste144Row" hidden="1">#REF!</definedName>
    <definedName name="XRefPaste145" hidden="1">#REF!</definedName>
    <definedName name="XRefPaste145Row" hidden="1">#REF!</definedName>
    <definedName name="XRefPaste146" hidden="1">#REF!</definedName>
    <definedName name="XRefPaste146Row" hidden="1">#REF!</definedName>
    <definedName name="XRefPaste147Row" hidden="1">#REF!</definedName>
    <definedName name="XRefPaste148Row" hidden="1">#REF!</definedName>
    <definedName name="XRefPaste149Row" hidden="1">#REF!</definedName>
    <definedName name="XRefPaste14Row" hidden="1">#REF!</definedName>
    <definedName name="XRefPaste15" hidden="1">#REF!</definedName>
    <definedName name="XRefPaste15Row" hidden="1">#REF!</definedName>
    <definedName name="XRefPaste16" hidden="1">#REF!</definedName>
    <definedName name="XRefPaste16Row" hidden="1">#REF!</definedName>
    <definedName name="XRefPaste17" hidden="1">#REF!</definedName>
    <definedName name="XRefPaste17Row" hidden="1">#REF!</definedName>
    <definedName name="XRefPaste18" hidden="1">#REF!</definedName>
    <definedName name="XRefPaste18Row" hidden="1">#REF!</definedName>
    <definedName name="XRefPaste19" hidden="1">#REF!</definedName>
    <definedName name="XRefPaste19Row" hidden="1">#REF!</definedName>
    <definedName name="XRefPaste1Row" hidden="1">#REF!</definedName>
    <definedName name="XRefPaste2" hidden="1">#REF!</definedName>
    <definedName name="XRefPaste20" hidden="1">#REF!</definedName>
    <definedName name="XRefPaste20Row" hidden="1">#REF!</definedName>
    <definedName name="XRefPaste21" hidden="1">#REF!</definedName>
    <definedName name="XRefPaste21Row" hidden="1">#REF!</definedName>
    <definedName name="XRefPaste22" hidden="1">#REF!</definedName>
    <definedName name="XRefPaste22Row" hidden="1">#REF!</definedName>
    <definedName name="XRefPaste23" hidden="1">#REF!</definedName>
    <definedName name="XRefPaste23Row" hidden="1">#REF!</definedName>
    <definedName name="XRefPaste24" hidden="1">#REF!</definedName>
    <definedName name="XRefPaste24Row" hidden="1">#REF!</definedName>
    <definedName name="XRefPaste25" hidden="1">#REF!</definedName>
    <definedName name="XRefPaste25Row" hidden="1">#REF!</definedName>
    <definedName name="XRefPaste26" hidden="1">#REF!</definedName>
    <definedName name="XRefPaste26Row" hidden="1">#REF!</definedName>
    <definedName name="XRefPaste27" hidden="1">#REF!</definedName>
    <definedName name="XRefPaste27Row" hidden="1">#REF!</definedName>
    <definedName name="XRefPaste28" hidden="1">#REF!</definedName>
    <definedName name="XRefPaste28Row" hidden="1">#REF!</definedName>
    <definedName name="XRefPaste29" hidden="1">#REF!</definedName>
    <definedName name="XRefPaste29Row" hidden="1">#REF!</definedName>
    <definedName name="XRefPaste2Row" hidden="1">#REF!</definedName>
    <definedName name="XRefPaste3" hidden="1">#REF!</definedName>
    <definedName name="XRefPaste30" hidden="1">#REF!</definedName>
    <definedName name="XRefPaste30Row" hidden="1">#REF!</definedName>
    <definedName name="XRefPaste31" hidden="1">#REF!</definedName>
    <definedName name="XRefPaste31Row" hidden="1">#REF!</definedName>
    <definedName name="XRefPaste32" hidden="1">#REF!</definedName>
    <definedName name="XRefPaste32Row" hidden="1">#REF!</definedName>
    <definedName name="XRefPaste33" hidden="1">#REF!</definedName>
    <definedName name="XRefPaste33Row" hidden="1">#REF!</definedName>
    <definedName name="XRefPaste34" hidden="1">#REF!</definedName>
    <definedName name="XRefPaste34Row" hidden="1">#REF!</definedName>
    <definedName name="XRefPaste35" hidden="1">#REF!</definedName>
    <definedName name="XRefPaste35Row" hidden="1">#REF!</definedName>
    <definedName name="XRefPaste36" hidden="1">#REF!</definedName>
    <definedName name="XRefPaste36Row" hidden="1">#REF!</definedName>
    <definedName name="XRefPaste37" hidden="1">#REF!</definedName>
    <definedName name="XRefPaste37Row" hidden="1">#REF!</definedName>
    <definedName name="XRefPaste38" hidden="1">#REF!</definedName>
    <definedName name="XRefPaste38Row" hidden="1">#REF!</definedName>
    <definedName name="XRefPaste39" hidden="1">#REF!</definedName>
    <definedName name="XRefPaste39Row" hidden="1">#REF!</definedName>
    <definedName name="XRefPaste3Row" hidden="1">#REF!</definedName>
    <definedName name="XRefPaste4" hidden="1">#REF!</definedName>
    <definedName name="XRefPaste40" hidden="1">#REF!</definedName>
    <definedName name="XRefPaste40Row" hidden="1">#REF!</definedName>
    <definedName name="XRefPaste41" hidden="1">#REF!</definedName>
    <definedName name="XRefPaste41Row" hidden="1">#REF!</definedName>
    <definedName name="XRefPaste42" hidden="1">#REF!</definedName>
    <definedName name="XRefPaste42Row" hidden="1">#REF!</definedName>
    <definedName name="XRefPaste43" hidden="1">#REF!</definedName>
    <definedName name="XRefPaste43Row" hidden="1">#REF!</definedName>
    <definedName name="XRefPaste44" hidden="1">#REF!</definedName>
    <definedName name="XRefPaste44Row" hidden="1">#REF!</definedName>
    <definedName name="XRefPaste45" hidden="1">#REF!</definedName>
    <definedName name="XRefPaste45Row" hidden="1">#REF!</definedName>
    <definedName name="XRefPaste46" hidden="1">#REF!</definedName>
    <definedName name="XRefPaste46Row" hidden="1">#REF!</definedName>
    <definedName name="XRefPaste47" hidden="1">#REF!</definedName>
    <definedName name="XRefPaste47Row" hidden="1">#REF!</definedName>
    <definedName name="XRefPaste48" hidden="1">#REF!</definedName>
    <definedName name="XRefPaste48Row" hidden="1">#REF!</definedName>
    <definedName name="XRefPaste49" hidden="1">#REF!</definedName>
    <definedName name="XRefPaste49Row" hidden="1">#REF!</definedName>
    <definedName name="XRefPaste4Row" hidden="1">#REF!</definedName>
    <definedName name="XRefPaste5" hidden="1">#REF!</definedName>
    <definedName name="XRefPaste50" hidden="1">#REF!</definedName>
    <definedName name="XRefPaste50Row" hidden="1">#REF!</definedName>
    <definedName name="XRefPaste51" hidden="1">#REF!</definedName>
    <definedName name="XRefPaste51Row" hidden="1">#REF!</definedName>
    <definedName name="XRefPaste52" hidden="1">#REF!</definedName>
    <definedName name="XRefPaste52Row" hidden="1">#REF!</definedName>
    <definedName name="XRefPaste53" hidden="1">#REF!</definedName>
    <definedName name="XRefPaste53Row" hidden="1">#REF!</definedName>
    <definedName name="XRefPaste54" hidden="1">#REF!</definedName>
    <definedName name="XRefPaste54Row" hidden="1">#REF!</definedName>
    <definedName name="XRefPaste55" hidden="1">#REF!</definedName>
    <definedName name="XRefPaste55Row" hidden="1">#REF!</definedName>
    <definedName name="XRefPaste56" hidden="1">#REF!</definedName>
    <definedName name="XRefPaste56Row" hidden="1">#REF!</definedName>
    <definedName name="XRefPaste57" hidden="1">#REF!</definedName>
    <definedName name="XRefPaste57Row" hidden="1">#REF!</definedName>
    <definedName name="XRefPaste58" hidden="1">#REF!</definedName>
    <definedName name="XRefPaste58Row" hidden="1">#REF!</definedName>
    <definedName name="XRefPaste59" hidden="1">#REF!</definedName>
    <definedName name="XRefPaste59Row" hidden="1">#REF!</definedName>
    <definedName name="XRefPaste5Row" hidden="1">#REF!</definedName>
    <definedName name="XRefPaste6" hidden="1">#REF!</definedName>
    <definedName name="XRefPaste60" hidden="1">#REF!</definedName>
    <definedName name="XRefPaste60Row" hidden="1">#REF!</definedName>
    <definedName name="XRefPaste61" hidden="1">#REF!</definedName>
    <definedName name="XRefPaste61Row" hidden="1">#REF!</definedName>
    <definedName name="XRefPaste62" hidden="1">#REF!</definedName>
    <definedName name="XRefPaste62Row" hidden="1">#REF!</definedName>
    <definedName name="XRefPaste63" hidden="1">#REF!</definedName>
    <definedName name="XRefPaste63Row" hidden="1">#REF!</definedName>
    <definedName name="XRefPaste64" hidden="1">#REF!</definedName>
    <definedName name="XRefPaste64Row" hidden="1">#REF!</definedName>
    <definedName name="XRefPaste65" hidden="1">#REF!</definedName>
    <definedName name="XRefPaste65Row" hidden="1">#REF!</definedName>
    <definedName name="XRefPaste66" hidden="1">#REF!</definedName>
    <definedName name="XRefPaste66Row" hidden="1">#REF!</definedName>
    <definedName name="XRefPaste67" hidden="1">#REF!</definedName>
    <definedName name="XRefPaste67Row" hidden="1">#REF!</definedName>
    <definedName name="XRefPaste68" hidden="1">#REF!</definedName>
    <definedName name="XRefPaste68Row" hidden="1">#REF!</definedName>
    <definedName name="XRefPaste69" hidden="1">#REF!</definedName>
    <definedName name="XRefPaste69Row" hidden="1">#REF!</definedName>
    <definedName name="XRefPaste6Row" hidden="1">#REF!</definedName>
    <definedName name="XRefPaste7" hidden="1">#REF!</definedName>
    <definedName name="XRefPaste70" hidden="1">#REF!</definedName>
    <definedName name="XRefPaste70Row" hidden="1">#REF!</definedName>
    <definedName name="XRefPaste71" hidden="1">#REF!</definedName>
    <definedName name="XRefPaste71Row" hidden="1">#REF!</definedName>
    <definedName name="XRefPaste72" hidden="1">#REF!</definedName>
    <definedName name="XRefPaste72Row" hidden="1">#REF!</definedName>
    <definedName name="XRefPaste73" hidden="1">#REF!</definedName>
    <definedName name="XRefPaste73Row" hidden="1">#REF!</definedName>
    <definedName name="XRefPaste74" hidden="1">#REF!</definedName>
    <definedName name="XRefPaste74Row" hidden="1">#REF!</definedName>
    <definedName name="XRefPaste75" hidden="1">#REF!</definedName>
    <definedName name="XRefPaste75Row" hidden="1">#REF!</definedName>
    <definedName name="XRefPaste76" hidden="1">#REF!</definedName>
    <definedName name="XRefPaste76Row" hidden="1">#REF!</definedName>
    <definedName name="XRefPaste77" hidden="1">#REF!</definedName>
    <definedName name="XRefPaste77Row" hidden="1">#REF!</definedName>
    <definedName name="XRefPaste78" hidden="1">#REF!</definedName>
    <definedName name="XRefPaste78Row" hidden="1">#REF!</definedName>
    <definedName name="XRefPaste79" hidden="1">#REF!</definedName>
    <definedName name="XRefPaste79Row" hidden="1">#REF!</definedName>
    <definedName name="XRefPaste7Row" hidden="1">#REF!</definedName>
    <definedName name="XRefPaste8" hidden="1">#REF!</definedName>
    <definedName name="XRefPaste80" hidden="1">#REF!</definedName>
    <definedName name="XRefPaste80Row" hidden="1">#REF!</definedName>
    <definedName name="XRefPaste81" hidden="1">#REF!</definedName>
    <definedName name="XRefPaste81Row" hidden="1">#REF!</definedName>
    <definedName name="XRefPaste82" hidden="1">#REF!</definedName>
    <definedName name="XRefPaste82Row" hidden="1">#REF!</definedName>
    <definedName name="XRefPaste83" hidden="1">#REF!</definedName>
    <definedName name="XRefPaste83Row" hidden="1">#REF!</definedName>
    <definedName name="XRefPaste84" hidden="1">#REF!</definedName>
    <definedName name="XRefPaste84Row" hidden="1">#REF!</definedName>
    <definedName name="XRefPaste85" hidden="1">#REF!</definedName>
    <definedName name="XRefPaste85Row" hidden="1">#REF!</definedName>
    <definedName name="XRefPaste86" hidden="1">#REF!</definedName>
    <definedName name="XRefPaste86Row" hidden="1">#REF!</definedName>
    <definedName name="XRefPaste87" hidden="1">#REF!</definedName>
    <definedName name="XRefPaste87Row" hidden="1">#REF!</definedName>
    <definedName name="XRefPaste88" hidden="1">#REF!</definedName>
    <definedName name="XRefPaste88Row" hidden="1">#REF!</definedName>
    <definedName name="XRefPaste89" hidden="1">#REF!</definedName>
    <definedName name="XRefPaste89Row" hidden="1">#REF!</definedName>
    <definedName name="XRefPaste8Row" hidden="1">#REF!</definedName>
    <definedName name="XRefPaste9" hidden="1">#REF!</definedName>
    <definedName name="XRefPaste90" hidden="1">#REF!</definedName>
    <definedName name="XRefPaste90Row" hidden="1">#REF!</definedName>
    <definedName name="XRefPaste91" hidden="1">#REF!</definedName>
    <definedName name="XRefPaste91Row" hidden="1">#REF!</definedName>
    <definedName name="XRefPaste92" hidden="1">#REF!</definedName>
    <definedName name="XRefPaste92Row" hidden="1">#REF!</definedName>
    <definedName name="XRefPaste93" hidden="1">#REF!</definedName>
    <definedName name="XRefPaste93Row" hidden="1">#REF!</definedName>
    <definedName name="XRefPaste94" hidden="1">#REF!</definedName>
    <definedName name="XRefPaste94Row" hidden="1">#REF!</definedName>
    <definedName name="XRefPaste95" hidden="1">#REF!</definedName>
    <definedName name="XRefPaste95Row" hidden="1">#REF!</definedName>
    <definedName name="XRefPaste96" hidden="1">#REF!</definedName>
    <definedName name="XRefPaste96Row" hidden="1">#REF!</definedName>
    <definedName name="XRefPaste97Row" hidden="1">#REF!</definedName>
    <definedName name="XRefPaste98" hidden="1">#REF!</definedName>
    <definedName name="XRefPaste98Row" hidden="1">#REF!</definedName>
    <definedName name="XRefPaste99" hidden="1">#REF!</definedName>
    <definedName name="XRefPaste99Row" hidden="1">#REF!</definedName>
    <definedName name="XRefPaste9Row" hidden="1">#REF!</definedName>
    <definedName name="XRefPasteRangeCount" hidden="1">9</definedName>
    <definedName name="y" hidden="1">{"'용역비'!$A$4:$C$8"}</definedName>
    <definedName name="YFU" hidden="1">{"'용역비'!$A$4:$C$8"}</definedName>
    <definedName name="ykjyukuy" hidden="1">{#N/A,#N/A,FALSE,"현장 NCR 분석";#N/A,#N/A,FALSE,"현장품질감사";#N/A,#N/A,FALSE,"현장품질감사"}</definedName>
    <definedName name="YL" hidden="1">{"'용역비'!$A$4:$C$8"}</definedName>
    <definedName name="yu" hidden="1">{"'용역비'!$A$4:$C$8"}</definedName>
    <definedName name="yuikj" hidden="1">#REF!</definedName>
    <definedName name="YUK" hidden="1">{"'용역비'!$A$4:$C$8"}</definedName>
    <definedName name="yuuy" hidden="1">#REF!</definedName>
    <definedName name="yyyhh" hidden="1">{#N/A,#N/A,FALSE,"현장 NCR 분석";#N/A,#N/A,FALSE,"현장품질감사";#N/A,#N/A,FALSE,"현장품질감사"}</definedName>
    <definedName name="yyyyyyyyyy" hidden="1">{"'정산내역서'!$A$1:$I$35","'정산서(절.성토부)'!$A$1:$Q$17","'정산서(교량부)'!$A$1:$Q$84","'총괄표'!$A$1:$M$12","'시행현황'!$A$1:$G$12","'표지'!$A$1:$N$27","'정산서(절.성토부)'!$A$3:$Q$7"}</definedName>
    <definedName name="za" hidden="1">#REF!</definedName>
    <definedName name="zdaqsd" hidden="1">#REF!</definedName>
    <definedName name="zsdasdeq" hidden="1">#REF!</definedName>
    <definedName name="zxasd1" hidden="1">#REF!</definedName>
    <definedName name="ZXC" hidden="1">{#N/A,#N/A,FALSE,"이태원철근"}</definedName>
    <definedName name="zxzcxc1" hidden="1">#REF!</definedName>
    <definedName name="zxzxzxczczxc" hidden="1">#REF!</definedName>
    <definedName name="zxzzxzx" hidden="1">#REF!</definedName>
    <definedName name="zzzdsw">#REF!</definedName>
    <definedName name="zzzzzzzzzzzzzzzzz" hidden="1">#REF!</definedName>
    <definedName name="ㄱ" localSheetId="2">#REF!</definedName>
    <definedName name="ㄱ" localSheetId="3">#REF!</definedName>
    <definedName name="ㄱ" localSheetId="4">#REF!</definedName>
    <definedName name="ㄱ" localSheetId="5">#REF!</definedName>
    <definedName name="ㄱ" localSheetId="6">#REF!</definedName>
    <definedName name="ㄱ">#REF!</definedName>
    <definedName name="ㄱㄱㄱ" hidden="1">{"'용역비'!$A$4:$C$8"}</definedName>
    <definedName name="ㄱㄱㄱㄱ" hidden="1">#REF!</definedName>
    <definedName name="ㄱㄱㄱㄱㄱ" hidden="1">{"'용역비'!$A$4:$C$8"}</definedName>
    <definedName name="ㄱㄱㄱㄱㄱㄱ" hidden="1">{"'용역비'!$A$4:$C$8"}</definedName>
    <definedName name="ㄱㄴ">#REF!</definedName>
    <definedName name="ㄱㄴㅅ">#REF!</definedName>
    <definedName name="ㄱ너ㅜ">제6호+#REF!</definedName>
    <definedName name="ㄱ느ㅓ">#REF!</definedName>
    <definedName name="ㄱㄷ" localSheetId="18" hidden="1">{#N/A,#N/A,FALSE,"현장 NCR 분석";#N/A,#N/A,FALSE,"현장품질감사";#N/A,#N/A,FALSE,"현장품질감사"}</definedName>
    <definedName name="ㄱㄷ">#REF!</definedName>
    <definedName name="ㄱㄷㄱㄷ" hidden="1">{#N/A,#N/A,FALSE,"현장 NCR 분석";#N/A,#N/A,FALSE,"현장품질감사";#N/A,#N/A,FALSE,"현장품질감사"}</definedName>
    <definedName name="ㄱㄷㅁ">#REF!</definedName>
    <definedName name="ㄱㄷㅁ호">#REF!</definedName>
    <definedName name="ㄱㄷㅈ">#REF!</definedName>
    <definedName name="ㄱ서ㅜ">#REF!</definedName>
    <definedName name="ㄱㅈ" hidden="1">{#N/A,#N/A,FALSE,"현장 NCR 분석";#N/A,#N/A,FALSE,"현장품질감사";#N/A,#N/A,FALSE,"현장품질감사"}</definedName>
    <definedName name="ㄱㅈ모">#REF!</definedName>
    <definedName name="ㄱㅈㅎ" hidden="1">#REF!</definedName>
    <definedName name="ㄱㅈㅠㅗ">#REF!</definedName>
    <definedName name="ㄱ죠">#REF!</definedName>
    <definedName name="ㄱㅎ" hidden="1">{"'용역비'!$A$4:$C$8"}</definedName>
    <definedName name="ㄱㅎ도">제6호+[4]제6호!$A$1:$IV$65536</definedName>
    <definedName name="ㄱㅓ">#REF!</definedName>
    <definedName name="ㄱㅔ" hidden="1">#REF!</definedName>
    <definedName name="ㄱㅛㄴㅅ">#REF!</definedName>
    <definedName name="ㄱㅝ쇼">제6호+[4]제6호!$A$1:$IV$65536</definedName>
    <definedName name="ㄱㅡ">제6호+#REF!</definedName>
    <definedName name="가123" hidden="1">{"'분양원가'!$B$1:$F$113"}</definedName>
    <definedName name="가나" hidden="1">#REF!</definedName>
    <definedName name="가나다" hidden="1">#REF!</definedName>
    <definedName name="가는" hidden="1">{#N/A,#N/A,FALSE,"변경관리예산";#N/A,#N/A,FALSE,"변경장비예산";#N/A,#N/A,FALSE,"변경준설예산";#N/A,#N/A,FALSE,"변경철구예산"}</definedName>
    <definedName name="가락" hidden="1">{#N/A,#N/A,FALSE,"현장 NCR 분석";#N/A,#N/A,FALSE,"현장품질감사";#N/A,#N/A,FALSE,"현장품질감사"}</definedName>
    <definedName name="가락2" hidden="1">{#N/A,#N/A,FALSE,"현장 NCR 분석";#N/A,#N/A,FALSE,"현장품질감사";#N/A,#N/A,FALSE,"현장품질감사"}</definedName>
    <definedName name="가락옵션" hidden="1">{#N/A,#N/A,FALSE,"현장 NCR 분석";#N/A,#N/A,FALSE,"현장품질감사";#N/A,#N/A,FALSE,"현장품질감사"}</definedName>
    <definedName name="가설건물면적산정" hidden="1">{#N/A,#N/A,FALSE,"사업총괄";#N/A,#N/A,FALSE,"장비사업";#N/A,#N/A,FALSE,"철구사업";#N/A,#N/A,FALSE,"준설사업"}</definedName>
    <definedName name="가설공사" hidden="1">{#N/A,#N/A,FALSE,"예상손익";#N/A,#N/A,FALSE,"관리분석";#N/A,#N/A,FALSE,"장비분석";#N/A,#N/A,FALSE,"준설분석";#N/A,#N/A,FALSE,"철구분석"}</definedName>
    <definedName name="가을" hidden="1">{#N/A,#N/A,FALSE,"현장 NCR 분석";#N/A,#N/A,FALSE,"현장품질감사";#N/A,#N/A,FALSE,"현장품질감사"}</definedName>
    <definedName name="가지급금"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간지100" hidden="1">{#N/A,#N/A,TRUE,"대가1"}</definedName>
    <definedName name="간지101" hidden="1">{#N/A,#N/A,TRUE,"대가1"}</definedName>
    <definedName name="간지4444" hidden="1">{#N/A,#N/A,TRUE,"대가1"}</definedName>
    <definedName name="간지555" hidden="1">{#N/A,#N/A,TRUE,"대가1"}</definedName>
    <definedName name="간지6666" hidden="1">{#N/A,#N/A,TRUE,"대가1"}</definedName>
    <definedName name="간지888" hidden="1">{#N/A,#N/A,TRUE,"대가1"}</definedName>
    <definedName name="간지999" hidden="1">{#N/A,#N/A,TRUE,"대가1"}</definedName>
    <definedName name="감"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갑지" hidden="1">{#N/A,#N/A,TRUE,"대가1"}</definedName>
    <definedName name="갑지2" hidden="1">{#N/A,#N/A,TRUE,"대가1"}</definedName>
    <definedName name="갑지333" hidden="1">{#N/A,#N/A,TRUE,"대가1"}</definedName>
    <definedName name="갑지777" hidden="1">{#N/A,#N/A,TRUE,"대가1"}</definedName>
    <definedName name="갑지총" hidden="1">{"'Sheet1'!$A$4:$M$21","'Sheet1'!$J$17:$K$19"}</definedName>
    <definedName name="강">#REF!</definedName>
    <definedName name="강경욱" hidden="1">{#N/A,#N/A,FALSE,"골재소요량";#N/A,#N/A,FALSE,"골재소요량"}</definedName>
    <definedName name="강교" hidden="1">{#N/A,#N/A,FALSE,"포장2"}</definedName>
    <definedName name="강구조물" hidden="1">{#N/A,#N/A,FALSE,"포장1";#N/A,#N/A,FALSE,"포장1"}</definedName>
    <definedName name="강동민" hidden="1">#REF!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재호" hidden="1">{#N/A,#N/A,FALSE,"변경관리예산";#N/A,#N/A,FALSE,"변경장비예산";#N/A,#N/A,FALSE,"변경준설예산";#N/A,#N/A,FALSE,"변경철구예산"}</definedName>
    <definedName name="객실원" hidden="1">#REF!</definedName>
    <definedName name="거실마루" hidden="1">{#N/A,#N/A,FALSE,"현장 NCR 분석";#N/A,#N/A,FALSE,"현장품질감사";#N/A,#N/A,FALSE,"현장품질감사"}</definedName>
    <definedName name="거창sche" hidden="1">{#N/A,#N/A,FALSE,"변경관리예산";#N/A,#N/A,FALSE,"변경장비예산";#N/A,#N/A,FALSE,"변경준설예산";#N/A,#N/A,FALSE,"변경철구예산"}</definedName>
    <definedName name="건기" hidden="1">{#N/A,#N/A,FALSE,"사업총괄";#N/A,#N/A,FALSE,"장비사업";#N/A,#N/A,FALSE,"철구사업";#N/A,#N/A,FALSE,"준설사업"}</definedName>
    <definedName name="건기2" hidden="1">{#N/A,#N/A,FALSE,"사업총괄";#N/A,#N/A,FALSE,"장비사업";#N/A,#N/A,FALSE,"철구사업";#N/A,#N/A,FALSE,"준설사업"}</definedName>
    <definedName name="건설기계새로움" hidden="1">{#VALUE!,#N/A,FALSE,0;#N/A,#N/A,FALSE,0;#N/A,#N/A,FALSE,0;#N/A,#N/A,FALSE,0}</definedName>
    <definedName name="건축" hidden="1">{#N/A,#N/A,TRUE,"토적및재료집계";#N/A,#N/A,TRUE,"토적및재료집계";#N/A,#N/A,TRUE,"단위량"}</definedName>
    <definedName name="건축3" hidden="1">{"'표지'!$B$1:$H$20","'표지'!$B$7:$D$10"}</definedName>
    <definedName name="건축4" hidden="1">{"'표지'!$B$1:$H$20","'표지'!$B$7:$D$10"}</definedName>
    <definedName name="건축손익" hidden="1">{#N/A,#N/A,FALSE,"현장 NCR 분석";#N/A,#N/A,FALSE,"현장품질감사";#N/A,#N/A,FALSE,"현장품질감사"}</definedName>
    <definedName name="건축팀별" hidden="1">{#N/A,#N/A,FALSE,"지침";#N/A,#N/A,FALSE,"환경분석";#N/A,#N/A,FALSE,"Sheet16"}</definedName>
    <definedName name="건축플랜트"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농감면(갑)";#N/A,0,FALSE,"6호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검사조서" hidden="1">{#N/A,#N/A,FALSE,"현장 NCR 분석";#N/A,#N/A,FALSE,"현장품질감사";#N/A,#N/A,FALSE,"현장품질감사"}</definedName>
    <definedName name="검토서D" hidden="1">{#N/A,#N/A,FALSE,"현장 NCR 분석";#N/A,#N/A,FALSE,"현장품질감사";#N/A,#N/A,FALSE,"현장품질감사"}</definedName>
    <definedName name="견적내역" hidden="1">{"'OVEN시방 '!$A$1:$C$11"}</definedName>
    <definedName name="견적대비" hidden="1">{#N/A,#N/A,FALSE,"포장2"}</definedName>
    <definedName name="견적서" hidden="1">{#N/A,#N/A,FALSE,"구조2"}</definedName>
    <definedName name="결" hidden="1">{#N/A,#N/A,FALSE,"포장2"}</definedName>
    <definedName name="결과" hidden="1">{#N/A,#N/A,FALSE,"포장2"}</definedName>
    <definedName name="결산공고" hidden="1">{#N/A,#N/A,FALSE,"BS";#N/A,#N/A,FALSE,"PL";#N/A,#N/A,FALSE,"처분";#N/A,#N/A,FALSE,"현금";#N/A,#N/A,FALSE,"매출";#N/A,#N/A,FALSE,"원가";#N/A,#N/A,FALSE,"경영"}</definedName>
    <definedName name="결산성과"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결손" hidden="1">{#N/A,#N/A,FALSE,"BS";#N/A,#N/A,FALSE,"PL";#N/A,#N/A,FALSE,"A";#N/A,#N/A,FALSE,"B";#N/A,#N/A,FALSE,"B1";#N/A,#N/A,FALSE,"C";#N/A,#N/A,FALSE,"C1";#N/A,#N/A,FALSE,"C2";#N/A,#N/A,FALSE,"D";#N/A,#N/A,FALSE,"E";#N/A,#N/A,FALSE,"F";#N/A,#N/A,FALSE,"AA";#N/A,#N/A,FALSE,"BB";#N/A,#N/A,FALSE,"CC";#N/A,#N/A,FALSE,"DD";#N/A,#N/A,FALSE,"EE";#N/A,#N/A,FALSE,"FF";#N/A,#N/A,FALSE,"PL10";#N/A,#N/A,FALSE,"PL20";#N/A,#N/A,FALSE,"PL30"}</definedName>
    <definedName name="결손금" hidden="1">{#N/A,#N/A,FALSE,"BS";#N/A,#N/A,FALSE,"PL";#N/A,#N/A,FALSE,"처분";#N/A,#N/A,FALSE,"현금";#N/A,#N/A,FALSE,"매출";#N/A,#N/A,FALSE,"원가";#N/A,#N/A,FALSE,"경영"}</definedName>
    <definedName name="경계석보수" hidden="1">{#N/A,#N/A,FALSE,"현장 NCR 분석";#N/A,#N/A,FALSE,"현장품질감사";#N/A,#N/A,FALSE,"현장품질감사"}</definedName>
    <definedName name="경비집계" hidden="1">{"'용역비'!$A$4:$C$8"}</definedName>
    <definedName name="경상이익" hidden="1">{#N/A,#N/A,FALSE,"현장 NCR 분석";#N/A,#N/A,FALSE,"현장품질감사";#N/A,#N/A,FALSE,"현장품질감사"}</definedName>
    <definedName name="경춘선" hidden="1">{#N/A,#N/A,FALSE,"현장 NCR 분석";#N/A,#N/A,FALSE,"현장품질감사";#N/A,#N/A,FALSE,"현장품질감사"}</definedName>
    <definedName name="계수" hidden="1">{#N/A,#N/A,FALSE,"지침";#N/A,#N/A,FALSE,"환경분석";#N/A,#N/A,FALSE,"Sheet16"}</definedName>
    <definedName name="고" hidden="1">{#N/A,#N/A,FALSE,"조골재"}</definedName>
    <definedName name="고도" hidden="1">{"'Sheet1'!$A$4:$M$21","'Sheet1'!$J$17:$K$19"}</definedName>
    <definedName name="고듀">#REF!</definedName>
    <definedName name="고령" hidden="1">{#N/A,#N/A,FALSE,"현장 NCR 분석";#N/A,#N/A,FALSE,"현장품질감사";#N/A,#N/A,FALSE,"현장품질감사"}</definedName>
    <definedName name="고무" hidden="1">#REF!</definedName>
    <definedName name="고문" hidden="1">{#N/A,#N/A,FALSE,"현장 NCR 분석";#N/A,#N/A,FALSE,"현장품질감사";#N/A,#N/A,FALSE,"현장품질감사"}</definedName>
    <definedName name="곡반정동"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공고문" localSheetId="10">제6호+[4]제6호!$A$1:$IV$65536</definedName>
    <definedName name="공고문" localSheetId="11">제6호+#REF!</definedName>
    <definedName name="공고문" localSheetId="12">제6호+[4]제6호!$A$1:$IV$65536</definedName>
    <definedName name="공고문" localSheetId="13">제6호+[4]제6호!$A$1:$IV$65536</definedName>
    <definedName name="공고문" localSheetId="15">제6호+#REF!</definedName>
    <definedName name="공고문" localSheetId="16">제6호+[4]제6호!$A$1:$IV$65536</definedName>
    <definedName name="공고문" localSheetId="17">제6호+[4]제6호!$A$1:$IV$65536</definedName>
    <definedName name="공고문" localSheetId="18">제6호+[27]제6호!$A:$IV</definedName>
    <definedName name="공고문" localSheetId="2">제6호+[4]제6호!$A$1:$IV$65536</definedName>
    <definedName name="공고문" localSheetId="20">제6호+#REF!</definedName>
    <definedName name="공고문" localSheetId="22">제6호+[4]제6호!$A$1:$IV$65536</definedName>
    <definedName name="공고문" localSheetId="23">제6호+[4]제6호!$A$1:$IV$65536</definedName>
    <definedName name="공고문" localSheetId="3">제6호+[4]제6호!$A$1:$IV$65536</definedName>
    <definedName name="공고문" localSheetId="4">제6호+[4]제6호!$A$1:$IV$65536</definedName>
    <definedName name="공고문" localSheetId="5">제6호+[4]제6호!$A$1:$IV$65536</definedName>
    <definedName name="공고문" localSheetId="6">제6호+[4]제6호!$A$1:$IV$65536</definedName>
    <definedName name="공고문">제6호+[4]제6호!$A$1:$IV$65536</definedName>
    <definedName name="공공공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문" hidden="1">{#N/A,#N/A,FALSE,"현장 NCR 분석";#N/A,#N/A,FALSE,"현장품질감사";#N/A,#N/A,FALSE,"현장품질감사"}</definedName>
    <definedName name="공문1" hidden="1">{#N/A,#N/A,FALSE,"현장 NCR 분석";#N/A,#N/A,FALSE,"현장품질감사";#N/A,#N/A,FALSE,"현장품질감사"}</definedName>
    <definedName name="공문2" hidden="1">{#N/A,#N/A,FALSE,"현장 NCR 분석";#N/A,#N/A,FALSE,"현장품질감사";#N/A,#N/A,FALSE,"현장품질감사"}</definedName>
    <definedName name="공문3" hidden="1">{#N/A,#N/A,FALSE,"현장 NCR 분석";#N/A,#N/A,FALSE,"현장품질감사";#N/A,#N/A,FALSE,"현장품질감사"}</definedName>
    <definedName name="공문4" hidden="1">{#N/A,#N/A,FALSE,"현장 NCR 분석";#N/A,#N/A,FALSE,"현장품질감사";#N/A,#N/A,FALSE,"현장품질감사"}</definedName>
    <definedName name="공문5" hidden="1">{#N/A,#N/A,FALSE,"현장 NCR 분석";#N/A,#N/A,FALSE,"현장품질감사";#N/A,#N/A,FALSE,"현장품질감사"}</definedName>
    <definedName name="공문6" hidden="1">{#N/A,#N/A,FALSE,"현장 NCR 분석";#N/A,#N/A,FALSE,"현장품질감사";#N/A,#N/A,FALSE,"현장품질감사"}</definedName>
    <definedName name="공미" hidden="1">{"'분양원가'!$B$1:$F$113"}</definedName>
    <definedName name="공백" hidden="1">#REF!</definedName>
    <definedName name="공사원가계산서" hidden="1">{#N/A,#N/A,TRUE,"토적및재료집계";#N/A,#N/A,TRUE,"토적및재료집계";#N/A,#N/A,TRUE,"단위량"}</definedName>
    <definedName name="공장동A3" hidden="1">{"'표지'!$B$1:$H$20","'표지'!$B$7:$D$10"}</definedName>
    <definedName name="공장동A4" hidden="1">{"'표지'!$B$1:$H$20","'표지'!$B$7:$D$10"}</definedName>
    <definedName name="공정표" hidden="1">{#N/A,#N/A,FALSE,"사업총괄";#N/A,#N/A,FALSE,"장비사업";#N/A,#N/A,FALSE,"철구사업";#N/A,#N/A,FALSE,"준설사업"}</definedName>
    <definedName name="공종간지" hidden="1">#N/A</definedName>
    <definedName name="공통가설" hidden="1">{#N/A,#N/A,FALSE,"예상손익";#N/A,#N/A,FALSE,"관리분석";#N/A,#N/A,FALSE,"장비분석";#N/A,#N/A,FALSE,"준설분석";#N/A,#N/A,FALSE,"철구분석"}</definedName>
    <definedName name="공통비" hidden="1">#REF!</definedName>
    <definedName name="관리" hidden="1">{#N/A,#N/A,FALSE,"포장2"}</definedName>
    <definedName name="관리공문" hidden="1">{#N/A,#N/A,FALSE,"현장 NCR 분석";#N/A,#N/A,FALSE,"현장품질감사";#N/A,#N/A,FALSE,"현장품질감사"}</definedName>
    <definedName name="관리비작성기준" hidden="1">#REF!</definedName>
    <definedName name="관실적"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관유리"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광" hidden="1">{#N/A,#N/A,FALSE,"현장 NCR 분석";#N/A,#N/A,FALSE,"현장품질감사";#N/A,#N/A,FALSE,"현장품질감사"}</definedName>
    <definedName name="교" localSheetId="18" hidden="1">{#N/A,#N/A,FALSE,"현장 NCR 분석";#N/A,#N/A,FALSE,"현장품질감사";#N/A,#N/A,FALSE,"현장품질감사"}</definedName>
    <definedName name="교">#REF!</definedName>
    <definedName name="교대펄근집계" hidden="1">{#N/A,#N/A,FALSE,"배수1"}</definedName>
    <definedName name="교동토" hidden="1">#REF!</definedName>
    <definedName name="교동토목공사" hidden="1">{#N/A,#N/A,FALSE,"이태원철근"}</definedName>
    <definedName name="교좌" hidden="1">{#N/A,#N/A,FALSE,"포장2"}</definedName>
    <definedName name="교통영향2" hidden="1">{"'활동원단위'!$A$22:$G$26"}</definedName>
    <definedName name="교ㅓ">#REF!</definedName>
    <definedName name="교ㅗㅡㅏ">#REF!</definedName>
    <definedName name="교ㅝ">#REF!</definedName>
    <definedName name="굔">#REF!</definedName>
    <definedName name="굔ㄴ">#REF!</definedName>
    <definedName name="굔ㅡ">#REF!</definedName>
    <definedName name="구" hidden="1">{#N/A,#N/A,FALSE,"현장 NCR 분석";#N/A,#N/A,FALSE,"현장품질감사";#N/A,#N/A,FALSE,"현장품질감사"}</definedName>
    <definedName name="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분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성" localSheetId="10">제6호+[4]제6호!$A$1:$IV$65536</definedName>
    <definedName name="구성" localSheetId="11">제6호+#REF!</definedName>
    <definedName name="구성" localSheetId="12">제6호+[4]제6호!$A$1:$IV$65536</definedName>
    <definedName name="구성" localSheetId="13">제6호+[4]제6호!$A$1:$IV$65536</definedName>
    <definedName name="구성" localSheetId="15">제6호+#REF!</definedName>
    <definedName name="구성" localSheetId="16">제6호+[4]제6호!$A$1:$IV$65536</definedName>
    <definedName name="구성" localSheetId="17">제6호+[4]제6호!$A$1:$IV$65536</definedName>
    <definedName name="구성" localSheetId="18">제6호+[4]제6호!$A:$IV</definedName>
    <definedName name="구성" localSheetId="2">제6호+[4]제6호!$A$1:$IV$65536</definedName>
    <definedName name="구성" localSheetId="20">제6호+#REF!</definedName>
    <definedName name="구성" localSheetId="22">제6호+[4]제6호!$A$1:$IV$65536</definedName>
    <definedName name="구성" localSheetId="23">제6호+[4]제6호!$A$1:$IV$65536</definedName>
    <definedName name="구성" localSheetId="3">제6호+[4]제6호!$A$1:$IV$65536</definedName>
    <definedName name="구성" localSheetId="4">제6호+[4]제6호!$A$1:$IV$65536</definedName>
    <definedName name="구성" localSheetId="5">제6호+[4]제6호!$A$1:$IV$65536</definedName>
    <definedName name="구성" localSheetId="6">제6호+[4]제6호!$A$1:$IV$65536</definedName>
    <definedName name="구성">제6호+[4]제6호!$A$1:$IV$65536</definedName>
    <definedName name="구성대" localSheetId="10">제6호+[4]제6호!$A$1:$IV$65536</definedName>
    <definedName name="구성대" localSheetId="11">제6호+#REF!</definedName>
    <definedName name="구성대" localSheetId="12">제6호+[4]제6호!$A$1:$IV$65536</definedName>
    <definedName name="구성대" localSheetId="13">제6호+[4]제6호!$A$1:$IV$65536</definedName>
    <definedName name="구성대" localSheetId="15">제6호+#REF!</definedName>
    <definedName name="구성대" localSheetId="16">제6호+[4]제6호!$A$1:$IV$65536</definedName>
    <definedName name="구성대" localSheetId="17">제6호+[4]제6호!$A$1:$IV$65536</definedName>
    <definedName name="구성대" localSheetId="18">제6호+[4]제6호!$A:$IV</definedName>
    <definedName name="구성대" localSheetId="2">제6호+[4]제6호!$A$1:$IV$65536</definedName>
    <definedName name="구성대" localSheetId="20">제6호+#REF!</definedName>
    <definedName name="구성대" localSheetId="22">제6호+[4]제6호!$A$1:$IV$65536</definedName>
    <definedName name="구성대" localSheetId="23">제6호+[4]제6호!$A$1:$IV$65536</definedName>
    <definedName name="구성대" localSheetId="3">제6호+[4]제6호!$A$1:$IV$65536</definedName>
    <definedName name="구성대" localSheetId="4">제6호+[4]제6호!$A$1:$IV$65536</definedName>
    <definedName name="구성대" localSheetId="5">제6호+[4]제6호!$A$1:$IV$65536</definedName>
    <definedName name="구성대" localSheetId="6">제6호+[4]제6호!$A$1:$IV$65536</definedName>
    <definedName name="구성대">제6호+[4]제6호!$A$1:$IV$65536</definedName>
    <definedName name="구성진" localSheetId="10">제6호+[4]제6호!$A$1:$IV$65536</definedName>
    <definedName name="구성진" localSheetId="11">제6호+#REF!</definedName>
    <definedName name="구성진" localSheetId="12">제6호+[4]제6호!$A$1:$IV$65536</definedName>
    <definedName name="구성진" localSheetId="13">제6호+[4]제6호!$A$1:$IV$65536</definedName>
    <definedName name="구성진" localSheetId="15">제6호+#REF!</definedName>
    <definedName name="구성진" localSheetId="16">제6호+[4]제6호!$A$1:$IV$65536</definedName>
    <definedName name="구성진" localSheetId="17">제6호+[4]제6호!$A$1:$IV$65536</definedName>
    <definedName name="구성진" localSheetId="18">제6호+[4]제6호!$A:$IV</definedName>
    <definedName name="구성진" localSheetId="2">제6호+[4]제6호!$A$1:$IV$65536</definedName>
    <definedName name="구성진" localSheetId="20">제6호+#REF!</definedName>
    <definedName name="구성진" localSheetId="22">제6호+[4]제6호!$A$1:$IV$65536</definedName>
    <definedName name="구성진" localSheetId="23">제6호+[4]제6호!$A$1:$IV$65536</definedName>
    <definedName name="구성진" localSheetId="3">제6호+[4]제6호!$A$1:$IV$65536</definedName>
    <definedName name="구성진" localSheetId="4">제6호+[4]제6호!$A$1:$IV$65536</definedName>
    <definedName name="구성진" localSheetId="5">제6호+[4]제6호!$A$1:$IV$65536</definedName>
    <definedName name="구성진" localSheetId="6">제6호+[4]제6호!$A$1:$IV$65536</definedName>
    <definedName name="구성진">제6호+[4]제6호!$A$1:$IV$65536</definedName>
    <definedName name="구성진진" localSheetId="10">제6호+[4]제6호!$A$1:$IV$65536</definedName>
    <definedName name="구성진진" localSheetId="11">제6호+#REF!</definedName>
    <definedName name="구성진진" localSheetId="12">제6호+[4]제6호!$A$1:$IV$65536</definedName>
    <definedName name="구성진진" localSheetId="13">제6호+[4]제6호!$A$1:$IV$65536</definedName>
    <definedName name="구성진진" localSheetId="15">제6호+#REF!</definedName>
    <definedName name="구성진진" localSheetId="16">제6호+[4]제6호!$A$1:$IV$65536</definedName>
    <definedName name="구성진진" localSheetId="17">제6호+[4]제6호!$A$1:$IV$65536</definedName>
    <definedName name="구성진진" localSheetId="18">제6호+[27]제6호!$A:$IV</definedName>
    <definedName name="구성진진" localSheetId="2">제6호+[4]제6호!$A$1:$IV$65536</definedName>
    <definedName name="구성진진" localSheetId="20">제6호+#REF!</definedName>
    <definedName name="구성진진" localSheetId="22">제6호+[4]제6호!$A$1:$IV$65536</definedName>
    <definedName name="구성진진" localSheetId="23">제6호+[4]제6호!$A$1:$IV$65536</definedName>
    <definedName name="구성진진" localSheetId="3">제6호+[4]제6호!$A$1:$IV$65536</definedName>
    <definedName name="구성진진" localSheetId="4">제6호+[4]제6호!$A$1:$IV$65536</definedName>
    <definedName name="구성진진" localSheetId="5">제6호+[4]제6호!$A$1:$IV$65536</definedName>
    <definedName name="구성진진" localSheetId="6">제6호+[4]제6호!$A$1:$IV$65536</definedName>
    <definedName name="구성진진">제6호+[4]제6호!$A$1:$IV$65536</definedName>
    <definedName name="구입"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조" hidden="1">#REF!</definedName>
    <definedName name="국문2" hidden="1">{#N/A,#N/A,FALSE,"BS";#N/A,#N/A,FALSE,"PL";#N/A,#N/A,FALSE,"처분";#N/A,#N/A,FALSE,"현금";#N/A,#N/A,FALSE,"매출";#N/A,#N/A,FALSE,"원가";#N/A,#N/A,FALSE,"경영"}</definedName>
    <definedName name="국문3" hidden="1">{#N/A,#N/A,FALSE,"BS";#N/A,#N/A,FALSE,"PL";#N/A,#N/A,FALSE,"A";#N/A,#N/A,FALSE,"B";#N/A,#N/A,FALSE,"B1";#N/A,#N/A,FALSE,"C";#N/A,#N/A,FALSE,"C1";#N/A,#N/A,FALSE,"C2";#N/A,#N/A,FALSE,"D";#N/A,#N/A,FALSE,"E";#N/A,#N/A,FALSE,"F";#N/A,#N/A,FALSE,"AA";#N/A,#N/A,FALSE,"BB";#N/A,#N/A,FALSE,"CC";#N/A,#N/A,FALSE,"DD";#N/A,#N/A,FALSE,"EE";#N/A,#N/A,FALSE,"FF";#N/A,#N/A,FALSE,"PL10";#N/A,#N/A,FALSE,"PL20";#N/A,#N/A,FALSE,"PL30"}</definedName>
    <definedName name="국제거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국제여객" hidden="1">{#N/A,#N/A,FALSE,"현장 NCR 분석";#N/A,#N/A,FALSE,"현장품질감사";#N/A,#N/A,FALSE,"현장품질감사"}</definedName>
    <definedName name="국제여객부두" hidden="1">{#N/A,#N/A,FALSE,"현장 NCR 분석";#N/A,#N/A,FALSE,"현장품질감사";#N/A,#N/A,FALSE,"현장품질감사"}</definedName>
    <definedName name="권유연" localSheetId="11">#REF!</definedName>
    <definedName name="권유연" localSheetId="15">#REF!</definedName>
    <definedName name="권유연" localSheetId="2">#REF!</definedName>
    <definedName name="권유연" localSheetId="3">#REF!</definedName>
    <definedName name="권유연" localSheetId="4">#REF!</definedName>
    <definedName name="권유연" localSheetId="5">#REF!</definedName>
    <definedName name="권유연" localSheetId="6">#REF!</definedName>
    <definedName name="권유연">#REF!</definedName>
    <definedName name="규남이"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규창" localSheetId="10">제6호+[4]제6호!$A$1:$IV$65536</definedName>
    <definedName name="규창" localSheetId="11">제6호+#REF!</definedName>
    <definedName name="규창" localSheetId="12">제6호+[4]제6호!$A$1:$IV$65536</definedName>
    <definedName name="규창" localSheetId="13">제6호+[4]제6호!$A$1:$IV$65536</definedName>
    <definedName name="규창" localSheetId="15">제6호+#REF!</definedName>
    <definedName name="규창" localSheetId="16">제6호+[4]제6호!$A$1:$IV$65536</definedName>
    <definedName name="규창" localSheetId="17">제6호+[4]제6호!$A$1:$IV$65536</definedName>
    <definedName name="규창" localSheetId="18">제6호+[27]제6호!$A:$IV</definedName>
    <definedName name="규창" localSheetId="2">제6호+[4]제6호!$A$1:$IV$65536</definedName>
    <definedName name="규창" localSheetId="20">제6호+#REF!</definedName>
    <definedName name="규창" localSheetId="22">제6호+[4]제6호!$A$1:$IV$65536</definedName>
    <definedName name="규창" localSheetId="23">제6호+[4]제6호!$A$1:$IV$65536</definedName>
    <definedName name="규창" localSheetId="3">제6호+[4]제6호!$A$1:$IV$65536</definedName>
    <definedName name="규창" localSheetId="4">제6호+[4]제6호!$A$1:$IV$65536</definedName>
    <definedName name="규창" localSheetId="5">제6호+[4]제6호!$A$1:$IV$65536</definedName>
    <definedName name="규창" localSheetId="6">제6호+[4]제6호!$A$1:$IV$65536</definedName>
    <definedName name="규창">제6호+[4]제6호!$A$1:$IV$65536</definedName>
    <definedName name="그">#REF!</definedName>
    <definedName name="그굔">제6호+#REF!</definedName>
    <definedName name="그냥" hidden="1">{#N/A,#N/A,FALSE,"현장 NCR 분석";#N/A,#N/A,FALSE,"현장품질감사";#N/A,#N/A,FALSE,"현장품질감사"}</definedName>
    <definedName name="금광추정" hidden="1">{#N/A,#N/A,FALSE,"포장2"}</definedName>
    <definedName name="급여" hidden="1">{"'Sheet1'!$A$4:$M$21","'Sheet1'!$J$17:$K$19"}</definedName>
    <definedName name="급여1" hidden="1">#REF!</definedName>
    <definedName name="기" hidden="1">{#N/A,#N/A,FALSE,"현장 NCR 분석";#N/A,#N/A,FALSE,"현장품질감사";#N/A,#N/A,FALSE,"현장품질감사"}</definedName>
    <definedName name="기기222" hidden="1">{#VALUE!,#N/A,FALSE,0;#N/A,#N/A,FALSE,0;#N/A,#N/A,FALSE,0;#N/A,#N/A,FALSE,0}</definedName>
    <definedName name="기기23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기기기" hidden="1">{#N/A,#N/A,FALSE,"사업총괄";#N/A,#N/A,FALSE,"장비사업";#N/A,#N/A,FALSE,"철구사업";#N/A,#N/A,FALSE,"준설사업"}</definedName>
    <definedName name="기별" hidden="1">{#N/A,#N/A,FALSE,"현장 NCR 분석";#N/A,#N/A,FALSE,"현장품질감사";#N/A,#N/A,FALSE,"현장품질감사"}</definedName>
    <definedName name="기본" hidden="1">#REF!</definedName>
    <definedName name="기숙사" hidden="1">{"'표지'!$B$1:$H$20","'표지'!$B$7:$D$10"}</definedName>
    <definedName name="기술사명단" hidden="1">{"'자격급추가지급자'!$A$1:$M$13"}</definedName>
    <definedName name="기술자구분">#REF!</definedName>
    <definedName name="기전1" hidden="1">#REF!</definedName>
    <definedName name="기준" localSheetId="11">#REF!</definedName>
    <definedName name="기준" localSheetId="15">#REF!</definedName>
    <definedName name="기준" localSheetId="2">#REF!</definedName>
    <definedName name="기준" localSheetId="3">#REF!</definedName>
    <definedName name="기준" localSheetId="4">#REF!</definedName>
    <definedName name="기준" localSheetId="5">#REF!</definedName>
    <definedName name="기준" localSheetId="6">#REF!</definedName>
    <definedName name="기준" localSheetId="9">#REF!</definedName>
    <definedName name="기준">#REF!</definedName>
    <definedName name="기준1">#REF!</definedName>
    <definedName name="기지지지" hidden="1">{#N/A,#N/A,FALSE,"사업총괄";#N/A,#N/A,FALSE,"장비사업";#N/A,#N/A,FALSE,"철구사업";#N/A,#N/A,FALSE,"준설사업"}</definedName>
    <definedName name="기타경비" hidden="1">{"'용역비'!$A$4:$C$8"}</definedName>
    <definedName name="기타손익계획" hidden="1">{#N/A,#N/A,FALSE,"현장 NCR 분석";#N/A,#N/A,FALSE,"현장품질감사";#N/A,#N/A,FALSE,"현장품질감사"}</definedName>
    <definedName name="기타손익계획1" hidden="1">{#N/A,#N/A,FALSE,"현장 NCR 분석";#N/A,#N/A,FALSE,"현장품질감사";#N/A,#N/A,FALSE,"현장품질감사"}</definedName>
    <definedName name="김" localSheetId="11">#REF!</definedName>
    <definedName name="김" localSheetId="15">#REF!</definedName>
    <definedName name="김" localSheetId="2">#REF!</definedName>
    <definedName name="김" localSheetId="3">#REF!</definedName>
    <definedName name="김" localSheetId="4">#REF!</definedName>
    <definedName name="김" localSheetId="5">#REF!</definedName>
    <definedName name="김" localSheetId="6">#REF!</definedName>
    <definedName name="김">#REF!</definedName>
    <definedName name="김1" hidden="1">{"'Firr(선)'!$AS$1:$AY$62","'Firr(사)'!$AS$1:$AY$62","'Firr(회)'!$AS$1:$AY$62","'Firr(선)'!$L$1:$V$62","'Firr(사)'!$L$1:$V$62","'Firr(회)'!$L$1:$V$62"}</definedName>
    <definedName name="김구환" localSheetId="2">#REF!</definedName>
    <definedName name="김구환" localSheetId="3">#REF!</definedName>
    <definedName name="김구환" localSheetId="4">#REF!</definedName>
    <definedName name="김구환" localSheetId="5">#REF!</definedName>
    <definedName name="김구환" localSheetId="6">#REF!</definedName>
    <definedName name="김구환">#REF!</definedName>
    <definedName name="김구환1" localSheetId="6">#REF!</definedName>
    <definedName name="김구환1">#REF!</definedName>
    <definedName name="김구환2" localSheetId="6">#REF!</definedName>
    <definedName name="김구환2">#REF!</definedName>
    <definedName name="김구환3" localSheetId="6">#REF!</definedName>
    <definedName name="김구환3">#REF!</definedName>
    <definedName name="김구환4" localSheetId="6">#REF!</definedName>
    <definedName name="김구환4">#REF!</definedName>
    <definedName name="김구환5" localSheetId="6">#REF!</definedName>
    <definedName name="김구환5">#REF!</definedName>
    <definedName name="김남훈1">#REF!</definedName>
    <definedName name="김동하">#REF!</definedName>
    <definedName name="김동회" localSheetId="18">#REF!</definedName>
    <definedName name="김동회">#REF!</definedName>
    <definedName name="김동희" localSheetId="6">#REF!</definedName>
    <definedName name="김동희" localSheetId="7">#REF!</definedName>
    <definedName name="김동희">#REF!</definedName>
    <definedName name="김력" localSheetId="6">#REF!</definedName>
    <definedName name="김력">#REF!</definedName>
    <definedName name="김미영" localSheetId="13">제6호+[4]제6호!$A$1:$IV$65536</definedName>
    <definedName name="김미영" localSheetId="18" hidden="1">#REF!</definedName>
    <definedName name="김미영" localSheetId="4">제6호+[4]제6호!$A$1:$IV$65536</definedName>
    <definedName name="김미영">제6호+[4]제6호!$A$1:$IV$65536</definedName>
    <definedName name="김법석" localSheetId="10">#REF!</definedName>
    <definedName name="김법석" localSheetId="11">#REF!</definedName>
    <definedName name="김법석" localSheetId="12">#REF!</definedName>
    <definedName name="김법석" localSheetId="13">#REF!</definedName>
    <definedName name="김법석" localSheetId="14">#REF!</definedName>
    <definedName name="김법석" localSheetId="15">#REF!</definedName>
    <definedName name="김법석" localSheetId="16">#REF!</definedName>
    <definedName name="김법석" localSheetId="17">#REF!</definedName>
    <definedName name="김법석" localSheetId="18">#REF!</definedName>
    <definedName name="김법석" localSheetId="20">#REF!</definedName>
    <definedName name="김법석" localSheetId="21">#REF!</definedName>
    <definedName name="김법석" localSheetId="22">#REF!</definedName>
    <definedName name="김법석" localSheetId="23">#REF!</definedName>
    <definedName name="김법석" localSheetId="6">#REF!</definedName>
    <definedName name="김법석" localSheetId="8">#REF!</definedName>
    <definedName name="김법석" localSheetId="9">#REF!</definedName>
    <definedName name="김법석">#REF!</definedName>
    <definedName name="김상구" localSheetId="6">#REF!</definedName>
    <definedName name="김상구">#REF!</definedName>
    <definedName name="김상억"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김석환" hidden="1">#REF!</definedName>
    <definedName name="김소영">#REF!</definedName>
    <definedName name="김소영대기관리">#REF!</definedName>
    <definedName name="김소희" localSheetId="6">#REF!</definedName>
    <definedName name="김소희">#REF!</definedName>
    <definedName name="김연수" localSheetId="6">#REF!</definedName>
    <definedName name="김연수">#REF!</definedName>
    <definedName name="김영근">#REF!</definedName>
    <definedName name="김영훈" hidden="1">{#N/A,#N/A,FALSE,"변경관리예산";#N/A,#N/A,FALSE,"변경장비예산";#N/A,#N/A,FALSE,"변경준설예산";#N/A,#N/A,FALSE,"변경철구예산"}</definedName>
    <definedName name="김용석" localSheetId="6">#REF!</definedName>
    <definedName name="김용석">#REF!</definedName>
    <definedName name="김일겸" localSheetId="18">#REF!</definedName>
    <definedName name="김일겸">#REF!</definedName>
    <definedName name="김재성" localSheetId="18">#REF!</definedName>
    <definedName name="김재성">#REF!</definedName>
    <definedName name="김재철" localSheetId="21">#REF!</definedName>
    <definedName name="김재철">#REF!</definedName>
    <definedName name="김정수" localSheetId="6">#REF!</definedName>
    <definedName name="김정수">#REF!</definedName>
    <definedName name="김제욱" hidden="1">{#N/A,#N/A,FALSE,"지침";#N/A,#N/A,FALSE,"환경분석";#N/A,#N/A,FALSE,"Sheet16"}</definedName>
    <definedName name="김종" localSheetId="6">#REF!</definedName>
    <definedName name="김종" localSheetId="7">#REF!</definedName>
    <definedName name="김종">#REF!</definedName>
    <definedName name="김종규" localSheetId="6">#REF!</definedName>
    <definedName name="김종규">#REF!</definedName>
    <definedName name="김종종" localSheetId="6">#REF!</definedName>
    <definedName name="김종종">#REF!</definedName>
    <definedName name="김지태">#REF!</definedName>
    <definedName name="김진" localSheetId="10">제6호+[4]제6호!$A$1:$IV$65536</definedName>
    <definedName name="김진" localSheetId="11">제6호+#REF!</definedName>
    <definedName name="김진" localSheetId="12">제6호+[4]제6호!$A$1:$IV$65536</definedName>
    <definedName name="김진" localSheetId="13">제6호+[4]제6호!$A$1:$IV$65536</definedName>
    <definedName name="김진" localSheetId="15">제6호+#REF!</definedName>
    <definedName name="김진" localSheetId="16">제6호+[4]제6호!$A$1:$IV$65536</definedName>
    <definedName name="김진" localSheetId="17">제6호+[4]제6호!$A$1:$IV$65536</definedName>
    <definedName name="김진" localSheetId="18">제6호+[4]제6호!$A:$IV</definedName>
    <definedName name="김진" localSheetId="2">제6호+[4]제6호!$A$1:$IV$65536</definedName>
    <definedName name="김진" localSheetId="20">제6호+#REF!</definedName>
    <definedName name="김진" localSheetId="22">제6호+[4]제6호!$A$1:$IV$65536</definedName>
    <definedName name="김진" localSheetId="23">제6호+[4]제6호!$A$1:$IV$65536</definedName>
    <definedName name="김진" localSheetId="3">제6호+[4]제6호!$A$1:$IV$65536</definedName>
    <definedName name="김진" localSheetId="4">제6호+[4]제6호!$A$1:$IV$65536</definedName>
    <definedName name="김진" localSheetId="5">제6호+[4]제6호!$A$1:$IV$65536</definedName>
    <definedName name="김진" localSheetId="6">제6호+[4]제6호!$A$1:$IV$65536</definedName>
    <definedName name="김진">제6호+[4]제6호!$A$1:$IV$65536</definedName>
    <definedName name="김창웅" localSheetId="11">#REF!</definedName>
    <definedName name="김창웅" localSheetId="15">#REF!</definedName>
    <definedName name="김창웅" localSheetId="2">#REF!</definedName>
    <definedName name="김창웅" localSheetId="3">#REF!</definedName>
    <definedName name="김창웅" localSheetId="4">#REF!</definedName>
    <definedName name="김창웅" localSheetId="5">#REF!</definedName>
    <definedName name="김창웅" localSheetId="6">#REF!</definedName>
    <definedName name="김창웅">#REF!</definedName>
    <definedName name="김태규" localSheetId="2">#REF!</definedName>
    <definedName name="김태규" localSheetId="3">#REF!</definedName>
    <definedName name="김태규" localSheetId="4">#REF!</definedName>
    <definedName name="김태규" localSheetId="5">#REF!</definedName>
    <definedName name="김태규" localSheetId="6">#REF!</definedName>
    <definedName name="김태규">#REF!</definedName>
    <definedName name="김현동">#REF!</definedName>
    <definedName name="김형목" localSheetId="2">#REF!</definedName>
    <definedName name="김형목" localSheetId="3">#REF!</definedName>
    <definedName name="김형목" localSheetId="4">#REF!</definedName>
    <definedName name="김형목" localSheetId="5">#REF!</definedName>
    <definedName name="김형목" localSheetId="6">#REF!</definedName>
    <definedName name="김형목">#REF!</definedName>
    <definedName name="김환범" localSheetId="6">#REF!</definedName>
    <definedName name="김환범">#REF!</definedName>
    <definedName name="깡총" hidden="1">{#N/A,#N/A,FALSE,"현장 NCR 분석";#N/A,#N/A,FALSE,"현장품질감사";#N/A,#N/A,FALSE,"현장품질감사"}</definedName>
    <definedName name="뀿" hidden="1">{#N/A,#N/A,FALSE,"이태원철근"}</definedName>
    <definedName name="ㄳ" localSheetId="18" hidden="1">{#N/A,#N/A,FALSE,"현장 NCR 분석";#N/A,#N/A,FALSE,"현장품질감사";#N/A,#N/A,FALSE,"현장품질감사"}</definedName>
    <definedName name="ㄳ">#REF!</definedName>
    <definedName name="ㄳㄱ" hidden="1">{"'용역비'!$A$4:$C$8"}</definedName>
    <definedName name="ㄳㄳㄳㄳ" hidden="1">{"'용역비'!$A$4:$C$8"}</definedName>
    <definedName name="ㄳ섯" hidden="1">{"'Sheet1'!$A$4:$M$21","'Sheet1'!$J$17:$K$19"}</definedName>
    <definedName name="ㄳㅛㄴ">#REF!</definedName>
    <definedName name="ㄴ" localSheetId="6">#REF!</definedName>
    <definedName name="ㄴ">#REF!</definedName>
    <definedName name="ㄴㄱ" localSheetId="18" hidden="1">#REF!</definedName>
    <definedName name="ㄴㄱ">#REF!</definedName>
    <definedName name="ㄴㄱㄹ" hidden="1">#REF!</definedName>
    <definedName name="ㄴㄱㅎ">#REF!</definedName>
    <definedName name="ㄴㄳㅎㄹ">제6호+#REF!</definedName>
    <definedName name="ㄴㄴ" localSheetId="10">#REF!</definedName>
    <definedName name="ㄴㄴ" localSheetId="11">#REF!</definedName>
    <definedName name="ㄴㄴ" localSheetId="12">#REF!</definedName>
    <definedName name="ㄴㄴ" localSheetId="13">#REF!</definedName>
    <definedName name="ㄴㄴ" localSheetId="14">#REF!</definedName>
    <definedName name="ㄴㄴ" localSheetId="15">#REF!</definedName>
    <definedName name="ㄴㄴ" localSheetId="16">#REF!</definedName>
    <definedName name="ㄴㄴ" localSheetId="17">#REF!</definedName>
    <definedName name="ㄴㄴ" localSheetId="18">#REF!</definedName>
    <definedName name="ㄴㄴ" localSheetId="20">#REF!</definedName>
    <definedName name="ㄴㄴ" localSheetId="21">#REF!</definedName>
    <definedName name="ㄴㄴ" localSheetId="22">#REF!</definedName>
    <definedName name="ㄴㄴ" localSheetId="23">#REF!</definedName>
    <definedName name="ㄴㄴ" localSheetId="6">#REF!</definedName>
    <definedName name="ㄴㄴ" localSheetId="8">#REF!</definedName>
    <definedName name="ㄴㄴ" localSheetId="9">#REF!</definedName>
    <definedName name="ㄴㄴ">#REF!</definedName>
    <definedName name="ㄴㄴㄴ">#REF!</definedName>
    <definedName name="ㄴㄴㄴㄴ" hidden="1">#REF!</definedName>
    <definedName name="ㄴㄴㄴㄴㄴ" hidden="1">#N/A</definedName>
    <definedName name="ㄴㄹ">#REF!</definedName>
    <definedName name="ㄴㄹ모">#REF!</definedName>
    <definedName name="ㄴㄹㅇ" hidden="1">#REF!</definedName>
    <definedName name="ㄴㄹㅇㄹㅇㄴ" hidden="1">{#N/A,#N/A,FALSE,"Aging Summary";#N/A,#N/A,FALSE,"Ratio Analysis";#N/A,#N/A,FALSE,"Test 120 Day Accts";#N/A,#N/A,FALSE,"Tickmarks"}</definedName>
    <definedName name="ㄴㄹ흐ㅜ">제6호+[4]제6호!$A$1:$IV$65536</definedName>
    <definedName name="ㄴㄹㅡ">제6호+#REF!</definedName>
    <definedName name="ㄴ로ㅛㅡㅏ">#REF!</definedName>
    <definedName name="ㄴ료">#REF!</definedName>
    <definedName name="ㄴㄻㄴ" hidden="1">{#N/A,#N/A,FALSE,"BS";#N/A,#N/A,FALSE,"PL";#N/A,#N/A,FALSE,"처분";#N/A,#N/A,FALSE,"현금";#N/A,#N/A,FALSE,"매출";#N/A,#N/A,FALSE,"원가";#N/A,#N/A,FALSE,"경영"}</definedName>
    <definedName name="ㄴㅀ" localSheetId="18" hidden="1">#REF!</definedName>
    <definedName name="ㄴㅀ">#REF!</definedName>
    <definedName name="ㄴㅁ" hidden="1">{#N/A,#N/A,FALSE,"현장 NCR 분석";#N/A,#N/A,FALSE,"현장품질감사";#N/A,#N/A,FALSE,"현장품질감사"}</definedName>
    <definedName name="ㄴㅁㅇ" hidden="1">{#N/A,#N/A,FALSE,"BS";#N/A,#N/A,FALSE,"PL";#N/A,#N/A,FALSE,"A";#N/A,#N/A,FALSE,"B";#N/A,#N/A,FALSE,"B1";#N/A,#N/A,FALSE,"C";#N/A,#N/A,FALSE,"C1";#N/A,#N/A,FALSE,"C2";#N/A,#N/A,FALSE,"D";#N/A,#N/A,FALSE,"E";#N/A,#N/A,FALSE,"F";#N/A,#N/A,FALSE,"AA";#N/A,#N/A,FALSE,"BB";#N/A,#N/A,FALSE,"CC";#N/A,#N/A,FALSE,"DD";#N/A,#N/A,FALSE,"EE";#N/A,#N/A,FALSE,"FF";#N/A,#N/A,FALSE,"PL10";#N/A,#N/A,FALSE,"PL20";#N/A,#N/A,FALSE,"PL30"}</definedName>
    <definedName name="ㄴㅁㅇㄹㄻ" hidden="1">{"'자리배치도'!$AG$1:$CI$28"}</definedName>
    <definedName name="ㄴㅅ">제6호+#REF!</definedName>
    <definedName name="ㄴ소">#REF!</definedName>
    <definedName name="ㄴㅇ" localSheetId="18">#REF!</definedName>
    <definedName name="ㄴㅇ" localSheetId="9">#REF!</definedName>
    <definedName name="ㄴㅇ">#REF!</definedName>
    <definedName name="ㄴㅇㄹ">#REF!</definedName>
    <definedName name="ㄴㅇㄹㅇㄴㄹㅇㄴㄹ" hidden="1">{"'용역비'!$A$4:$C$8"}</definedName>
    <definedName name="ㄴㅇㄻㄴㅇㄹ" hidden="1">{"'용역비'!$A$4:$C$8"}</definedName>
    <definedName name="ㄴㅇㅁㄴ" hidden="1">{#N/A,#N/A,FALSE,"현장 NCR 분석";#N/A,#N/A,FALSE,"현장품질감사";#N/A,#N/A,FALSE,"현장품질감사"}</definedName>
    <definedName name="ㄴㅇㅅ">#REF!</definedName>
    <definedName name="ㄴㅇㅇㄴㄹ" hidden="1">{#N/A,#N/A,FALSE,"BS";#N/A,#N/A,FALSE,"PL";#N/A,#N/A,FALSE,"처분";#N/A,#N/A,FALSE,"현금";#N/A,#N/A,FALSE,"매출";#N/A,#N/A,FALSE,"원가";#N/A,#N/A,FALSE,"경영"}</definedName>
    <definedName name="ㄴㅇㅇㅇㅎ" localSheetId="18">#REF!</definedName>
    <definedName name="ㄴㅇㅇㅇㅎ">#REF!</definedName>
    <definedName name="ㄴㅇㅎ">#REF!</definedName>
    <definedName name="ㄴㅡ로">#REF!</definedName>
    <definedName name="ㄴㅡㅓ후">#REF!</definedName>
    <definedName name="나" hidden="1">{#N/A,#N/A,FALSE,"현장 NCR 분석";#N/A,#N/A,FALSE,"현장품질감사";#N/A,#N/A,FALSE,"현장품질감사"}</definedName>
    <definedName name="나나" localSheetId="6">#REF!</definedName>
    <definedName name="나나">#REF!</definedName>
    <definedName name="나마" hidden="1">{#N/A,#N/A,FALSE,"현장 NCR 분석";#N/A,#N/A,FALSE,"현장품질감사";#N/A,#N/A,FALSE,"현장품질감사"}</definedName>
    <definedName name="난" hidden="1">#REF!</definedName>
    <definedName name="내" hidden="1">{#N/A,#N/A,FALSE,"현장 NCR 분석";#N/A,#N/A,FALSE,"현장품질감사";#N/A,#N/A,FALSE,"현장품질감사"}</definedName>
    <definedName name="내역서" hidden="1">{"'Sheet1'!$A$4:$M$21","'Sheet1'!$J$17:$K$19"}</definedName>
    <definedName name="냉천" hidden="1">#REF!</definedName>
    <definedName name="너"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너ㅡ">제6호+#REF!</definedName>
    <definedName name="넉">#REF!</definedName>
    <definedName name="노임단가" hidden="1">{"SJ - 기본 보기",#N/A,FALSE,"공사별 외주견적"}</definedName>
    <definedName name="노정민">#REF!</definedName>
    <definedName name="녹색" hidden="1">{#N/A,#N/A,FALSE,"현장 NCR 분석";#N/A,#N/A,FALSE,"현장품질감사";#N/A,#N/A,FALSE,"현장품질감사"}</definedName>
    <definedName name="느">#REF!</definedName>
    <definedName name="ㄶ">#REF!</definedName>
    <definedName name="ㄶㄹㅇ">제6호+#REF!</definedName>
    <definedName name="ㄶㅜ">#REF!</definedName>
    <definedName name="ㄷ" localSheetId="18">#REF!</definedName>
    <definedName name="ㄷ" localSheetId="9">#REF!</definedName>
    <definedName name="ㄷ">#REF!</definedName>
    <definedName name="ㄷ6ㅓ" hidden="1">{"'용역비'!$A$4:$C$8"}</definedName>
    <definedName name="ㄷㄱㄷㄱㄷㄱ" hidden="1">{"'용역비'!$A$4:$C$8"}</definedName>
    <definedName name="ㄷㄱㄹ">#REF!</definedName>
    <definedName name="ㄷㄷ" hidden="1">#REF!</definedName>
    <definedName name="ㄷㄷㄱㄱ" hidden="1">{"'용역비'!$A$4:$C$8"}</definedName>
    <definedName name="ㄷㄷㄷㄷ" hidden="1">#REF!</definedName>
    <definedName name="ㄷㅁ">#REF!</definedName>
    <definedName name="ㄷㅁ고">#REF!</definedName>
    <definedName name="ㄷㅁㅅ">#REF!</definedName>
    <definedName name="ㄷㅁㅅㅎ">#REF!</definedName>
    <definedName name="ㄷㅁㅠㅗ">#REF!</definedName>
    <definedName name="ㄷㅂ" hidden="1">{#N/A,#N/A,FALSE,"현장 NCR 분석";#N/A,#N/A,FALSE,"현장품질감사";#N/A,#N/A,FALSE,"현장품질감사"}</definedName>
    <definedName name="ㄷㅅ">#REF!</definedName>
    <definedName name="ㄷㅅ고">#REF!</definedName>
    <definedName name="ㄷㅅㅁ">#REF!</definedName>
    <definedName name="ㄷㅅㅈ">#REF!</definedName>
    <definedName name="ㄷㅅㅗ">#REF!</definedName>
    <definedName name="ㄷ소">#REF!</definedName>
    <definedName name="ㄷ수">#REF!</definedName>
    <definedName name="ㄷㅈ" hidden="1">#REF!</definedName>
    <definedName name="ㄷㅍㅂ" hidden="1">{"'용역비'!$A$4:$C$8"}</definedName>
    <definedName name="ㄷㅜ">#REF!</definedName>
    <definedName name="다" hidden="1">{#N/A,#N/A,FALSE,"표지목차"}</definedName>
    <definedName name="다라" hidden="1">{#N/A,#N/A,FALSE,"표지목차"}</definedName>
    <definedName name="다음" localSheetId="6">#REF!</definedName>
    <definedName name="다음">#REF!</definedName>
    <definedName name="단기예치금5월" hidden="1">{"'분양원가'!$B$1:$F$113"}</definedName>
    <definedName name="당" hidden="1">{#N/A,#N/A,FALSE,"BS";#N/A,#N/A,FALSE,"PL";#N/A,#N/A,FALSE,"처분";#N/A,#N/A,FALSE,"현금";#N/A,#N/A,FALSE,"매출";#N/A,#N/A,FALSE,"원가";#N/A,#N/A,FALSE,"경영"}</definedName>
    <definedName name="당기영업이자" hidden="1">{#N/A,#N/A,FALSE,"지침";#N/A,#N/A,FALSE,"환경분석";#N/A,#N/A,FALSE,"Sheet16"}</definedName>
    <definedName name="당사수지복리4" hidden="1">#REF!</definedName>
    <definedName name="당좌" hidden="1">#REF!</definedName>
    <definedName name="당초분양가" hidden="1">{#N/A,#N/A,FALSE,"변경관리예산";#N/A,#N/A,FALSE,"변경장비예산";#N/A,#N/A,FALSE,"변경준설예산";#N/A,#N/A,FALSE,"변경철구예산"}</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외공문3" hidden="1">{#N/A,#N/A,FALSE,"현장 NCR 분석";#N/A,#N/A,FALSE,"현장품질감사";#N/A,#N/A,FALSE,"현장품질감사"}</definedName>
    <definedName name="대외공문서1" hidden="1">{#N/A,#N/A,FALSE,"현장 NCR 분석";#N/A,#N/A,FALSE,"현장품질감사";#N/A,#N/A,FALSE,"현장품질감사"}</definedName>
    <definedName name="대차대조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대책" hidden="1">{"'4월수지'!$A$1:$AE$45"}</definedName>
    <definedName name="덕" hidden="1">{#N/A,#N/A,FALSE,"포장2"}</definedName>
    <definedName name="덕고개" hidden="1">{#N/A,#N/A,FALSE,"현장 NCR 분석";#N/A,#N/A,FALSE,"현장품질감사";#N/A,#N/A,FALSE,"현장품질감사"}</definedName>
    <definedName name="덕고개2" hidden="1">{#N/A,#N/A,FALSE,"현장 NCR 분석";#N/A,#N/A,FALSE,"현장품질감사";#N/A,#N/A,FALSE,"현장품질감사"}</definedName>
    <definedName name="덕수" hidden="1">{#N/A,#N/A,FALSE,"현장 NCR 분석";#N/A,#N/A,FALSE,"현장품질감사";#N/A,#N/A,FALSE,"현장품질감사"}</definedName>
    <definedName name="덕영병주" localSheetId="6">#REF!</definedName>
    <definedName name="덕영병주">#REF!</definedName>
    <definedName name="덕진" hidden="1">{#N/A,#N/A,FALSE,"포장2"}</definedName>
    <definedName name="덕호" hidden="1">{#N/A,#N/A,FALSE,"포장2"}</definedName>
    <definedName name="도">제6호+[4]제6호!$A$1:$IV$65536</definedName>
    <definedName name="도로" hidden="1">#REF!</definedName>
    <definedName name="도로책임" hidden="1">#REF!</definedName>
    <definedName name="도명" localSheetId="18">#REF!</definedName>
    <definedName name="도명">#REF!</definedName>
    <definedName name="도화" localSheetId="10">#REF!</definedName>
    <definedName name="도화" localSheetId="11">#REF!</definedName>
    <definedName name="도화" localSheetId="12">#REF!</definedName>
    <definedName name="도화" localSheetId="13">#REF!</definedName>
    <definedName name="도화" localSheetId="14">#REF!</definedName>
    <definedName name="도화" localSheetId="15">#REF!</definedName>
    <definedName name="도화" localSheetId="16">#REF!</definedName>
    <definedName name="도화" localSheetId="17">#REF!</definedName>
    <definedName name="도화" localSheetId="18">#REF!</definedName>
    <definedName name="도화" localSheetId="20">#REF!</definedName>
    <definedName name="도화" localSheetId="21">#REF!</definedName>
    <definedName name="도화" localSheetId="22">#REF!</definedName>
    <definedName name="도화" localSheetId="23">#REF!</definedName>
    <definedName name="도화" localSheetId="6">#REF!</definedName>
    <definedName name="도화" localSheetId="8">#REF!</definedName>
    <definedName name="도화" localSheetId="9">#REF!</definedName>
    <definedName name="도화">#REF!</definedName>
    <definedName name="돇">#REF!</definedName>
    <definedName name="돌타운" hidden="1">{#N/A,#N/A,FALSE,"현장 NCR 분석";#N/A,#N/A,FALSE,"현장품질감사";#N/A,#N/A,FALSE,"현장품질감사"}</definedName>
    <definedName name="동명" localSheetId="6">#REF!</definedName>
    <definedName name="동명">#REF!</definedName>
    <definedName name="동명유사" localSheetId="6">#REF!</definedName>
    <definedName name="동명유사">#REF!</definedName>
    <definedName name="동명유사2" localSheetId="6">#REF!</definedName>
    <definedName name="동명유사2">#REF!</definedName>
    <definedName name="동명유사건수" localSheetId="6">#REF!</definedName>
    <definedName name="동명유사건수">#REF!</definedName>
    <definedName name="동민사유" localSheetId="6">#REF!</definedName>
    <definedName name="동민사유">#REF!</definedName>
    <definedName name="동방" hidden="1">{#N/A,#N/A,FALSE,"BS";#N/A,#N/A,FALSE,"PL";#N/A,#N/A,FALSE,"처분";#N/A,#N/A,FALSE,"현금";#N/A,#N/A,FALSE,"매출";#N/A,#N/A,FALSE,"원가";#N/A,#N/A,FALSE,"경영"}</definedName>
    <definedName name="동방1" hidden="1">{#N/A,#N/A,FALSE,"BS";#N/A,#N/A,FALSE,"PL";#N/A,#N/A,FALSE,"A";#N/A,#N/A,FALSE,"B";#N/A,#N/A,FALSE,"B1";#N/A,#N/A,FALSE,"C";#N/A,#N/A,FALSE,"C1";#N/A,#N/A,FALSE,"C2";#N/A,#N/A,FALSE,"D";#N/A,#N/A,FALSE,"E";#N/A,#N/A,FALSE,"F";#N/A,#N/A,FALSE,"AA";#N/A,#N/A,FALSE,"BB";#N/A,#N/A,FALSE,"CC";#N/A,#N/A,FALSE,"DD";#N/A,#N/A,FALSE,"EE";#N/A,#N/A,FALSE,"FF";#N/A,#N/A,FALSE,"PL10";#N/A,#N/A,FALSE,"PL20";#N/A,#N/A,FALSE,"PL30"}</definedName>
    <definedName name="동부" hidden="1">{#N/A,#N/A,FALSE,"현장 NCR 분석";#N/A,#N/A,FALSE,"현장품질감사";#N/A,#N/A,FALSE,"현장품질감사"}</definedName>
    <definedName name="동성">#REF!</definedName>
    <definedName name="동양유사" localSheetId="6">#REF!</definedName>
    <definedName name="동양유사" localSheetId="7">#REF!</definedName>
    <definedName name="동양유사">#REF!</definedName>
    <definedName name="동양유사1" localSheetId="6">#REF!</definedName>
    <definedName name="동양유사1">#REF!</definedName>
    <definedName name="동양유사2" localSheetId="6">#REF!</definedName>
    <definedName name="동양유사2">#REF!</definedName>
    <definedName name="동양유사3" localSheetId="6">#REF!</definedName>
    <definedName name="동양유사3">#REF!</definedName>
    <definedName name="동양유사4" localSheetId="6">#REF!</definedName>
    <definedName name="동양유사4">#REF!</definedName>
    <definedName name="동양유사5" localSheetId="6">#REF!</definedName>
    <definedName name="동양유사5">#REF!</definedName>
    <definedName name="되회지" localSheetId="6">#REF!</definedName>
    <definedName name="되회지">#REF!</definedName>
    <definedName name="두하랍셋" hidden="1">{#N/A,#N/A,FALSE,"현장 NCR 분석";#N/A,#N/A,FALSE,"현장품질감사";#N/A,#N/A,FALSE,"현장품질감사"}</definedName>
    <definedName name="ㄸㄱ구믇443862497" hidden="1">#REF!</definedName>
    <definedName name="ㄹ" hidden="1">{"SJ - 기본 보기",#N/A,FALSE,"공사별 외주견적"}</definedName>
    <definedName name="ㄹㄴㅁㅠ">제6호+[4]제6호!$A$1:$IV$65536</definedName>
    <definedName name="ㄹㄴㅇㄹ"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ㄹㄴㅇㄹㄴㅇㄹㄴㄱㄴㅇ" hidden="1">{#N/A,#N/A,FALSE,"지침";#N/A,#N/A,FALSE,"환경분석";#N/A,#N/A,FALSE,"Sheet16"}</definedName>
    <definedName name="ㄹㄴ후">#REF!</definedName>
    <definedName name="ㄹㄴ후ㅡ">제6호+#REF!</definedName>
    <definedName name="ㄹ느">제6호+#REF!</definedName>
    <definedName name="ㄹㄶ">#REF!</definedName>
    <definedName name="ㄹㄷ" hidden="1">{#N/A,#N/A,FALSE,"현장 NCR 분석";#N/A,#N/A,FALSE,"현장품질감사";#N/A,#N/A,FALSE,"현장품질감사"}</definedName>
    <definedName name="ㄹㄹ" localSheetId="10">#REF!</definedName>
    <definedName name="ㄹㄹ" localSheetId="11">#REF!</definedName>
    <definedName name="ㄹㄹ" localSheetId="12">#REF!</definedName>
    <definedName name="ㄹㄹ" localSheetId="13">#REF!</definedName>
    <definedName name="ㄹㄹ" localSheetId="14">#REF!</definedName>
    <definedName name="ㄹㄹ" localSheetId="15">#REF!</definedName>
    <definedName name="ㄹㄹ" localSheetId="16">#REF!</definedName>
    <definedName name="ㄹㄹ" localSheetId="17">#REF!</definedName>
    <definedName name="ㄹㄹ" localSheetId="18">#REF!</definedName>
    <definedName name="ㄹㄹ" localSheetId="20">#REF!</definedName>
    <definedName name="ㄹㄹ" localSheetId="21">#REF!</definedName>
    <definedName name="ㄹㄹ" localSheetId="22">#REF!</definedName>
    <definedName name="ㄹㄹ" localSheetId="23">#REF!</definedName>
    <definedName name="ㄹㄹ" localSheetId="6">#REF!</definedName>
    <definedName name="ㄹㄹ" localSheetId="8">#REF!</definedName>
    <definedName name="ㄹㄹ" localSheetId="9">#REF!</definedName>
    <definedName name="ㄹㄹ">#REF!</definedName>
    <definedName name="ㄹㄹㄹ" localSheetId="6">#REF!</definedName>
    <definedName name="ㄹㄹㄹ">#REF!</definedName>
    <definedName name="ㄹㄹㄹㄹㄹㄹ" hidden="1">#REF!</definedName>
    <definedName name="ㄹ로ㅗㅓㅎ" hidden="1">{"'자리배치도'!$AG$1:$CI$28"}</definedName>
    <definedName name="ㄹㅀ" hidden="1">{"'자리배치도'!$AG$1:$CI$28"}</definedName>
    <definedName name="ㄹㅇ">제6호+#REF!</definedName>
    <definedName name="ㄹㅇ교" hidden="1">{"'Sheet1'!$A$4:$M$21","'Sheet1'!$J$17:$K$19"}</definedName>
    <definedName name="ㄹㅇㄴㅁㄹ" localSheetId="6">#REF!</definedName>
    <definedName name="ㄹㅇㄴㅁㄹ">#REF!</definedName>
    <definedName name="ㄹㅇㄴㅁㅁㄹㅇㄴㄹㅇㄴ" hidden="1">{"'자리배치도'!$AG$1:$CI$28"}</definedName>
    <definedName name="ㄹㅇ노">#REF!</definedName>
    <definedName name="ㄹㅇ뢰" hidden="1">#REF!</definedName>
    <definedName name="ㄹㅇㅁㅁㄹㄹㅇㄴㄹㅇㅁㄴㄻㅇㄴㄹㄴㅇ" hidden="1">{"'자리배치도'!$AG$1:$CI$28"}</definedName>
    <definedName name="ㄹㅇㅇㄻㅇㄻㄴㄹㅇㄴ" hidden="1">{"'자리배치도'!$AG$1:$CI$28"}</definedName>
    <definedName name="ㄹㅇㅜㅠ">제6호+[4]제6호!$A$1:$IV$65536</definedName>
    <definedName name="ㄹ오">#REF!</definedName>
    <definedName name="ㄹㅎ노">#REF!</definedName>
    <definedName name="ㄹ허ㅗㄴ" localSheetId="18">#REF!</definedName>
    <definedName name="ㄹ허ㅗㄴ">#REF!</definedName>
    <definedName name="ㄹ호" localSheetId="18" hidden="1">#REF!</definedName>
    <definedName name="ㄹ호">#REF!</definedName>
    <definedName name="라라라" hidden="1">#REF!</definedName>
    <definedName name="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러ㅏㅇ"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ㄺ" hidden="1">{#N/A,#N/A,FALSE,"Aging Summary";#N/A,#N/A,FALSE,"Ratio Analysis";#N/A,#N/A,FALSE,"Test 120 Day Accts";#N/A,#N/A,FALSE,"Tickmarks"}</definedName>
    <definedName name="ㄻㄴㅇㅇㄹㅇㄴ" hidden="1">{"'자리배치도'!$AG$1:$CI$28"}</definedName>
    <definedName name="ㄻㄻㄻㅇㄹㅇㄴ" hidden="1">{"'자리배치도'!$AG$1:$CI$28"}</definedName>
    <definedName name="ㄻㄻㅇㅁㅇㄹㅇ" hidden="1">{"'자리배치도'!$AG$1:$CI$28"}</definedName>
    <definedName name="ㄻㅇㄴㄹ">#REF!</definedName>
    <definedName name="ㄻㅗ">#REF!</definedName>
    <definedName name="ㅀ" localSheetId="6">#REF!</definedName>
    <definedName name="ㅀ">#REF!</definedName>
    <definedName name="ㅀㄴ">#REF!</definedName>
    <definedName name="ㅀㄴㅜㅡ">제6호+[4]제6호!$A$1:$IV$65536</definedName>
    <definedName name="ㅀㄹㅇㄴ" hidden="1">{"'자리배치도'!$AG$1:$CI$28"}</definedName>
    <definedName name="ㅀㅀ">#REF!</definedName>
    <definedName name="ㅁ" localSheetId="10">#REF!</definedName>
    <definedName name="ㅁ" localSheetId="11">#REF!</definedName>
    <definedName name="ㅁ" localSheetId="12">#REF!</definedName>
    <definedName name="ㅁ" localSheetId="13">#REF!</definedName>
    <definedName name="ㅁ" localSheetId="14">#REF!</definedName>
    <definedName name="ㅁ" localSheetId="15">#REF!</definedName>
    <definedName name="ㅁ" localSheetId="16">#REF!</definedName>
    <definedName name="ㅁ" localSheetId="17">#REF!</definedName>
    <definedName name="ㅁ" localSheetId="18">#REF!</definedName>
    <definedName name="ㅁ" localSheetId="20">#REF!</definedName>
    <definedName name="ㅁ" localSheetId="21">#REF!</definedName>
    <definedName name="ㅁ" localSheetId="22">#REF!</definedName>
    <definedName name="ㅁ" localSheetId="23">#REF!</definedName>
    <definedName name="ㅁ" localSheetId="6">#REF!</definedName>
    <definedName name="ㅁ" localSheetId="7">#REF!</definedName>
    <definedName name="ㅁ" localSheetId="8">#REF!</definedName>
    <definedName name="ㅁ" localSheetId="9">#REF!</definedName>
    <definedName name="ㅁ">#REF!</definedName>
    <definedName name="ㅁㄱ도">#REF!</definedName>
    <definedName name="ㅁㄱㅗ">#REF!</definedName>
    <definedName name="ㅁㄱㅗㅠ">제6호+[4]제6호!$A$1:$IV$65536</definedName>
    <definedName name="ㅁ고">#REF!</definedName>
    <definedName name="ㅁㄴ" hidden="1">{"'분양원가'!$B$1:$F$113"}</definedName>
    <definedName name="ㅁㄴㄹ이ㅏ멍라ㅣㅓㅁㅇㄹ" localSheetId="10">#REF!</definedName>
    <definedName name="ㅁㄴㄹ이ㅏ멍라ㅣㅓㅁㅇㄹ" localSheetId="11">#REF!</definedName>
    <definedName name="ㅁㄴㄹ이ㅏ멍라ㅣㅓㅁㅇㄹ" localSheetId="12">#REF!</definedName>
    <definedName name="ㅁㄴㄹ이ㅏ멍라ㅣㅓㅁㅇㄹ" localSheetId="13">#REF!</definedName>
    <definedName name="ㅁㄴㄹ이ㅏ멍라ㅣㅓㅁㅇㄹ" localSheetId="14">#REF!</definedName>
    <definedName name="ㅁㄴㄹ이ㅏ멍라ㅣㅓㅁㅇㄹ" localSheetId="15">#REF!</definedName>
    <definedName name="ㅁㄴㄹ이ㅏ멍라ㅣㅓㅁㅇㄹ" localSheetId="16">#REF!</definedName>
    <definedName name="ㅁㄴㄹ이ㅏ멍라ㅣㅓㅁㅇㄹ" localSheetId="17">#REF!</definedName>
    <definedName name="ㅁㄴㄹ이ㅏ멍라ㅣㅓㅁㅇㄹ" localSheetId="18">#REF!</definedName>
    <definedName name="ㅁㄴㄹ이ㅏ멍라ㅣㅓㅁㅇㄹ" localSheetId="20">#REF!</definedName>
    <definedName name="ㅁㄴㄹ이ㅏ멍라ㅣㅓㅁㅇㄹ" localSheetId="21">#REF!</definedName>
    <definedName name="ㅁㄴㄹ이ㅏ멍라ㅣㅓㅁㅇㄹ" localSheetId="22">#REF!</definedName>
    <definedName name="ㅁㄴㄹ이ㅏ멍라ㅣㅓㅁㅇㄹ" localSheetId="23">#REF!</definedName>
    <definedName name="ㅁㄴㄹ이ㅏ멍라ㅣㅓㅁㅇㄹ" localSheetId="6">#REF!</definedName>
    <definedName name="ㅁㄴㄹ이ㅏ멍라ㅣㅓㅁㅇㄹ" localSheetId="8">#REF!</definedName>
    <definedName name="ㅁㄴㄹ이ㅏ멍라ㅣㅓㅁㅇㄹ" localSheetId="9">#REF!</definedName>
    <definedName name="ㅁㄴㄹ이ㅏ멍라ㅣㅓㅁㅇㄹ">#REF!</definedName>
    <definedName name="ㅁㄴㅁㄴㅁ" hidden="1">{#N/A,#N/A,FALSE,"골재소요량";#N/A,#N/A,FALSE,"골재소요량"}</definedName>
    <definedName name="ㅁㄴㅁㅇ" hidden="1">#REF!</definedName>
    <definedName name="ㅁㄴㅇ" localSheetId="6">#REF!</definedName>
    <definedName name="ㅁㄴㅇ">#REF!</definedName>
    <definedName name="ㅁㄴㅇㄻㄴㅇㄹㄴㅁㅎㄴㅇㅎ" hidden="1">{"'용역비'!$A$4:$C$8"}</definedName>
    <definedName name="ㅁㄴㅇㅁ" hidden="1">{#N/A,#N/A,FALSE,"현장 NCR 분석";#N/A,#N/A,FALSE,"현장품질감사";#N/A,#N/A,FALSE,"현장품질감사"}</definedName>
    <definedName name="ㅁㄴㅇㅁㄴㅇ" localSheetId="21">#REF!</definedName>
    <definedName name="ㅁㄴㅇㅁㄴㅇ" hidden="1">#REF!</definedName>
    <definedName name="ㅁㄴㅇㅈ" hidden="1">{#N/A,#N/A,FALSE,"현장 NCR 분석";#N/A,#N/A,FALSE,"현장품질감사";#N/A,#N/A,FALSE,"현장품질감사"}</definedName>
    <definedName name="ㅁㄴㅇㅈㅂㄷ" hidden="1">#REF!</definedName>
    <definedName name="ㅁㄴㅇㅎㅁ" hidden="1">{"'자리배치도'!$AG$1:$CI$28"}</definedName>
    <definedName name="ㅁㄴㅗ">제6호+[4]제6호!$A$1:$IV$65536</definedName>
    <definedName name="ㅁㄴㅗㅠ">제6호+[4]제6호!$A$1:$IV$65536</definedName>
    <definedName name="ㅁㄷ">#REF!</definedName>
    <definedName name="ㅁㄷㄱㅗ">#REF!</definedName>
    <definedName name="ㅁㄷㅅ">#REF!</definedName>
    <definedName name="ㅁㄷ호ㅠ">#REF!</definedName>
    <definedName name="ㅁㄷㅗ">#REF!</definedName>
    <definedName name="ㅁㄷㅗㅎ">#REF!</definedName>
    <definedName name="ㅁㄷㅗㅜㅠ">#REF!</definedName>
    <definedName name="ㅁㄷㅜ">#REF!</definedName>
    <definedName name="ㅁㄷㅠㅜㅗ">#REF!</definedName>
    <definedName name="ㅁ도">#REF!</definedName>
    <definedName name="ㅁㄹ" hidden="1">{#N/A,#N/A,FALSE,"현장 NCR 분석";#N/A,#N/A,FALSE,"현장품질감사";#N/A,#N/A,FALSE,"현장품질감사"}</definedName>
    <definedName name="ㅁㄹㄹㄹㄹㅇ" hidden="1">{"'자리배치도'!$AG$1:$CI$28"}</definedName>
    <definedName name="ㅁㄹㄹㄹㅇㅁㄹㅇㄹㄹㅇㅁ" hidden="1">{"'자리배치도'!$AG$1:$CI$28"}</definedName>
    <definedName name="ㅁㄹㅇㅗㅠ">제6호+[4]제6호!$A$1:$IV$65536</definedName>
    <definedName name="ㅁㄹㅗ">#REF!</definedName>
    <definedName name="ㅁㄻㄴㄻㄴㅇ" hidden="1">#REF!</definedName>
    <definedName name="ㅁㅁ" localSheetId="6">#REF!</definedName>
    <definedName name="ㅁㅁ" localSheetId="7">#REF!</definedName>
    <definedName name="ㅁㅁ">#REF!</definedName>
    <definedName name="ㅁㅁ5">#REF!</definedName>
    <definedName name="ㅁㅁㅁ" hidden="1">{#N/A,#N/A,FALSE,"현장 NCR 분석";#N/A,#N/A,FALSE,"현장품질감사";#N/A,#N/A,FALSE,"현장품질감사"}</definedName>
    <definedName name="ㅁㅁㅁㅁㅁ" hidden="1">{"'용역비'!$A$4:$C$8"}</definedName>
    <definedName name="ㅁㅁㅁㅁㅁㅁ" hidden="1">#REF!</definedName>
    <definedName name="ㅁㅁㅁㅁㅁㅁㅁ" hidden="1">#REF!</definedName>
    <definedName name="ㅁㅁㅁㅁㅁㅁㅁㅁ" hidden="1">#REF!</definedName>
    <definedName name="ㅁㅁㅁㅁㅁㅁㅁㅁㅁㅁㅁㅁㅁㅁ" hidden="1">{"'용역비'!$A$4:$C$8"}</definedName>
    <definedName name="ㅁㅅ더">#REF!</definedName>
    <definedName name="ㅁㅅㅗ">제6호+[4]제6호!$A$1:$IV$65536</definedName>
    <definedName name="ㅁㅇ" localSheetId="18" hidden="1">{#N/A,#N/A,FALSE,"BS";#N/A,#N/A,FALSE,"PL";#N/A,#N/A,FALSE,"처분";#N/A,#N/A,FALSE,"현금";#N/A,#N/A,FALSE,"매출";#N/A,#N/A,FALSE,"원가";#N/A,#N/A,FALSE,"경영"}</definedName>
    <definedName name="ㅁㅇ">#REF!</definedName>
    <definedName name="ㅁㅇㄴㅁㄴㅇ" hidden="1">{#N/A,#N/A,FALSE,"BS";#N/A,#N/A,FALSE,"PL";#N/A,#N/A,FALSE,"처분";#N/A,#N/A,FALSE,"현금";#N/A,#N/A,FALSE,"매출";#N/A,#N/A,FALSE,"원가";#N/A,#N/A,FALSE,"경영"}</definedName>
    <definedName name="ㅁㅇㄷ">#REF!</definedName>
    <definedName name="ㅁㅇㄹ" hidden="1">#REF!</definedName>
    <definedName name="ㅁㅇㅎㅁㄹㅇㅎㅎㅀㄹㄶㄹ" hidden="1">{"'자리배치도'!$AG$1:$CI$28"}</definedName>
    <definedName name="ㅁㅇㅎㅎㄹㅇㅎㅎ" hidden="1">{"'자리배치도'!$AG$1:$CI$28"}</definedName>
    <definedName name="ㅁ오">제6호+[5]제6호!$A$1:$IV$65536</definedName>
    <definedName name="ㅁㅊ" hidden="1">{#N/A,#N/A,FALSE,"현장 NCR 분석";#N/A,#N/A,FALSE,"현장품질감사";#N/A,#N/A,FALSE,"현장품질감사"}</definedName>
    <definedName name="ㅁㅎ">제6호+[4]제6호!$A$1:$IV$65536</definedName>
    <definedName name="ㅁㅎㅇㄹ" hidden="1">#REF!</definedName>
    <definedName name="ㅁ호ㅠ">#REF!</definedName>
    <definedName name="ㅁㅗ">#REF!</definedName>
    <definedName name="ㅁㅗㅎ">#REF!</definedName>
    <definedName name="ㅁㅗㅜ">#REF!</definedName>
    <definedName name="ㅁㅗㅠ">#REF!</definedName>
    <definedName name="마감공사비A3" hidden="1">#REF!</definedName>
    <definedName name="마루" hidden="1">{#N/A,#N/A,FALSE,"현장 NCR 분석";#N/A,#N/A,FALSE,"현장품질감사";#N/A,#N/A,FALSE,"현장품질감사"}</definedName>
    <definedName name="마루판" hidden="1">{#N/A,#N/A,FALSE,"현장 NCR 분석";#N/A,#N/A,FALSE,"현장품질감사";#N/A,#N/A,FALSE,"현장품질감사"}</definedName>
    <definedName name="만득이" hidden="1">{#N/A,#N/A,FALSE,"2~8번"}</definedName>
    <definedName name="매입세액" hidden="1">{#N/A,#N/A,FALSE,"예상손익";#N/A,#N/A,FALSE,"관리분석";#N/A,#N/A,FALSE,"장비분석";#N/A,#N/A,FALSE,"준설분석";#N/A,#N/A,FALSE,"철구분석"}</definedName>
    <definedName name="매입채무" hidden="1">#REF!</definedName>
    <definedName name="맨" hidden="1">{#N/A,#N/A,FALSE,"혼합골재"}</definedName>
    <definedName name="먼득이" hidden="1">{#N/A,#N/A,FALSE,"골재소요량";#N/A,#N/A,FALSE,"골재소요량"}</definedName>
    <definedName name="명" localSheetId="6">#REF!</definedName>
    <definedName name="명">#REF!</definedName>
    <definedName name="명민호" localSheetId="6">#REF!</definedName>
    <definedName name="명민호">#REF!</definedName>
    <definedName name="명민호2" localSheetId="6">#REF!</definedName>
    <definedName name="명민호2">#REF!</definedName>
    <definedName name="명세2" hidden="1">{#N/A,#N/A,FALSE,"현장 NCR 분석";#N/A,#N/A,FALSE,"현장품질감사";#N/A,#N/A,FALSE,"현장품질감사"}</definedName>
    <definedName name="명일" hidden="1">{#N/A,#N/A,FALSE,"속도"}</definedName>
    <definedName name="모">제6호+[4]제6호!$A$1:$IV$65536</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야" hidden="1">{#N/A,#N/A,FALSE,"BS";#N/A,#N/A,FALSE,"PL";#N/A,#N/A,FALSE,"처분";#N/A,#N/A,FALSE,"현금";#N/A,#N/A,FALSE,"매출";#N/A,#N/A,FALSE,"원가";#N/A,#N/A,FALSE,"경영"}</definedName>
    <definedName name="모야2" hidden="1">{#N/A,#N/A,FALSE,"BS";#N/A,#N/A,FALSE,"PL";#N/A,#N/A,FALSE,"처분";#N/A,#N/A,FALSE,"현금";#N/A,#N/A,FALSE,"매출";#N/A,#N/A,FALSE,"원가";#N/A,#N/A,FALSE,"경영"}</definedName>
    <definedName name="모집공고"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모ㅜ">#REF!</definedName>
    <definedName name="몬" hidden="1">{#N/A,#N/A,FALSE,"표지목차"}</definedName>
    <definedName name="몰ㄹ">#REF!</definedName>
    <definedName name="몰라" hidden="1">{#N/A,#N/A,FALSE,"단가표지"}</definedName>
    <definedName name="무고" hidden="1">#REF!</definedName>
    <definedName name="무야" hidden="1">{#N/A,#N/A,FALSE,"BS";#N/A,#N/A,FALSE,"PL";#N/A,#N/A,FALSE,"A";#N/A,#N/A,FALSE,"B";#N/A,#N/A,FALSE,"B1";#N/A,#N/A,FALSE,"C";#N/A,#N/A,FALSE,"C1";#N/A,#N/A,FALSE,"C2";#N/A,#N/A,FALSE,"D";#N/A,#N/A,FALSE,"E";#N/A,#N/A,FALSE,"F";#N/A,#N/A,FALSE,"AA";#N/A,#N/A,FALSE,"BB";#N/A,#N/A,FALSE,"CC";#N/A,#N/A,FALSE,"DD";#N/A,#N/A,FALSE,"EE";#N/A,#N/A,FALSE,"FF";#N/A,#N/A,FALSE,"PL10";#N/A,#N/A,FALSE,"PL20";#N/A,#N/A,FALSE,"PL30"}</definedName>
    <definedName name="무얼까" hidden="1">{"'분양원가'!$B$1:$F$113"}</definedName>
    <definedName name="무이자계산" hidden="1">{#N/A,#N/A,FALSE,"이태원철근"}</definedName>
    <definedName name="문" localSheetId="6">#REF!</definedName>
    <definedName name="문" localSheetId="7">#REF!</definedName>
    <definedName name="문">#REF!</definedName>
    <definedName name="문유사" localSheetId="6">#REF!</definedName>
    <definedName name="문유사" localSheetId="7">#REF!</definedName>
    <definedName name="문유사">#REF!</definedName>
    <definedName name="문정태">#REF!</definedName>
    <definedName name="물" hidden="1">{#N/A,#N/A,FALSE,"이태원철근"}</definedName>
    <definedName name="물가" hidden="1">{#N/A,#N/A,FALSE,"이태원철근"}</definedName>
    <definedName name="물류" hidden="1">{#N/A,#N/A,TRUE,"표지";#N/A,#N/A,TRUE,"총괄표";#N/A,#N/A,TRUE,"1호 과표세액";#N/A,#N/A,TRUE,"2호 서식";#N/A,#N/A,TRUE,"3(1) 부3 세액조정";#N/A,#N/A,TRUE,"임시투자공제";#N/A,#N/A,TRUE,"조8호 기술인력";#N/A,#N/A,TRUE,"3(1)부7 기업합리";#N/A,#N/A,TRUE,"3(3)호(갑) 원천납부";#N/A,#N/A,TRUE,"6호 소득금액";#N/A,#N/A,TRUE,"6호 첨부(익)";#N/A,#N/A,TRUE,"6호 첨부(손)";#N/A,#N/A,TRUE,"6-1호 수입금액";#N/A,#N/A,TRUE,"6-2(4)호 해외시장";#N/A,#N/A,TRUE,"6-2(12)호 수출손실";#N/A,#N/A,TRUE,"6-3호 퇴충";#N/A,#N/A,TRUE,"6-3(3)호 단퇴";#N/A,#N/A,TRUE,"6-3(4)호 대손";#N/A,#N/A,TRUE,"6-4호 접대(갑)";#N/A,#N/A,TRUE,"6-4호 접대(을)";#N/A,#N/A,TRUE,"6-5호 외화(갑)";#N/A,#N/A,TRUE,"6-5호 외화(을)";#N/A,#N/A,TRUE,"6-6호(부표) 자본적지출";#N/A,#N/A,TRUE,"6-10호 재고자산";#N/A,#N/A,TRUE,"6-11호 세금과공과";#N/A,#N/A,TRUE,"6-12호 선급비용";#N/A,#N/A,TRUE,"6-13호 기부금";#N/A,#N/A,TRUE,"6-14호 부동산보유";#N/A,#N/A,TRUE,"8호 기부금조정";#N/A,#N/A,TRUE,"9호 자본금(갑)";#N/A,#N/A,TRUE,"9호 자본금(을)";#N/A,#N/A,TRUE,"10(3)호 주요계정";#N/A,#N/A,TRUE,"10(3)호 부표";#N/A,#N/A,TRUE,"10(4)호 조정수입";#N/A,#N/A,TRUE,"14(1)호 갑 주식";#N/A,#N/A,TRUE,"요약 BS";#N/A,#N/A,TRUE,"요약 PL";#N/A,#N/A,TRUE,"요약원가";#N/A,#N/A,TRUE,"요약RE"}</definedName>
    <definedName name="뭐가이태원이야" hidden="1">{#N/A,#N/A,FALSE,"이태원철근"}</definedName>
    <definedName name="뭥미"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미" localSheetId="6">#REF!</definedName>
    <definedName name="미">#REF!</definedName>
    <definedName name="미리내" localSheetId="21">#REF!</definedName>
    <definedName name="미리내">#REF!</definedName>
    <definedName name="미수수익계상이" hidden="1">#REF!</definedName>
    <definedName name="미수이자1" hidden="1">#REF!</definedName>
    <definedName name="미영" hidden="1">#REF!</definedName>
    <definedName name="미완성주택" hidden="1">#REF!</definedName>
    <definedName name="미지급비용" hidden="1">{#N/A,#N/A,FALSE,"BS";#N/A,#N/A,FALSE,"PL";#N/A,#N/A,FALSE,"처분";#N/A,#N/A,FALSE,"현금";#N/A,#N/A,FALSE,"매출";#N/A,#N/A,FALSE,"원가";#N/A,#N/A,FALSE,"경영"}</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대응" hidden="1">{#N/A,#N/A,FALSE,"변경관리예산";#N/A,#N/A,FALSE,"변경장비예산";#N/A,#N/A,FALSE,"변경준설예산";#N/A,#N/A,FALSE,"변경철구예산"}</definedName>
    <definedName name="민원품의" hidden="1">{#N/A,#N/A,FALSE,"변경관리예산";#N/A,#N/A,FALSE,"변경장비예산";#N/A,#N/A,FALSE,"변경준설예산";#N/A,#N/A,FALSE,"변경철구예산"}</definedName>
    <definedName name="민한" localSheetId="6">#REF!</definedName>
    <definedName name="민한">#REF!</definedName>
    <definedName name="밈밈" localSheetId="6">#REF!</definedName>
    <definedName name="밈밈">#REF!</definedName>
    <definedName name="ㅂ" localSheetId="18" hidden="1">#REF!</definedName>
    <definedName name="ㅂ">#REF!</definedName>
    <definedName name="ㅂ3ㄱ" hidden="1">{#N/A,#N/A,FALSE,"BS";#N/A,#N/A,FALSE,"PL";#N/A,#N/A,FALSE,"처분";#N/A,#N/A,FALSE,"현금";#N/A,#N/A,FALSE,"매출";#N/A,#N/A,FALSE,"원가";#N/A,#N/A,FALSE,"경영"}</definedName>
    <definedName name="ㅂㄱ" hidden="1">{#N/A,#N/A,FALSE,"현장 NCR 분석";#N/A,#N/A,FALSE,"현장품질감사";#N/A,#N/A,FALSE,"현장품질감사"}</definedName>
    <definedName name="ㅂㄷ" hidden="1">#REF!</definedName>
    <definedName name="ㅂㄹㅗㅠ">제6호+[4]제6호!$A$1:$IV$65536</definedName>
    <definedName name="ㅂㅁㅋ" hidden="1">{"'용역비'!$A$4:$C$8"}</definedName>
    <definedName name="ㅂㅂ" hidden="1">#REF!</definedName>
    <definedName name="ㅂㅂㅂ" hidden="1">#REF!</definedName>
    <definedName name="ㅂㅂㅂㅂ" hidden="1">#REF!</definedName>
    <definedName name="ㅂㅂㅂㅂㅂ" hidden="1">#REF!</definedName>
    <definedName name="ㅂㅂㅂㅂㅂㅂ" hidden="1">#REF!</definedName>
    <definedName name="ㅂㅂㅂㅂㅂㅂㅂㅂ2"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ㅂㅇ" hidden="1">{#N/A,#N/A,FALSE,"현장 NCR 분석";#N/A,#N/A,FALSE,"현장품질감사";#N/A,#N/A,FALSE,"현장품질감사"}</definedName>
    <definedName name="ㅂㅈ" hidden="1">{#N/A,#N/A,FALSE,"현장 NCR 분석";#N/A,#N/A,FALSE,"현장품질감사";#N/A,#N/A,FALSE,"현장품질감사"}</definedName>
    <definedName name="ㅂㅈㄷ" hidden="1">"C0168M47EQ82J0CS1RJ7NZD0U"</definedName>
    <definedName name="ㅂㅈㄷㅂㅈㄷ" hidden="1">#REF!</definedName>
    <definedName name="ㅂㅋ" hidden="1">{"'용역비'!$A$4:$C$8"}</definedName>
    <definedName name="바도" hidden="1">{"'분양원가'!$B$1:$F$113"}</definedName>
    <definedName name="바보" hidden="1">{#N/A,#N/A,FALSE,"현장 NCR 분석";#N/A,#N/A,FALSE,"현장품질감사";#N/A,#N/A,FALSE,"현장품질감사"}</definedName>
    <definedName name="박" hidden="1">{"'분양원가'!$B$1:$F$113"}</definedName>
    <definedName name="박상" localSheetId="10">제6호+[4]제6호!$A$1:$IV$65536</definedName>
    <definedName name="박상" localSheetId="11">제6호+#REF!</definedName>
    <definedName name="박상" localSheetId="12">제6호+[4]제6호!$A$1:$IV$65536</definedName>
    <definedName name="박상" localSheetId="13">제6호+[4]제6호!$A$1:$IV$65536</definedName>
    <definedName name="박상" localSheetId="15">제6호+#REF!</definedName>
    <definedName name="박상" localSheetId="16">제6호+[4]제6호!$A$1:$IV$65536</definedName>
    <definedName name="박상" localSheetId="17">제6호+[4]제6호!$A$1:$IV$65536</definedName>
    <definedName name="박상" localSheetId="18">제6호+[4]제6호!$A:$IV</definedName>
    <definedName name="박상" localSheetId="2">제6호+[4]제6호!$A$1:$IV$65536</definedName>
    <definedName name="박상" localSheetId="20">제6호+#REF!</definedName>
    <definedName name="박상" localSheetId="22">제6호+[4]제6호!$A$1:$IV$65536</definedName>
    <definedName name="박상" localSheetId="23">제6호+[4]제6호!$A$1:$IV$65536</definedName>
    <definedName name="박상" localSheetId="3">제6호+[4]제6호!$A$1:$IV$65536</definedName>
    <definedName name="박상" localSheetId="4">제6호+[4]제6호!$A$1:$IV$65536</definedName>
    <definedName name="박상" localSheetId="5">제6호+[4]제6호!$A$1:$IV$65536</definedName>
    <definedName name="박상" localSheetId="6">제6호+[4]제6호!$A$1:$IV$65536</definedName>
    <definedName name="박상">제6호+[4]제6호!$A$1:$IV$65536</definedName>
    <definedName name="박상현">#REF!</definedName>
    <definedName name="박생광리스트" hidden="1">{"'용역비'!$A$4:$C$8"}</definedName>
    <definedName name="박영주" localSheetId="11">#REF!</definedName>
    <definedName name="박영주" localSheetId="15">#REF!</definedName>
    <definedName name="박영주" localSheetId="2">#REF!</definedName>
    <definedName name="박영주" localSheetId="3">#REF!</definedName>
    <definedName name="박영주" localSheetId="4">#REF!</definedName>
    <definedName name="박영주" localSheetId="5">#REF!</definedName>
    <definedName name="박영주" localSheetId="6">#REF!</definedName>
    <definedName name="박영주">#REF!</definedName>
    <definedName name="박정규" localSheetId="2">#REF!</definedName>
    <definedName name="박정규" localSheetId="3">#REF!</definedName>
    <definedName name="박정규" localSheetId="4">#REF!</definedName>
    <definedName name="박정규" localSheetId="5">#REF!</definedName>
    <definedName name="박정규" localSheetId="6">#REF!</definedName>
    <definedName name="박정규">#REF!</definedName>
    <definedName name="박주홍">#REF!</definedName>
    <definedName name="박태" localSheetId="10">제6호+[4]제6호!$A$1:$IV$65536</definedName>
    <definedName name="박태" localSheetId="11">제6호+#REF!</definedName>
    <definedName name="박태" localSheetId="12">제6호+[4]제6호!$A$1:$IV$65536</definedName>
    <definedName name="박태" localSheetId="13">제6호+[4]제6호!$A$1:$IV$65536</definedName>
    <definedName name="박태" localSheetId="15">제6호+#REF!</definedName>
    <definedName name="박태" localSheetId="16">제6호+[4]제6호!$A$1:$IV$65536</definedName>
    <definedName name="박태" localSheetId="17">제6호+[4]제6호!$A$1:$IV$65536</definedName>
    <definedName name="박태" localSheetId="18">제6호+[4]제6호!$A:$IV</definedName>
    <definedName name="박태" localSheetId="2">제6호+[4]제6호!$A$1:$IV$65536</definedName>
    <definedName name="박태" localSheetId="20">제6호+#REF!</definedName>
    <definedName name="박태" localSheetId="22">제6호+[4]제6호!$A$1:$IV$65536</definedName>
    <definedName name="박태" localSheetId="23">제6호+[4]제6호!$A$1:$IV$65536</definedName>
    <definedName name="박태" localSheetId="3">제6호+[4]제6호!$A$1:$IV$65536</definedName>
    <definedName name="박태" localSheetId="4">제6호+[4]제6호!$A$1:$IV$65536</definedName>
    <definedName name="박태" localSheetId="5">제6호+[4]제6호!$A$1:$IV$65536</definedName>
    <definedName name="박태" localSheetId="6">제6호+[4]제6호!$A$1:$IV$65536</definedName>
    <definedName name="박태">제6호+[4]제6호!$A$1:$IV$65536</definedName>
    <definedName name="박태균" hidden="1">{#N/A,#N/A,FALSE,"변경관리예산";#N/A,#N/A,FALSE,"변경장비예산";#N/A,#N/A,FALSE,"변경준설예산";#N/A,#N/A,FALSE,"변경철구예산"}</definedName>
    <definedName name="박희주">#REF!</definedName>
    <definedName name="박희환실적">#REF!</definedName>
    <definedName name="반사" hidden="1">{#N/A,#N/A,FALSE,"포장단가"}</definedName>
    <definedName name="방이오피공사" hidden="1">{#N/A,#N/A,FALSE,"변경관리예산";#N/A,#N/A,FALSE,"변경장비예산";#N/A,#N/A,FALSE,"변경준설예산";#N/A,#N/A,FALSE,"변경철구예산"}</definedName>
    <definedName name="밭" localSheetId="10">제6호+[4]제6호!$A$1:$IV$65536</definedName>
    <definedName name="밭" localSheetId="11">제6호+#REF!</definedName>
    <definedName name="밭" localSheetId="12">제6호+[4]제6호!$A$1:$IV$65536</definedName>
    <definedName name="밭" localSheetId="13">제6호+[4]제6호!$A$1:$IV$65536</definedName>
    <definedName name="밭" localSheetId="15">제6호+#REF!</definedName>
    <definedName name="밭" localSheetId="16">제6호+[4]제6호!$A$1:$IV$65536</definedName>
    <definedName name="밭" localSheetId="17">제6호+[4]제6호!$A$1:$IV$65536</definedName>
    <definedName name="밭" localSheetId="18">제6호+[4]제6호!$A:$IV</definedName>
    <definedName name="밭" localSheetId="2">제6호+[4]제6호!$A$1:$IV$65536</definedName>
    <definedName name="밭" localSheetId="20">제6호+#REF!</definedName>
    <definedName name="밭" localSheetId="22">제6호+[4]제6호!$A$1:$IV$65536</definedName>
    <definedName name="밭" localSheetId="23">제6호+[4]제6호!$A$1:$IV$65536</definedName>
    <definedName name="밭" localSheetId="3">제6호+[4]제6호!$A$1:$IV$65536</definedName>
    <definedName name="밭" localSheetId="4">제6호+[4]제6호!$A$1:$IV$65536</definedName>
    <definedName name="밭" localSheetId="5">제6호+[4]제6호!$A$1:$IV$65536</definedName>
    <definedName name="밭" localSheetId="6">제6호+[4]제6호!$A$1:$IV$65536</definedName>
    <definedName name="밭">제6호+[4]제6호!$A$1:$IV$65536</definedName>
    <definedName name="배"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배부" hidden="1">{#N/A,#N/A,FALSE,"지침";#N/A,#N/A,FALSE,"환경분석";#N/A,#N/A,FALSE,"Sheet16"}</definedName>
    <definedName name="배부영업자산" hidden="1">{#N/A,#N/A,FALSE,"지침";#N/A,#N/A,FALSE,"환경분석";#N/A,#N/A,FALSE,"Sheet16"}</definedName>
    <definedName name="백" localSheetId="11">#REF!</definedName>
    <definedName name="백" localSheetId="15">#REF!</definedName>
    <definedName name="백" localSheetId="2">#REF!</definedName>
    <definedName name="백" localSheetId="3">#REF!</definedName>
    <definedName name="백" localSheetId="4">#REF!</definedName>
    <definedName name="백" localSheetId="5">#REF!</definedName>
    <definedName name="백" localSheetId="6">#REF!</definedName>
    <definedName name="백">#REF!</definedName>
    <definedName name="백영수">#REF!</definedName>
    <definedName name="벽체" hidden="1">{#N/A,#N/A,FALSE,"혼합골재"}</definedName>
    <definedName name="변경" hidden="1">{#N/A,#N/A,FALSE,"현장 NCR 분석";#N/A,#N/A,FALSE,"현장품질감사";#N/A,#N/A,FALSE,"현장품질감사"}</definedName>
    <definedName name="별수" hidden="1">{#N/A,#N/A,FALSE,"현장 NCR 분석";#N/A,#N/A,FALSE,"현장품질감사";#N/A,#N/A,FALSE,"현장품질감사"}</definedName>
    <definedName name="별지8"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보고" hidden="1">{#N/A,#N/A,FALSE,"현장 NCR 분석";#N/A,#N/A,FALSE,"현장품질감사";#N/A,#N/A,FALSE,"현장품질감사"}</definedName>
    <definedName name="보령" hidden="1">{#N/A,#N/A,FALSE,"현장 NCR 분석";#N/A,#N/A,FALSE,"현장품질감사";#N/A,#N/A,FALSE,"현장품질감사"}</definedName>
    <definedName name="보링" hidden="1">{#N/A,#N/A,FALSE,"포장2"}</definedName>
    <definedName name="보안" hidden="1">{#N/A,#N/A,FALSE,"현장 NCR 분석";#N/A,#N/A,FALSE,"현장품질감사";#N/A,#N/A,FALSE,"현장품질감사"}</definedName>
    <definedName name="보안1" hidden="1">{#N/A,#N/A,FALSE,"현장 NCR 분석";#N/A,#N/A,FALSE,"현장품질감사";#N/A,#N/A,FALSE,"현장품질감사"}</definedName>
    <definedName name="보안3" hidden="1">{#N/A,#N/A,FALSE,"현장 NCR 분석";#N/A,#N/A,FALSE,"현장품질감사";#N/A,#N/A,FALSE,"현장품질감사"}</definedName>
    <definedName name="보안4" hidden="1">{#N/A,#N/A,FALSE,"현장 NCR 분석";#N/A,#N/A,FALSE,"현장품질감사";#N/A,#N/A,FALSE,"현장품질감사"}</definedName>
    <definedName name="보완공문2" hidden="1">{#N/A,#N/A,FALSE,"현장 NCR 분석";#N/A,#N/A,FALSE,"현장품질감사";#N/A,#N/A,FALSE,"현장품질감사"}</definedName>
    <definedName name="보증금" hidden="1">{#N/A,#N/A,FALSE,"BS";#N/A,#N/A,FALSE,"PL";#N/A,#N/A,FALSE,"처분";#N/A,#N/A,FALSE,"현금";#N/A,#N/A,FALSE,"매출";#N/A,#N/A,FALSE,"원가";#N/A,#N/A,FALSE,"경영"}</definedName>
    <definedName name="보증금2" hidden="1">{#N/A,#N/A,FALSE,"BS";#N/A,#N/A,FALSE,"PL";#N/A,#N/A,FALSE,"처분";#N/A,#N/A,FALSE,"현금";#N/A,#N/A,FALSE,"매출";#N/A,#N/A,FALSE,"원가";#N/A,#N/A,FALSE,"경영"}</definedName>
    <definedName name="보할" hidden="1">{#N/A,#N/A,FALSE,"이태원철근"}</definedName>
    <definedName name="보험1" hidden="1">{#N/A,#N/A,FALSE,"사업총괄";#N/A,#N/A,FALSE,"장비사업";#N/A,#N/A,FALSE,"철구사업";#N/A,#N/A,FALSE,"준설사업"}</definedName>
    <definedName name="보험1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복구계획도2" hidden="1">{#N/A,#N/A,FALSE,"현장 NCR 분석";#N/A,#N/A,FALSE,"현장품질감사";#N/A,#N/A,FALSE,"현장품질감사"}</definedName>
    <definedName name="복사" hidden="1">#REF!</definedName>
    <definedName name="본공사공정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부" hidden="1">{#N/A,#N/A,FALSE,"현장 NCR 분석";#N/A,#N/A,FALSE,"현장품질감사";#N/A,#N/A,FALSE,"현장품질감사"}</definedName>
    <definedName name="부대건축2" hidden="1">#REF!</definedName>
    <definedName name="부대구조" hidden="1">{#N/A,#N/A,FALSE,"골재소요량";#N/A,#N/A,FALSE,"골재소요량"}</definedName>
    <definedName name="부대방안" hidden="1">{#N/A,#N/A,FALSE,"단가표지"}</definedName>
    <definedName name="부대원가" hidden="1">{#N/A,#N/A,FALSE,"배수2"}</definedName>
    <definedName name="부산신항1" hidden="1">{#N/A,#N/A,FALSE,"현장 NCR 분석";#N/A,#N/A,FALSE,"현장품질감사";#N/A,#N/A,FALSE,"현장품질감사"}</definedName>
    <definedName name="부속" hidden="1">#REF!</definedName>
    <definedName name="부손익" hidden="1">{#N/A,#N/A,FALSE,"현장 NCR 분석";#N/A,#N/A,FALSE,"현장품질감사";#N/A,#N/A,FALSE,"현장품질감사"}</definedName>
    <definedName name="부실확정자산"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분" hidden="1">{#N/A,#N/A,FALSE,"이태원철근"}</definedName>
    <definedName name="분당공" hidden="1">#REF!</definedName>
    <definedName name="분당물가" hidden="1">#REF!</definedName>
    <definedName name="분당코아" hidden="1">#REF!</definedName>
    <definedName name="분당협조" hidden="1">{#N/A,#N/A,FALSE,"이태원철근"}</definedName>
    <definedName name="분석" hidden="1">{#N/A,#N/A,FALSE,"예상손익";#N/A,#N/A,FALSE,"관리분석";#N/A,#N/A,FALSE,"장비분석";#N/A,#N/A,FALSE,"준설분석";#N/A,#N/A,FALSE,"철구분석"}</definedName>
    <definedName name="분석변경" hidden="1">{#N/A,#N/A,FALSE,"변경관리예산";#N/A,#N/A,FALSE,"변경장비예산";#N/A,#N/A,FALSE,"변경준설예산";#N/A,#N/A,FALSE,"변경철구예산"}</definedName>
    <definedName name="분석표" hidden="1">{#N/A,#N/A,FALSE,"사업총괄";#N/A,#N/A,FALSE,"장비사업";#N/A,#N/A,FALSE,"철구사업";#N/A,#N/A,FALSE,"준설사업"}</definedName>
    <definedName name="분양" hidden="1">{#N/A,#N/A,FALSE,"현장 NCR 분석";#N/A,#N/A,FALSE,"현장품질감사";#N/A,#N/A,FALSE,"현장품질감사"}</definedName>
    <definedName name="분양내역" hidden="1">{#N/A,#N/A,FALSE,"현장 NCR 분석";#N/A,#N/A,FALSE,"현장품질감사";#N/A,#N/A,FALSE,"현장품질감사"}</definedName>
    <definedName name="분양수입" hidden="1">{#N/A,#N/A,FALSE,"표지목차"}</definedName>
    <definedName name="분양원가1111" hidden="1">#REF!</definedName>
    <definedName name="분양이다모르겠다" hidden="1">#REF!</definedName>
    <definedName name="붙임자료" hidden="1">{"'정산내역서'!$A$1:$I$35","'정산서(절.성토부)'!$A$1:$Q$17","'정산서(교량부)'!$A$1:$Q$84","'총괄표'!$A$1:$M$12","'시행현황'!$A$1:$G$12","'표지'!$A$1:$N$27","'정산서(절.성토부)'!$A$3:$Q$7"}</definedName>
    <definedName name="비" hidden="1">{#N/A,#N/A,FALSE,"목차";#N/A,#N/A,FALSE,"요약손익";#N/A,#N/A,FALSE,"월별손익";#N/A,#N/A,FALSE,"요약대차";#N/A,#N/A,FALSE,"대차대조표";#N/A,#N/A,FALSE,"요약CASH";#N/A,#N/A,FALSE,"자금운용표";#N/A,#N/A,FALSE,"판매요약";#N/A,#N/A,FALSE,"탐별 매출";#N/A,#N/A,FALSE,"생산요약";#N/A,#N/A,FALSE,"생산량 (2)";#N/A,#N/A,FALSE,"인원운용";#N/A,#N/A,FALSE,"전사집계";#N/A,#N/A,FALSE,"전사월별";#N/A,#N/A,FALSE,"차입금";#N/A,#N/A,FALSE,"자본지출"}</definedName>
    <definedName name="비교"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뻐꾹새" hidden="1">{#N/A,#N/A,FALSE,"현장 NCR 분석";#N/A,#N/A,FALSE,"현장품질감사";#N/A,#N/A,FALSE,"현장품질감사"}</definedName>
    <definedName name="ㅅ" localSheetId="18" hidden="1">{#N/A,#N/A,FALSE,"이태원철근"}</definedName>
    <definedName name="ㅅ">#REF!</definedName>
    <definedName name="ㅅ4ㄱ" hidden="1">{"'Sheet1'!$A$4:$M$21","'Sheet1'!$J$17:$K$19"}</definedName>
    <definedName name="ㅅㄱ">#REF!</definedName>
    <definedName name="ㅅㄱㅎㅁㅇ">#REF!</definedName>
    <definedName name="ㅅㄱㅓ">#REF!</definedName>
    <definedName name="ㅅ고">#REF!</definedName>
    <definedName name="ㅅㄴ">#REF!</definedName>
    <definedName name="ㅅㄴㄷㅗ">#REF!</definedName>
    <definedName name="ㅅ너">제6호+#REF!</definedName>
    <definedName name="ㅅㄷ">제6호+#REF!</definedName>
    <definedName name="ㅅㄷㅁ">#REF!</definedName>
    <definedName name="ㅅㄷㅁㅗㅜ">#REF!</definedName>
    <definedName name="ㅅㄷㅇㅁ호ㅓ">#REF!</definedName>
    <definedName name="ㅅㄷㅓㅜ">#REF!</definedName>
    <definedName name="ㅅㄷㅗ">#REF!</definedName>
    <definedName name="ㅅㄷㅜ">#REF!</definedName>
    <definedName name="ㅅ도">#REF!</definedName>
    <definedName name="ㅅㄹ허">#REF!</definedName>
    <definedName name="ㅅㅁ너">#REF!</definedName>
    <definedName name="ㅅㅅ" hidden="1">#REF!</definedName>
    <definedName name="ㅅㅅㅅㅅ" hidden="1">#REF!</definedName>
    <definedName name="ㅅㅅㅅㅅㅅ" hidden="1">#REF!</definedName>
    <definedName name="ㅅㅅㅅㅅㅅㅅㅅㅅㅅㅅ" hidden="1">#REF!</definedName>
    <definedName name="ㅅㅈㅓ">#REF!</definedName>
    <definedName name="ㅅㅎㅇ거">#REF!</definedName>
    <definedName name="ㅅ호ㅓㅜ">#REF!</definedName>
    <definedName name="ㅅㅓ">#REF!</definedName>
    <definedName name="ㅅㅓㅗ">제6호+[5]제6호!$A$1:$IV$65536</definedName>
    <definedName name="ㅅㅕ">#REF!</definedName>
    <definedName name="ㅅㅗ">제6호+[4]제6호!$A$1:$IV$65536</definedName>
    <definedName name="ㅅㅛㅏ">#REF!</definedName>
    <definedName name="ㅅㅜ">#REF!</definedName>
    <definedName name="사1" hidden="1">{#N/A,#N/A,FALSE,"지침";#N/A,#N/A,FALSE,"환경분석";#N/A,#N/A,FALSE,"Sheet16"}</definedName>
    <definedName name="사급" hidden="1">{#N/A,#N/A,FALSE,"배수2"}</definedName>
    <definedName name="사람" localSheetId="11">#REF!</definedName>
    <definedName name="사람" localSheetId="15">#REF!</definedName>
    <definedName name="사람" localSheetId="2">#REF!</definedName>
    <definedName name="사람" localSheetId="3">#REF!</definedName>
    <definedName name="사람" localSheetId="4">#REF!</definedName>
    <definedName name="사람" localSheetId="5">#REF!</definedName>
    <definedName name="사람" localSheetId="6">#REF!</definedName>
    <definedName name="사람">#REF!</definedName>
    <definedName name="사람아" hidden="1">{#N/A,#N/A,FALSE,"2~8번"}</definedName>
    <definedName name="사랑" hidden="1">{#N/A,#N/A,FALSE,"현장 NCR 분석";#N/A,#N/A,FALSE,"현장품질감사";#N/A,#N/A,FALSE,"현장품질감사"}</definedName>
    <definedName name="사업" hidden="1">#REF!</definedName>
    <definedName name="사유" localSheetId="10">제6호+[4]제6호!$A$1:$IV$65536</definedName>
    <definedName name="사유" localSheetId="11">제6호+#REF!</definedName>
    <definedName name="사유" localSheetId="12">제6호+[4]제6호!$A$1:$IV$65536</definedName>
    <definedName name="사유" localSheetId="13">제6호+[4]제6호!$A$1:$IV$65536</definedName>
    <definedName name="사유" localSheetId="15">제6호+#REF!</definedName>
    <definedName name="사유" localSheetId="16">제6호+[4]제6호!$A$1:$IV$65536</definedName>
    <definedName name="사유" localSheetId="17">제6호+[4]제6호!$A$1:$IV$65536</definedName>
    <definedName name="사유" localSheetId="18">제6호+[4]제6호!$A:$IV</definedName>
    <definedName name="사유" localSheetId="2">제6호+[4]제6호!$A$1:$IV$65536</definedName>
    <definedName name="사유" localSheetId="20">제6호+#REF!</definedName>
    <definedName name="사유" localSheetId="22">제6호+[4]제6호!$A$1:$IV$65536</definedName>
    <definedName name="사유" localSheetId="23">제6호+[4]제6호!$A$1:$IV$65536</definedName>
    <definedName name="사유" localSheetId="3">제6호+[4]제6호!$A$1:$IV$65536</definedName>
    <definedName name="사유" localSheetId="4">제6호+[4]제6호!$A$1:$IV$65536</definedName>
    <definedName name="사유" localSheetId="5">제6호+[4]제6호!$A$1:$IV$65536</definedName>
    <definedName name="사유" localSheetId="6">제6호+[4]제6호!$A$1:$IV$65536</definedName>
    <definedName name="사유">제6호+[4]제6호!$A$1:$IV$65536</definedName>
    <definedName name="사유지" localSheetId="10">제6호+[4]제6호!$A$1:$IV$65536</definedName>
    <definedName name="사유지" localSheetId="11">제6호+#REF!</definedName>
    <definedName name="사유지" localSheetId="12">제6호+[4]제6호!$A$1:$IV$65536</definedName>
    <definedName name="사유지" localSheetId="13">제6호+[4]제6호!$A$1:$IV$65536</definedName>
    <definedName name="사유지" localSheetId="15">제6호+#REF!</definedName>
    <definedName name="사유지" localSheetId="16">제6호+[4]제6호!$A$1:$IV$65536</definedName>
    <definedName name="사유지" localSheetId="17">제6호+[4]제6호!$A$1:$IV$65536</definedName>
    <definedName name="사유지" localSheetId="18">제6호+[4]제6호!$A:$IV</definedName>
    <definedName name="사유지" localSheetId="2">제6호+[4]제6호!$A$1:$IV$65536</definedName>
    <definedName name="사유지" localSheetId="20">제6호+#REF!</definedName>
    <definedName name="사유지" localSheetId="22">제6호+[4]제6호!$A$1:$IV$65536</definedName>
    <definedName name="사유지" localSheetId="23">제6호+[4]제6호!$A$1:$IV$65536</definedName>
    <definedName name="사유지" localSheetId="3">제6호+[4]제6호!$A$1:$IV$65536</definedName>
    <definedName name="사유지" localSheetId="4">제6호+[4]제6호!$A$1:$IV$65536</definedName>
    <definedName name="사유지" localSheetId="5">제6호+[4]제6호!$A$1:$IV$65536</definedName>
    <definedName name="사유지" localSheetId="6">제6호+[4]제6호!$A$1:$IV$65536</definedName>
    <definedName name="사유지">제6호+[4]제6호!$A$1:$IV$65536</definedName>
    <definedName name="사전" hidden="1">{#N/A,#N/A,FALSE,"현장 NCR 분석";#N/A,#N/A,FALSE,"현장품질감사";#N/A,#N/A,FALSE,"현장품질감사"}</definedName>
    <definedName name="산근5" hidden="1">{#N/A,#N/A,FALSE,"현장 NCR 분석";#N/A,#N/A,FALSE,"현장품질감사";#N/A,#N/A,FALSE,"현장품질감사"}</definedName>
    <definedName name="산자" hidden="1">{#N/A,#N/A,FALSE,"현장 NCR 분석";#N/A,#N/A,FALSE,"현장품질감사";#N/A,#N/A,FALSE,"현장품질감사"}</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2"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삼락" hidden="1">{#N/A,#N/A,FALSE,"현장 NCR 분석";#N/A,#N/A,FALSE,"현장품질감사";#N/A,#N/A,FALSE,"현장품질감사"}</definedName>
    <definedName name="삼락1" hidden="1">{#N/A,#N/A,FALSE,"현장 NCR 분석";#N/A,#N/A,FALSE,"현장품질감사";#N/A,#N/A,FALSE,"현장품질감사"}</definedName>
    <definedName name="삼안">#REF!</definedName>
    <definedName name="삼호" hidden="1">{#N/A,#N/A,FALSE,"배수2"}</definedName>
    <definedName name="상봉" hidden="1">{#N/A,#N/A,FALSE,"현장 NCR 분석";#N/A,#N/A,FALSE,"현장품질감사";#N/A,#N/A,FALSE,"현장품질감사"}</definedName>
    <definedName name="상봉2" hidden="1">{#N/A,#N/A,FALSE,"현장 NCR 분석";#N/A,#N/A,FALSE,"현장품질감사";#N/A,#N/A,FALSE,"현장품질감사"}</definedName>
    <definedName name="상봉구" hidden="1">{#N/A,#N/A,FALSE,"현장 NCR 분석";#N/A,#N/A,FALSE,"현장품질감사";#N/A,#N/A,FALSE,"현장품질감사"}</definedName>
    <definedName name="새공통" hidden="1">{#N/A,#N/A,FALSE,"이태원철근"}</definedName>
    <definedName name="새이름"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샤시" hidden="1">{#N/A,#N/A,FALSE,"이태원철근"}</definedName>
    <definedName name="샷시와주방확장" hidden="1">{#N/A,#N/A,FALSE,"이태원철근"}</definedName>
    <definedName name="서비스임대" hidden="1">#REF!</definedName>
    <definedName name="서서" hidden="1">{"'Sheet1'!$A$4:$M$21","'Sheet1'!$J$17:$K$19"}</definedName>
    <definedName name="서세명" hidden="1">{#N/A,#N/A,FALSE,"현장 NCR 분석";#N/A,#N/A,FALSE,"현장품질감사";#N/A,#N/A,FALSE,"현장품질감사"}</definedName>
    <definedName name="서야서야" localSheetId="11">#REF!</definedName>
    <definedName name="서야서야" localSheetId="15">#REF!</definedName>
    <definedName name="서야서야" localSheetId="2">#REF!</definedName>
    <definedName name="서야서야" localSheetId="3">#REF!</definedName>
    <definedName name="서야서야" localSheetId="4">#REF!</definedName>
    <definedName name="서야서야" localSheetId="5">#REF!</definedName>
    <definedName name="서야서야" localSheetId="6">#REF!</definedName>
    <definedName name="서야서야">#REF!</definedName>
    <definedName name="서양사유" localSheetId="2">#REF!</definedName>
    <definedName name="서양사유" localSheetId="3">#REF!</definedName>
    <definedName name="서양사유" localSheetId="4">#REF!</definedName>
    <definedName name="서양사유" localSheetId="5">#REF!</definedName>
    <definedName name="서양사유" localSheetId="6">#REF!</definedName>
    <definedName name="서양사유">#REF!</definedName>
    <definedName name="서풍" hidden="1">{#N/A,#N/A,FALSE,"현장 NCR 분석";#N/A,#N/A,FALSE,"현장품질감사";#N/A,#N/A,FALSE,"현장품질감사"}</definedName>
    <definedName name="서ㅜ">#REF!</definedName>
    <definedName name="석" localSheetId="10">제6호+[4]제6호!$A$1:$IV$65536</definedName>
    <definedName name="석" localSheetId="11">제6호+#REF!</definedName>
    <definedName name="석" localSheetId="12">제6호+[4]제6호!$A$1:$IV$65536</definedName>
    <definedName name="석" localSheetId="13">제6호+[4]제6호!$A$1:$IV$65536</definedName>
    <definedName name="석" localSheetId="15">제6호+#REF!</definedName>
    <definedName name="석" localSheetId="16">제6호+[4]제6호!$A$1:$IV$65536</definedName>
    <definedName name="석" localSheetId="17">제6호+[4]제6호!$A$1:$IV$65536</definedName>
    <definedName name="석" localSheetId="18">제6호+[4]제6호!$A:$IV</definedName>
    <definedName name="석" localSheetId="2">제6호+[4]제6호!$A$1:$IV$65536</definedName>
    <definedName name="석" localSheetId="20">제6호+#REF!</definedName>
    <definedName name="석" localSheetId="22">제6호+[4]제6호!$A$1:$IV$65536</definedName>
    <definedName name="석" localSheetId="23">제6호+[4]제6호!$A$1:$IV$65536</definedName>
    <definedName name="석" localSheetId="3">제6호+[4]제6호!$A$1:$IV$65536</definedName>
    <definedName name="석" localSheetId="4">제6호+[4]제6호!$A$1:$IV$65536</definedName>
    <definedName name="석" localSheetId="5">제6호+[4]제6호!$A$1:$IV$65536</definedName>
    <definedName name="석" localSheetId="6">제6호+[4]제6호!$A$1:$IV$65536</definedName>
    <definedName name="석">제6호+[4]제6호!$A$1:$IV$65536</definedName>
    <definedName name="석분" hidden="1">{#N/A,#N/A,FALSE,"현장 NCR 분석";#N/A,#N/A,FALSE,"현장품질감사";#N/A,#N/A,FALSE,"현장품질감사"}</definedName>
    <definedName name="석붐" hidden="1">{#N/A,#N/A,FALSE,"현장 NCR 분석";#N/A,#N/A,FALSE,"현장품질감사";#N/A,#N/A,FALSE,"현장품질감사"}</definedName>
    <definedName name="석천" localSheetId="10">제6호+[4]제6호!$A$1:$IV$65536</definedName>
    <definedName name="석천" localSheetId="11">제6호+#REF!</definedName>
    <definedName name="석천" localSheetId="12">제6호+[4]제6호!$A$1:$IV$65536</definedName>
    <definedName name="석천" localSheetId="13">제6호+[4]제6호!$A$1:$IV$65536</definedName>
    <definedName name="석천" localSheetId="15">제6호+#REF!</definedName>
    <definedName name="석천" localSheetId="16">제6호+[4]제6호!$A$1:$IV$65536</definedName>
    <definedName name="석천" localSheetId="17">제6호+[4]제6호!$A$1:$IV$65536</definedName>
    <definedName name="석천" localSheetId="18">제6호+[4]제6호!$A:$IV</definedName>
    <definedName name="석천" localSheetId="2">제6호+[4]제6호!$A$1:$IV$65536</definedName>
    <definedName name="석천" localSheetId="20">제6호+#REF!</definedName>
    <definedName name="석천" localSheetId="22">제6호+[4]제6호!$A$1:$IV$65536</definedName>
    <definedName name="석천" localSheetId="23">제6호+[4]제6호!$A$1:$IV$65536</definedName>
    <definedName name="석천" localSheetId="3">제6호+[4]제6호!$A$1:$IV$65536</definedName>
    <definedName name="석천" localSheetId="4">제6호+[4]제6호!$A$1:$IV$65536</definedName>
    <definedName name="석천" localSheetId="5">제6호+[4]제6호!$A$1:$IV$65536</definedName>
    <definedName name="석천" localSheetId="6">제6호+[4]제6호!$A$1:$IV$65536</definedName>
    <definedName name="석천">제6호+[4]제6호!$A$1:$IV$65536</definedName>
    <definedName name="선급" hidden="1">#REF!</definedName>
    <definedName name="선급금"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선급비용" hidden="1">{#N/A,#N/A,FALSE,"BS";#N/A,#N/A,FALSE,"PL";#N/A,#N/A,FALSE,"처분";#N/A,#N/A,FALSE,"현금";#N/A,#N/A,FALSE,"매출";#N/A,#N/A,FALSE,"원가";#N/A,#N/A,FALSE,"경영"}</definedName>
    <definedName name="선박"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선성우" localSheetId="18">#REF!</definedName>
    <definedName name="선성우" localSheetId="20">#REF!</definedName>
    <definedName name="선성우" localSheetId="21">#REF!</definedName>
    <definedName name="선성우" localSheetId="6">#REF!</definedName>
    <definedName name="선성우" localSheetId="9">#REF!</definedName>
    <definedName name="선성우">#REF!</definedName>
    <definedName name="선수금" hidden="1">{#N/A,#N/A,FALSE,"BS";#N/A,#N/A,FALSE,"PL";#N/A,#N/A,FALSE,"처분";#N/A,#N/A,FALSE,"현금";#N/A,#N/A,FALSE,"매출";#N/A,#N/A,FALSE,"원가";#N/A,#N/A,FALSE,"경영"}</definedName>
    <definedName name="선수금2" hidden="1">{#N/A,#N/A,FALSE,"BS";#N/A,#N/A,FALSE,"PL";#N/A,#N/A,FALSE,"처분";#N/A,#N/A,FALSE,"현금";#N/A,#N/A,FALSE,"매출";#N/A,#N/A,FALSE,"원가";#N/A,#N/A,FALSE,"경영"}</definedName>
    <definedName name="선투자다" hidden="1">{"'자리배치도'!$AG$1:$CI$28"}</definedName>
    <definedName name="설계" hidden="1">{#N/A,#N/A,FALSE,"현장 NCR 분석";#N/A,#N/A,FALSE,"현장품질감사";#N/A,#N/A,FALSE,"현장품질감사"}</definedName>
    <definedName name="설계변경" hidden="1">{#N/A,#N/A,TRUE,"수량총괄";#N/A,#N/A,TRUE,"공사비예산서";#N/A,#N/A,TRUE,"공사비예산서 (2)"}</definedName>
    <definedName name="설명서" hidden="1">{#N/A,#N/A,FALSE,"포장1";#N/A,#N/A,FALSE,"포장1"}</definedName>
    <definedName name="설비" hidden="1">{#N/A,#N/A,FALSE,"이태원철근"}</definedName>
    <definedName name="설비원가집계표" hidden="1">#REF!</definedName>
    <definedName name="섯" hidden="1">{"'Sheet1'!$A$4:$M$21","'Sheet1'!$J$17:$K$19"}</definedName>
    <definedName name="성"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구" localSheetId="10">제6호+[4]제6호!$A$1:$IV$65536</definedName>
    <definedName name="성구" localSheetId="11">제6호+#REF!</definedName>
    <definedName name="성구" localSheetId="12">제6호+[4]제6호!$A$1:$IV$65536</definedName>
    <definedName name="성구" localSheetId="13">제6호+[4]제6호!$A$1:$IV$65536</definedName>
    <definedName name="성구" localSheetId="15">제6호+#REF!</definedName>
    <definedName name="성구" localSheetId="16">제6호+[4]제6호!$A$1:$IV$65536</definedName>
    <definedName name="성구" localSheetId="17">제6호+[4]제6호!$A$1:$IV$65536</definedName>
    <definedName name="성구" localSheetId="18">제6호+[4]제6호!$A:$IV</definedName>
    <definedName name="성구" localSheetId="2">제6호+[4]제6호!$A$1:$IV$65536</definedName>
    <definedName name="성구" localSheetId="20">제6호+#REF!</definedName>
    <definedName name="성구" localSheetId="22">제6호+[4]제6호!$A$1:$IV$65536</definedName>
    <definedName name="성구" localSheetId="23">제6호+[4]제6호!$A$1:$IV$65536</definedName>
    <definedName name="성구" localSheetId="3">제6호+[4]제6호!$A$1:$IV$65536</definedName>
    <definedName name="성구" localSheetId="4">제6호+[4]제6호!$A$1:$IV$65536</definedName>
    <definedName name="성구" localSheetId="5">제6호+[4]제6호!$A$1:$IV$65536</definedName>
    <definedName name="성구" localSheetId="6">제6호+[4]제6호!$A$1:$IV$65536</definedName>
    <definedName name="성구">제6호+[4]제6호!$A$1:$IV$65536</definedName>
    <definedName name="성능보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세머" hidden="1">{#N/A,#N/A,FALSE,"현장 NCR 분석";#N/A,#N/A,FALSE,"현장품질감사";#N/A,#N/A,FALSE,"현장품질감사"}</definedName>
    <definedName name="세서" hidden="1">{#N/A,#N/A,FALSE,"현장 NCR 분석";#N/A,#N/A,FALSE,"현장품질감사";#N/A,#N/A,FALSE,"현장품질감사"}</definedName>
    <definedName name="세전" hidden="1">{#N/A,#N/A,FALSE,"지침";#N/A,#N/A,FALSE,"환경분석";#N/A,#N/A,FALSE,"Sheet16"}</definedName>
    <definedName name="세전익익" hidden="1">{#N/A,#N/A,FALSE,"지침";#N/A,#N/A,FALSE,"환경분석";#N/A,#N/A,FALSE,"Sheet16"}</definedName>
    <definedName name="셀형식">#REF!</definedName>
    <definedName name="셔56ㅓ56" hidden="1">{"'Sheet1'!$A$4:$M$21","'Sheet1'!$J$17:$K$19"}</definedName>
    <definedName name="셔ㅡ">제6호+#REF!</definedName>
    <definedName name="소" hidden="1">{#N/A,#N/A,FALSE,"현장 NCR 분석";#N/A,#N/A,FALSE,"현장품질감사";#N/A,#N/A,FALSE,"현장품질감사"}</definedName>
    <definedName name="소545" hidden="1">{"'Sheet1'!$A$4:$M$21","'Sheet1'!$J$17:$K$19"}</definedName>
    <definedName name="소비자" hidden="1">{#N/A,#N/A,FALSE,"현장 NCR 분석";#N/A,#N/A,FALSE,"현장품질감사";#N/A,#N/A,FALSE,"현장품질감사"}</definedName>
    <definedName name="소요계획2" hidden="1">{#N/A,#N/A,FALSE,"예상손익";#N/A,#N/A,FALSE,"관리분석";#N/A,#N/A,FALSE,"장비분석";#N/A,#N/A,FALSE,"준설분석";#N/A,#N/A,FALSE,"철구분석"}</definedName>
    <definedName name="소천" hidden="1">{#N/A,#N/A,FALSE,"포장단가"}</definedName>
    <definedName name="속초" hidden="1">{#N/A,#N/A,FALSE,"현장 NCR 분석";#N/A,#N/A,FALSE,"현장품질감사";#N/A,#N/A,FALSE,"현장품질감사"}</definedName>
    <definedName name="손" localSheetId="11">#REF!</definedName>
    <definedName name="손" localSheetId="15">#REF!</definedName>
    <definedName name="손" localSheetId="2">#REF!</definedName>
    <definedName name="손" localSheetId="3">#REF!</definedName>
    <definedName name="손" localSheetId="4">#REF!</definedName>
    <definedName name="손" localSheetId="5">#REF!</definedName>
    <definedName name="손" localSheetId="6">#REF!</definedName>
    <definedName name="손">#REF!</definedName>
    <definedName name="손명수" hidden="1">{#N/A,#N/A,FALSE,"현장 NCR 분석";#N/A,#N/A,FALSE,"현장품질감사";#N/A,#N/A,FALSE,"현장품질감사"}</definedName>
    <definedName name="손부" hidden="1">{#N/A,#N/A,FALSE,"현장 NCR 분석";#N/A,#N/A,FALSE,"현장품질감사";#N/A,#N/A,FALSE,"현장품질감사"}</definedName>
    <definedName name="손액계산서" hidden="1">{#N/A,#N/A,FALSE,"1.최종대차대조표";#N/A,#N/A,FALSE,"2.최종손익계산서";#N/A,#N/A,FALSE,"이익잉여금처분";#N/A,#N/A,FALSE,"5.현금";#N/A,#N/A,FALSE,"6.당좌예금";#N/A,#N/A,FALSE,"7.제예금";#N/A,#N/A,FALSE,"8.유가증권명세";#N/A,#N/A,FALSE,"9.외상매출금";#N/A,#N/A,FALSE,"11.미수금";#N/A,#N/A,FALSE,"12.미수수익";#N/A,#N/A,FALSE,"13.재고자산";#N/A,#N/A,FALSE,"12.1제품수불명세서";#N/A,#N/A,FALSE,"12.2 부산물수불명세서";#N/A,#N/A,FALSE,"12.3 원재료수불명세서";#N/A,#N/A,FALSE,"12.4 저장품";#N/A,#N/A,FALSE,"12.5 상품수불";#N/A,#N/A,FALSE,"12.6 미착품명세서";#N/A,#N/A,FALSE,"14.선급금";#N/A,#N/A,FALSE,"15.선급비용";#N/A,#N/A,FALSE,"16.주임종";#N/A,#N/A,FALSE,"17.장기성예금";#N/A,#N/A,FALSE,"18.투자유가증권";#N/A,#N/A,FALSE,"19.출자금";#N/A,#N/A,FALSE,"20.특정현금과예금";#N/A,#N/A,FALSE,"21.단퇴예치금";#N/A,#N/A,FALSE,"22.가입권";#N/A,#N/A,FALSE,"23.임차보증금";#N/A,#N/A,FALSE,"24.부도어음";#N/A,#N/A,FALSE,"25.유형자산";#N/A,#N/A,FALSE,"24.8건설가계정";#N/A,#N/A,FALSE,"26.이연자산";#N/A,#N/A,FALSE,"27.외상매입금";#N/A,#N/A,FALSE,"28.지급어음 (2)";#N/A,#N/A,FALSE,"29.당좌차월";#N/A,#N/A,FALSE,"30.단기차입금";#N/A,#N/A,FALSE,"31.외화단기차입금";#N/A,#N/A,FALSE,"32.미지급금";#N/A,#N/A,FALSE,"33.선수금명세서";#N/A,#N/A,FALSE,"34.예수금";#N/A,#N/A,FALSE,"35.미지급비용";#N/A,#N/A,FALSE,"36.미지급법인세";#N/A,#N/A,FALSE,"37.예수보증금";#N/A,#N/A,FALSE,"38.유동성장기부채 ";#N/A,#N/A,FALSE,"39.장기차입금 ";#N/A,#N/A,FALSE,"40. 사채";#N/A,#N/A,FALSE,"41.사채할인발행";#N/A,#N/A,FALSE,"41.충당금";#N/A,#N/A,FALSE,"41.1대손충당금";#N/A,#N/A,FALSE,"42.법인세등명세";#N/A,#N/A,FALSE,"43.자본금";#N/A,#N/A,FALSE,"44.수입금액";#N/A,#N/A,FALSE,"45.매출액명세서";#N/A,#N/A,FALSE,"46.매출원가";#N/A,#N/A,FALSE,"48.원가계산서명세서";#N/A,#N/A,FALSE,"49.제조원가명세서";#N/A,#N/A,FALSE,"50.감사보고서";#N/A,#N/A,FALSE,"10.받을어음"}</definedName>
    <definedName name="손익" hidden="1">{#N/A,#N/A,FALSE,"BS";#N/A,#N/A,FALSE,"PL";#N/A,#N/A,FALSE,"처분";#N/A,#N/A,FALSE,"현금";#N/A,#N/A,FALSE,"매출";#N/A,#N/A,FALSE,"원가";#N/A,#N/A,FALSE,"경영"}</definedName>
    <definedName name="손익변경" hidden="1">{#N/A,#N/A,FALSE,"지침";#N/A,#N/A,FALSE,"환경분석";#N/A,#N/A,FALSE,"Sheet16"}</definedName>
    <definedName name="손익요약" hidden="1">{#N/A,#N/A,FALSE,"현장 NCR 분석";#N/A,#N/A,FALSE,"현장품질감사";#N/A,#N/A,FALSE,"현장품질감사"}</definedName>
    <definedName name="손잉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솓">제6호+[4]제6호!$A$1:$IV$65536</definedName>
    <definedName name="솟45" hidden="1">{"'Sheet1'!$A$4:$M$21","'Sheet1'!$J$17:$K$19"}</definedName>
    <definedName name="송탄" hidden="1">{#N/A,#N/A,FALSE,"현장 NCR 분석";#N/A,#N/A,FALSE,"현장품질감사";#N/A,#N/A,FALSE,"현장품질감사"}</definedName>
    <definedName name="숃">제6호+#REF!</definedName>
    <definedName name="숄ㅡㅓ">제6호+#REF!</definedName>
    <definedName name="수" hidden="1">#REF!</definedName>
    <definedName name="수금계획" hidden="1">{#N/A,#N/A,FALSE,"이태원철근"}</definedName>
    <definedName name="수급표" hidden="1">#REF!</definedName>
    <definedName name="수량조정" hidden="1">{"'정산내역서'!$A$1:$I$35","'정산서(절.성토부)'!$A$1:$Q$17","'정산서(교량부)'!$A$1:$Q$84","'총괄표'!$A$1:$M$12","'시행현황'!$A$1:$G$12","'표지'!$A$1:$N$27","'정산서(절.성토부)'!$A$3:$Q$7"}</definedName>
    <definedName name="수비" hidden="1">{#N/A,#N/A,FALSE,"포장단가"}</definedName>
    <definedName name="수식구분">#REF!</definedName>
    <definedName name="수연" localSheetId="11">#REF!</definedName>
    <definedName name="수연" localSheetId="15">#REF!</definedName>
    <definedName name="수연" localSheetId="2">#REF!</definedName>
    <definedName name="수연" localSheetId="3">#REF!</definedName>
    <definedName name="수연" localSheetId="4">#REF!</definedName>
    <definedName name="수연" localSheetId="5">#REF!</definedName>
    <definedName name="수연" localSheetId="6">#REF!</definedName>
    <definedName name="수연">#REF!</definedName>
    <definedName name="수익" hidden="1">#REF!</definedName>
    <definedName name="수입보증금" hidden="1">{#N/A,#N/A,FALSE,"BS";#N/A,#N/A,FALSE,"PL";#N/A,#N/A,FALSE,"처분";#N/A,#N/A,FALSE,"현금";#N/A,#N/A,FALSE,"매출";#N/A,#N/A,FALSE,"원가";#N/A,#N/A,FALSE,"경영"}</definedName>
    <definedName name="수입보증금2" hidden="1">{#N/A,#N/A,FALSE,"BS";#N/A,#N/A,FALSE,"PL";#N/A,#N/A,FALSE,"처분";#N/A,#N/A,FALSE,"현금";#N/A,#N/A,FALSE,"매출";#N/A,#N/A,FALSE,"원가";#N/A,#N/A,FALSE,"경영"}</definedName>
    <definedName name="수정" hidden="1">{"'자리배치도'!$AG$1:$CI$28"}</definedName>
    <definedName name="수정후" hidden="1">{#N/A,#N/A,FALSE,"손익표지";#N/A,#N/A,FALSE,"손익계산";#N/A,#N/A,FALSE,"일반관리비";#N/A,#N/A,FALSE,"영업외수익";#N/A,#N/A,FALSE,"영업외비용";#N/A,#N/A,FALSE,"매출액";#N/A,#N/A,FALSE,"요약손익";#N/A,#N/A,FALSE,"요약대차";#N/A,#N/A,FALSE,"매출채권현황";#N/A,#N/A,FALSE,"매출채권명세"}</definedName>
    <definedName name="수주계획" hidden="1">#REF!</definedName>
    <definedName name="수주계획2019" hidden="1">{"'분양원가'!$B$1:$F$113"}</definedName>
    <definedName name="수질분참실적_이정훈">#REF!</definedName>
    <definedName name="수질분책">#REF!</definedName>
    <definedName name="숭인4" hidden="1">#REF!</definedName>
    <definedName name="스페어" hidden="1">{#N/A,#N/A,FALSE,"현장 NCR 분석";#N/A,#N/A,FALSE,"현장품질감사";#N/A,#N/A,FALSE,"현장품질감사"}</definedName>
    <definedName name="스ㅓㅅ">#REF!</definedName>
    <definedName name="승용교" hidden="1">{#N/A,#N/A,FALSE,"2~8번"}</definedName>
    <definedName name="시" hidden="1">{#N/A,#N/A,FALSE,"포장단가"}</definedName>
    <definedName name="시공" hidden="1">{#N/A,#N/A,FALSE,"이태원철근"}</definedName>
    <definedName name="시트2" hidden="1">{#N/A,#N/A,TRUE,"수량총괄";#N/A,#N/A,TRUE,"공사비예산서";#N/A,#N/A,TRUE,"공사비예산서 (2)"}</definedName>
    <definedName name="시트구분">#REF!</definedName>
    <definedName name="시행" hidden="1">{#N/A,#N/A,FALSE,"현장 NCR 분석";#N/A,#N/A,FALSE,"현장품질감사";#N/A,#N/A,FALSE,"현장품질감사"}</definedName>
    <definedName name="시험실과식당" hidden="1">{#N/A,#N/A,FALSE,"사업총괄";#N/A,#N/A,FALSE,"장비사업";#N/A,#N/A,FALSE,"철구사업";#N/A,#N/A,FALSE,"준설사업"}</definedName>
    <definedName name="신규" hidden="1">#REF!</definedName>
    <definedName name="신동수" localSheetId="2">#REF!</definedName>
    <definedName name="신동수" localSheetId="3">#REF!</definedName>
    <definedName name="신동수" localSheetId="4">#REF!</definedName>
    <definedName name="신동수" localSheetId="5">#REF!</definedName>
    <definedName name="신동수" localSheetId="6">#REF!</definedName>
    <definedName name="신동수">#REF!</definedName>
    <definedName name="신승진1">#REF!</definedName>
    <definedName name="신승진2">#REF!</definedName>
    <definedName name="신원선">#REF!</definedName>
    <definedName name="신원선1">#REF!</definedName>
    <definedName name="신월051031" hidden="1">{#N/A,#N/A,FALSE,"현장 NCR 분석";#N/A,#N/A,FALSE,"현장품질감사";#N/A,#N/A,FALSE,"현장품질감사"}</definedName>
    <definedName name="신체" hidden="1">{#N/A,#N/A,FALSE,"현장 NCR 분석";#N/A,#N/A,FALSE,"현장품질감사";#N/A,#N/A,FALSE,"현장품질감사"}</definedName>
    <definedName name="신최" hidden="1">{#N/A,#N/A,FALSE,"현장 NCR 분석";#N/A,#N/A,FALSE,"현장품질감사";#N/A,#N/A,FALSE,"현장품질감사"}</definedName>
    <definedName name="신태균" localSheetId="18">#REF!</definedName>
    <definedName name="신태균">#REF!</definedName>
    <definedName name="실시설계용역비변경내역" hidden="1">{"'정산내역서'!$A$1:$I$35","'정산서(절.성토부)'!$A$1:$Q$17","'정산서(교량부)'!$A$1:$Q$84","'총괄표'!$A$1:$M$12","'시행현황'!$A$1:$G$12","'표지'!$A$1:$N$27","'정산서(절.성토부)'!$A$3:$Q$7"}</definedName>
    <definedName name="실용" localSheetId="10">제6호+[4]제6호!$A$1:$IV$65536</definedName>
    <definedName name="실용" localSheetId="11">제6호+#REF!</definedName>
    <definedName name="실용" localSheetId="12">제6호+[4]제6호!$A$1:$IV$65536</definedName>
    <definedName name="실용" localSheetId="13">제6호+[4]제6호!$A$1:$IV$65536</definedName>
    <definedName name="실용" localSheetId="15">제6호+#REF!</definedName>
    <definedName name="실용" localSheetId="16">제6호+[4]제6호!$A$1:$IV$65536</definedName>
    <definedName name="실용" localSheetId="17">제6호+[4]제6호!$A$1:$IV$65536</definedName>
    <definedName name="실용" localSheetId="18">제6호+[4]제6호!$A:$IV</definedName>
    <definedName name="실용" localSheetId="2">제6호+[4]제6호!$A$1:$IV$65536</definedName>
    <definedName name="실용" localSheetId="20">제6호+#REF!</definedName>
    <definedName name="실용" localSheetId="22">제6호+[4]제6호!$A$1:$IV$65536</definedName>
    <definedName name="실용" localSheetId="23">제6호+[4]제6호!$A$1:$IV$65536</definedName>
    <definedName name="실용" localSheetId="3">제6호+[4]제6호!$A$1:$IV$65536</definedName>
    <definedName name="실용" localSheetId="4">제6호+[4]제6호!$A$1:$IV$65536</definedName>
    <definedName name="실용" localSheetId="5">제6호+[4]제6호!$A$1:$IV$65536</definedName>
    <definedName name="실용" localSheetId="6">제6호+[4]제6호!$A$1:$IV$65536</definedName>
    <definedName name="실용">제6호+[4]제6호!$A$1:$IV$65536</definedName>
    <definedName name="실행예산서" hidden="1">{#N/A,#N/A,FALSE,"현장 NCR 분석";#N/A,#N/A,FALSE,"현장품질감사";#N/A,#N/A,FALSE,"현장품질감사"}</definedName>
    <definedName name="심최" hidden="1">{#N/A,#N/A,FALSE,"현장 NCR 분석";#N/A,#N/A,FALSE,"현장품질감사";#N/A,#N/A,FALSE,"현장품질감사"}</definedName>
    <definedName name="ㅇ" localSheetId="18">#REF!</definedName>
    <definedName name="ㅇ" localSheetId="9">#REF!</definedName>
    <definedName name="ㅇ">#REF!</definedName>
    <definedName name="ㅇ0"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ㅇㄱ" hidden="1">#REF!</definedName>
    <definedName name="ㅇㄴ">#REF!</definedName>
    <definedName name="ㅇㄴㄹ" localSheetId="11">#REF!</definedName>
    <definedName name="ㅇㄴㄹ" localSheetId="15">#REF!</definedName>
    <definedName name="ㅇㄴㄹ" localSheetId="2">#REF!</definedName>
    <definedName name="ㅇㄴㄹ" localSheetId="3">#REF!</definedName>
    <definedName name="ㅇㄴㄹ" localSheetId="4">#REF!</definedName>
    <definedName name="ㅇㄴㄹ" localSheetId="5">#REF!</definedName>
    <definedName name="ㅇㄴㄹ" localSheetId="6">#REF!</definedName>
    <definedName name="ㅇㄴㄹ">#REF!</definedName>
    <definedName name="ㅇㄴㅀㄷㅎㄴ" hidden="1">#REF!</definedName>
    <definedName name="ㅇㄴㅀㅇㅎㅁㄴㅇㅀ" localSheetId="2">#REF!</definedName>
    <definedName name="ㅇㄴㅀㅇㅎㅁㄴㅇㅀ" localSheetId="3">#REF!</definedName>
    <definedName name="ㅇㄴㅀㅇㅎㅁㄴㅇㅀ" localSheetId="4">#REF!</definedName>
    <definedName name="ㅇㄴㅀㅇㅎㅁㄴㅇㅀ" localSheetId="5">#REF!</definedName>
    <definedName name="ㅇㄴㅀㅇㅎㅁㄴㅇㅀ" localSheetId="6">#REF!</definedName>
    <definedName name="ㅇㄴㅀㅇㅎㅁㄴㅇㅀ">#REF!</definedName>
    <definedName name="ㅇㄴㅁ" hidden="1">#REF!</definedName>
    <definedName name="ㅇㄴㅁㅇ" hidden="1">{"'활동원단위'!$A$22:$G$26"}</definedName>
    <definedName name="ㅇㄴㅇㄹ" hidden="1">{"'자리배치도'!$AG$1:$CI$28"}</definedName>
    <definedName name="ㅇㄴㅇㅁ" hidden="1">{"'자리배치도'!$AG$1:$CI$28"}</definedName>
    <definedName name="ㅇㄶㅇ" localSheetId="18">#REF!</definedName>
    <definedName name="ㅇㄶㅇ">#REF!</definedName>
    <definedName name="ㅇㄹ" localSheetId="18" hidden="1">{#N/A,#N/A,TRUE,"수량총괄";#N/A,#N/A,TRUE,"공사비예산서";#N/A,#N/A,TRUE,"공사비예산서 (2)"}</definedName>
    <definedName name="ㅇㄹ">#REF!</definedName>
    <definedName name="ㅇㄹㄹ" hidden="1">#REF!</definedName>
    <definedName name="ㅇㄹㄹㅇ" hidden="1">#REF!</definedName>
    <definedName name="ㅇ루ㅠ">#REF!</definedName>
    <definedName name="ㅇㄻ" localSheetId="18">#REF!</definedName>
    <definedName name="ㅇㄻ">#REF!</definedName>
    <definedName name="ㅇㄻㄹㅇ" hidden="1">{"'자리배치도'!$AG$1:$CI$28"}</definedName>
    <definedName name="ㅇㅀ" hidden="1">{#N/A,#N/A,FALSE,"BS";#N/A,#N/A,FALSE,"PL";#N/A,#N/A,FALSE,"A";#N/A,#N/A,FALSE,"B";#N/A,#N/A,FALSE,"B1";#N/A,#N/A,FALSE,"C";#N/A,#N/A,FALSE,"C1";#N/A,#N/A,FALSE,"C2";#N/A,#N/A,FALSE,"D";#N/A,#N/A,FALSE,"E";#N/A,#N/A,FALSE,"F";#N/A,#N/A,FALSE,"AA";#N/A,#N/A,FALSE,"BB";#N/A,#N/A,FALSE,"CC";#N/A,#N/A,FALSE,"DD";#N/A,#N/A,FALSE,"EE";#N/A,#N/A,FALSE,"FF";#N/A,#N/A,FALSE,"PL10";#N/A,#N/A,FALSE,"PL20";#N/A,#N/A,FALSE,"PL30"}</definedName>
    <definedName name="ㅇㅁㄴㄹㄴㅇㅅㅎㅁㄴㅇ"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ㅁㄴㄹㅇㅎㄻ" hidden="1">{"'자리배치도'!$AG$1:$CI$28"}</definedName>
    <definedName name="ㅇㅁㄹ">제6호+[4]제6호!$A$1:$IV$65536</definedName>
    <definedName name="ㅇㅁㄹㄹㄹㅇㅁㄹㅇㄹㅇㅁㄹㄹ" hidden="1">{"'자리배치도'!$AG$1:$CI$28"}</definedName>
    <definedName name="ㅇㅁㄹㅗㅜ">#REF!</definedName>
    <definedName name="ㅇㅁㅇㄹ" hidden="1">{"'자리배치도'!$AG$1:$CI$28"}</definedName>
    <definedName name="ㅇㅁㅎ">제6호+[4]제6호!$A$1:$IV$65536</definedName>
    <definedName name="ㅇㅁ후">#REF!</definedName>
    <definedName name="ㅇ무">#REF!</definedName>
    <definedName name="ㅇㅅㄶ">제6호+#REF!</definedName>
    <definedName name="ㅇㅇ" localSheetId="2">#REF!</definedName>
    <definedName name="ㅇㅇ" localSheetId="3">#REF!</definedName>
    <definedName name="ㅇㅇ" localSheetId="4">#REF!</definedName>
    <definedName name="ㅇㅇ" localSheetId="5">#REF!</definedName>
    <definedName name="ㅇㅇ" localSheetId="6">#REF!</definedName>
    <definedName name="ㅇㅇ" localSheetId="7">#REF!</definedName>
    <definedName name="ㅇㅇ">#REF!</definedName>
    <definedName name="ㅇㅇㄴㅁㅇㄴㅁ" hidden="1">{"'자리배치도'!$AG$1:$CI$28"}</definedName>
    <definedName name="ㅇㅇㄹ" hidden="1">#N/A</definedName>
    <definedName name="ㅇㅇㄻㄴㄹㅇㄹㅇㅁㄴ" hidden="1">{"'자리배치도'!$AG$1:$CI$28"}</definedName>
    <definedName name="ㅇㅇㅀ" hidden="1">{#N/A,#N/A,FALSE,"BS";#N/A,#N/A,FALSE,"PL";#N/A,#N/A,FALSE,"A";#N/A,#N/A,FALSE,"B";#N/A,#N/A,FALSE,"B1";#N/A,#N/A,FALSE,"C";#N/A,#N/A,FALSE,"C1";#N/A,#N/A,FALSE,"C2";#N/A,#N/A,FALSE,"D";#N/A,#N/A,FALSE,"E";#N/A,#N/A,FALSE,"F";#N/A,#N/A,FALSE,"AA";#N/A,#N/A,FALSE,"BB";#N/A,#N/A,FALSE,"CC";#N/A,#N/A,FALSE,"DD";#N/A,#N/A,FALSE,"EE";#N/A,#N/A,FALSE,"FF";#N/A,#N/A,FALSE,"PL10";#N/A,#N/A,FALSE,"PL20";#N/A,#N/A,FALSE,"PL30"}</definedName>
    <definedName name="ㅇㅇㅇ" localSheetId="6">#REF!</definedName>
    <definedName name="ㅇㅇㅇ">#REF!</definedName>
    <definedName name="ㅇㅇㅇㅇ" hidden="1">#REF!</definedName>
    <definedName name="ㅇㅇㅇㅇㅁ" hidden="1">{"'자리배치도'!$AG$1:$CI$28"}</definedName>
    <definedName name="ㅇㅇㅇㅇㅇ" hidden="1">#REF!</definedName>
    <definedName name="ㅇㅇㅇㅇㅇㅇ" hidden="1">#REF!</definedName>
    <definedName name="ㅇㅇㅇㅎㄹ" hidden="1">{#N/A,#N/A,FALSE,"현장 NCR 분석";#N/A,#N/A,FALSE,"현장품질감사";#N/A,#N/A,FALSE,"현장품질감사"}</definedName>
    <definedName name="ㅇㅈ"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ㅇㅎ">제6호+#REF!</definedName>
    <definedName name="ㅇㅎㄴ">#REF!</definedName>
    <definedName name="ㅇㅎㄴㅜ">제6호+#REF!</definedName>
    <definedName name="ㅇㅎㅁ">제6호+#REF!</definedName>
    <definedName name="ㅇㅎㅇㅎ" hidden="1">{"'용역비'!$A$4:$C$8"}</definedName>
    <definedName name="ㅇㅓ">제6호+#REF!</definedName>
    <definedName name="ㅇㅗㅜ">#REF!</definedName>
    <definedName name="ㅇㅡ">#REF!</definedName>
    <definedName name="아" hidden="1">#REF!</definedName>
    <definedName name="아거ㅑㅈ겁ㅇ" hidden="1">{#N/A,#N/A,FALSE,"BS";#N/A,#N/A,FALSE,"PL";#N/A,#N/A,FALSE,"처분";#N/A,#N/A,FALSE,"현금";#N/A,#N/A,FALSE,"매출";#N/A,#N/A,FALSE,"원가";#N/A,#N/A,FALSE,"경영"}</definedName>
    <definedName name="아그우" hidden="1">{#N/A,#N/A,FALSE,"지침";#N/A,#N/A,FALSE,"환경분석";#N/A,#N/A,FALSE,"Sheet16"}</definedName>
    <definedName name="아니" hidden="1">#REF!</definedName>
    <definedName name="아닌데">제6호+#REF!</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 hidden="1">{#N/A,#N/A,FALSE,"BS";#N/A,#N/A,FALSE,"PL";#N/A,#N/A,FALSE,"처분";#N/A,#N/A,FALSE,"현금";#N/A,#N/A,FALSE,"매출";#N/A,#N/A,FALSE,"원가";#N/A,#N/A,FALSE,"경영"}</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무" hidden="1">{#N/A,#N/A,FALSE,"배수2"}</definedName>
    <definedName name="아무거나" hidden="1">{#N/A,#N/A,FALSE,"배수2"}</definedName>
    <definedName name="아아" hidden="1">{#N/A,#N/A,FALSE,"현장 NCR 분석";#N/A,#N/A,FALSE,"현장품질감사";#N/A,#N/A,FALSE,"현장품질감사"}</definedName>
    <definedName name="아앙" hidden="1">{#N/A,#N/A,FALSE,"현장 NCR 분석";#N/A,#N/A,FALSE,"현장품질감사";#N/A,#N/A,FALSE,"현장품질감사"}</definedName>
    <definedName name="아파트" hidden="1">{"'Sheet1'!$A$4:$M$21","'Sheet1'!$J$17:$K$19"}</definedName>
    <definedName name="아파트내역2" hidden="1">{"'Sheet1'!$A$4:$M$21","'Sheet1'!$J$17:$K$19"}</definedName>
    <definedName name="아ㅓ림" hidden="1">{#N/A,#N/A,FALSE,"포장1";#N/A,#N/A,FALSE,"포장1"}</definedName>
    <definedName name="안보" hidden="1">{#N/A,#N/A,FALSE,"현장 NCR 분석";#N/A,#N/A,FALSE,"현장품질감사";#N/A,#N/A,FALSE,"현장품질감사"}</definedName>
    <definedName name="안정" hidden="1">{#N/A,#N/A,FALSE,"사업총괄";#N/A,#N/A,FALSE,"장비사업";#N/A,#N/A,FALSE,"철구사업";#N/A,#N/A,FALSE,"준설사업"}</definedName>
    <definedName name="암거날개벽" hidden="1">#N/A</definedName>
    <definedName name="암석산근" hidden="1">{"'용역비'!$A$4:$C$8"}</definedName>
    <definedName name="암석설간" hidden="1">{"'용역비'!$A$4:$C$8"}</definedName>
    <definedName name="암ㅇㄹ아ㅣㅓㅏ" localSheetId="18">#REF!</definedName>
    <definedName name="암ㅇㄹ아ㅣㅓㅏ" localSheetId="9">#REF!</definedName>
    <definedName name="암ㅇㄹ아ㅣㅓㅏ">#REF!</definedName>
    <definedName name="앙" hidden="1">{#N/A,#N/A,FALSE,"BS";#N/A,#N/A,FALSE,"PL";#N/A,#N/A,FALSE,"처분";#N/A,#N/A,FALSE,"현금";#N/A,#N/A,FALSE,"매출";#N/A,#N/A,FALSE,"원가";#N/A,#N/A,FALSE,"경영"}</definedName>
    <definedName name="앙1" hidden="1">{#N/A,#N/A,FALSE,"BS";#N/A,#N/A,FALSE,"PL";#N/A,#N/A,FALSE,"처분";#N/A,#N/A,FALSE,"현금";#N/A,#N/A,FALSE,"매출";#N/A,#N/A,FALSE,"원가";#N/A,#N/A,FALSE,"경영"}</definedName>
    <definedName name="앙아앙ㅇ"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애용" hidden="1">{#N/A,#N/A,FALSE,"현장 NCR 분석";#N/A,#N/A,FALSE,"현장품질감사";#N/A,#N/A,FALSE,"현장품질감사"}</definedName>
    <definedName name="애자" hidden="1">{#N/A,#N/A,FALSE,"현장 NCR 분석";#N/A,#N/A,FALSE,"현장품질감사";#N/A,#N/A,FALSE,"현장품질감사"}</definedName>
    <definedName name="양" localSheetId="6">#REF!</definedName>
    <definedName name="양">#REF!</definedName>
    <definedName name="양재승2222222" hidden="1">#N/A</definedName>
    <definedName name="양주경" localSheetId="6">#REF!</definedName>
    <definedName name="양주경">#REF!</definedName>
    <definedName name="양창석" localSheetId="6">#REF!</definedName>
    <definedName name="양창석">#REF!</definedName>
    <definedName name="양창석1" localSheetId="6">#REF!</definedName>
    <definedName name="양창석1">#REF!</definedName>
    <definedName name="어" localSheetId="18">#REF!</definedName>
    <definedName name="어">#REF!</definedName>
    <definedName name="어랑" hidden="1">{#N/A,#N/A,FALSE,"BS";#N/A,#N/A,FALSE,"PL";#N/A,#N/A,FALSE,"처분";#N/A,#N/A,FALSE,"현금";#N/A,#N/A,FALSE,"매출";#N/A,#N/A,FALSE,"원가";#N/A,#N/A,FALSE,"경영"}</definedName>
    <definedName name="어오" hidden="1">{#N/A,#N/A,FALSE,"현장 NCR 분석";#N/A,#N/A,FALSE,"현장품질감사";#N/A,#N/A,FALSE,"현장품질감사"}</definedName>
    <definedName name="어ㅏ리낭러ㅔㄴ" hidden="1">#REF!</definedName>
    <definedName name="억수" hidden="1">{#N/A,#N/A,FALSE,"현장 NCR 분석";#N/A,#N/A,FALSE,"현장품질감사";#N/A,#N/A,FALSE,"현장품질감사"}</definedName>
    <definedName name="억이상" hidden="1">{#N/A,#N/A,FALSE,"2~8번"}</definedName>
    <definedName name="업" hidden="1">{#N/A,#N/A,FALSE,"포장2"}</definedName>
    <definedName name="업종" hidden="1">{#N/A,#N/A,FALSE,"포장2"}</definedName>
    <definedName name="업체" hidden="1">{#N/A,#N/A,FALSE,"구조2"}</definedName>
    <definedName name="업체순위" hidden="1">{#N/A,#N/A,FALSE,"배수2"}</definedName>
    <definedName name="연결총괄" hidden="1">#REF!</definedName>
    <definedName name="연구소3" hidden="1">{"'표지'!$B$1:$H$20","'표지'!$B$7:$D$10"}</definedName>
    <definedName name="연구소동" hidden="1">{"'표지'!$B$1:$H$20","'표지'!$B$7:$D$10"}</definedName>
    <definedName name="연규승" localSheetId="6">#REF!</definedName>
    <definedName name="연규승">#REF!</definedName>
    <definedName name="영" hidden="1">{#N/A,#N/A,FALSE,"일반적사항";#N/A,#N/A,FALSE,"주요재무자료";#N/A,#N/A,FALSE,"표지";#N/A,#N/A,FALSE,"총괄표";#N/A,#N/A,FALSE,"1호 과표세액";#N/A,#N/A,FALSE,"1-2호 농어촌과표";#N/A,#N/A,FALSE,"2호 서식";#N/A,#N/A,FALSE,"2호부표 최저한세";#N/A,#N/A,FALSE,"3(1)호 공제감면";#N/A,#N/A,FALSE,"3(1) 부3 세액조정";#N/A,#N/A,FALSE,"3호 임시투자공제";#N/A,#N/A,FALSE,"조8호 기술인력";#N/A,#N/A,FALSE,"3(1)부7 기업합리";#N/A,#N/A,FALSE,"3(3)호(갑) 원천납부";#N/A,#N/A,FALSE,"5호 농어촌";#N/A,#N/A,FALSE,"5호2 농감면(갑)";#N/A,#N/A,FALSE,"6호 소득금액";#N/A,#N/A,FALSE,"6호 첨부(익)";#N/A,#N/A,FALSE,"6호 첨부(손)";#N/A,#N/A,FALSE,"6-1호 수입금액";#N/A,#N/A,FALSE,"6-3호 퇴충";#N/A,#N/A,FALSE,"6-3(4)호 대손";#N/A,#N/A,FALSE,"6-4호 접대(갑)";#N/A,#N/A,FALSE,"6-4호 접대(을)";#N/A,#N/A,FALSE,"6-5호 외화(갑)";#N/A,#N/A,FALSE,"6-6호(부표)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자본금(을)";#N/A,#N/A,FALSE,"10(3)호 주요계정";#N/A,#N/A,FALSE,"10(3)호 부표";#N/A,#N/A,FALSE,"10(4)호 조정수입";#N/A,#N/A,FALSE,"14(1)호 갑 주식";#N/A,#N/A,FALSE,"59호 해외특수";#N/A,#N/A,FALSE,"60호 갑 적정유보";#N/A,#N/A,FALSE,"60호 을 적정유보";#N/A,#N/A,FALSE,"요약 BS";#N/A,#N/A,FALSE,"요약 PL";#N/A,#N/A,FALSE,"요약원가";#N/A,#N/A,FALSE,"요약RE"}</definedName>
    <definedName name="영건" hidden="1">{#N/A,#N/A,FALSE,"현장 NCR 분석";#N/A,#N/A,FALSE,"현장품질감사";#N/A,#N/A,FALSE,"현장품질감사"}</definedName>
    <definedName name="영건2" hidden="1">{#N/A,#N/A,FALSE,"현장 NCR 분석";#N/A,#N/A,FALSE,"현장품질감사";#N/A,#N/A,FALSE,"현장품질감사"}</definedName>
    <definedName name="영구" hidden="1">{#N/A,#N/A,FALSE,"지침";#N/A,#N/A,FALSE,"환경분석";#N/A,#N/A,FALSE,"Sheet16"}</definedName>
    <definedName name="영딘" hidden="1">{#N/A,#N/A,FALSE,"현장 NCR 분석";#N/A,#N/A,FALSE,"현장품질감사";#N/A,#N/A,FALSE,"현장품질감사"}</definedName>
    <definedName name="영문공정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암실행" hidden="1">{#N/A,#N/A,FALSE,"전력간선"}</definedName>
    <definedName name="영업" hidden="1">{#N/A,#N/A,FALSE,"BS";#N/A,#N/A,FALSE,"PL";#N/A,#N/A,FALSE,"처분";#N/A,#N/A,FALSE,"현금";#N/A,#N/A,FALSE,"매출";#N/A,#N/A,FALSE,"원가";#N/A,#N/A,FALSE,"경영"}</definedName>
    <definedName name="영업권" hidden="1">{#N/A,#N/A,FALSE,"BS";#N/A,#N/A,FALSE,"PL";#N/A,#N/A,FALSE,"처분";#N/A,#N/A,FALSE,"현금";#N/A,#N/A,FALSE,"매출";#N/A,#N/A,FALSE,"원가";#N/A,#N/A,FALSE,"경영"}</definedName>
    <definedName name="영업권1" hidden="1">{#N/A,#N/A,FALSE,"BS";#N/A,#N/A,FALSE,"PL";#N/A,#N/A,FALSE,"처분";#N/A,#N/A,FALSE,"현금";#N/A,#N/A,FALSE,"매출";#N/A,#N/A,FALSE,"원가";#N/A,#N/A,FALSE,"경영"}</definedName>
    <definedName name="영업기획" hidden="1">{#N/A,#N/A,FALSE,"현장 NCR 분석";#N/A,#N/A,FALSE,"현장품질감사";#N/A,#N/A,FALSE,"현장품질감사"}</definedName>
    <definedName name="영업보증금" hidden="1">{#N/A,#N/A,FALSE,"BS";#N/A,#N/A,FALSE,"PL";#N/A,#N/A,FALSE,"처분";#N/A,#N/A,FALSE,"현금";#N/A,#N/A,FALSE,"매출";#N/A,#N/A,FALSE,"원가";#N/A,#N/A,FALSE,"경영"}</definedName>
    <definedName name="영업세부전략" hidden="1">#REF!</definedName>
    <definedName name="영업외수" hidden="1">#REF!</definedName>
    <definedName name="영업현금" hidden="1">{#N/A,#N/A,FALSE,"지침";#N/A,#N/A,FALSE,"환경분석";#N/A,#N/A,FALSE,"Sheet16"}</definedName>
    <definedName name="영영영"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영태" localSheetId="10">제6호+[4]제6호!$A$1:$IV$65536</definedName>
    <definedName name="영태" localSheetId="11">제6호+#REF!</definedName>
    <definedName name="영태" localSheetId="12">제6호+[4]제6호!$A$1:$IV$65536</definedName>
    <definedName name="영태" localSheetId="13">제6호+[4]제6호!$A$1:$IV$65536</definedName>
    <definedName name="영태" localSheetId="15">제6호+#REF!</definedName>
    <definedName name="영태" localSheetId="16">제6호+[4]제6호!$A$1:$IV$65536</definedName>
    <definedName name="영태" localSheetId="17">제6호+[4]제6호!$A$1:$IV$65536</definedName>
    <definedName name="영태" localSheetId="18">제6호+[4]제6호!$A:$IV</definedName>
    <definedName name="영태" localSheetId="2">제6호+[4]제6호!$A$1:$IV$65536</definedName>
    <definedName name="영태" localSheetId="20">제6호+#REF!</definedName>
    <definedName name="영태" localSheetId="22">제6호+[4]제6호!$A$1:$IV$65536</definedName>
    <definedName name="영태" localSheetId="23">제6호+[4]제6호!$A$1:$IV$65536</definedName>
    <definedName name="영태" localSheetId="3">제6호+[4]제6호!$A$1:$IV$65536</definedName>
    <definedName name="영태" localSheetId="4">제6호+[4]제6호!$A$1:$IV$65536</definedName>
    <definedName name="영태" localSheetId="5">제6호+[4]제6호!$A$1:$IV$65536</definedName>
    <definedName name="영태" localSheetId="6">제6호+[4]제6호!$A$1:$IV$65536</definedName>
    <definedName name="영태">제6호+[4]제6호!$A$1:$IV$65536</definedName>
    <definedName name="예산" hidden="1">{#N/A,#N/A,FALSE,"현장 NCR 분석";#N/A,#N/A,FALSE,"현장품질감사";#N/A,#N/A,FALSE,"현장품질감사"}</definedName>
    <definedName name="예산_3" hidden="1">{#N/A,#N/A,FALSE,"사업총괄";#N/A,#N/A,FALSE,"장비사업";#N/A,#N/A,FALSE,"철구사업";#N/A,#N/A,FALSE,"준설사업"}</definedName>
    <definedName name="예산요" hidden="1">{#N/A,#N/A,FALSE,"사업총괄";#N/A,#N/A,FALSE,"장비사업";#N/A,#N/A,FALSE,"철구사업";#N/A,#N/A,FALSE,"준설사업"}</definedName>
    <definedName name="예산요약3" hidden="1">{#N/A,#N/A,FALSE,"사업총괄";#N/A,#N/A,FALSE,"장비사업";#N/A,#N/A,FALSE,"철구사업";#N/A,#N/A,FALSE,"준설사업"}</definedName>
    <definedName name="예상" hidden="1">{#N/A,#N/A,FALSE,"예상손익";#N/A,#N/A,FALSE,"관리분석";#N/A,#N/A,FALSE,"장비분석";#N/A,#N/A,FALSE,"준설분석";#N/A,#N/A,FALSE,"철구분석"}</definedName>
    <definedName name="예정가" hidden="1">{#N/A,#N/A,FALSE,"포장2"}</definedName>
    <definedName name="예제7" hidden="1">{#N/A,#N/A,FALSE,"BS";#N/A,#N/A,FALSE,"PL";#N/A,#N/A,FALSE,"처분";#N/A,#N/A,FALSE,"현금";#N/A,#N/A,FALSE,"매출";#N/A,#N/A,FALSE,"원가";#N/A,#N/A,FALSE,"경영"}</definedName>
    <definedName name="예치보증" hidden="1">{"'분양원가'!$B$1:$F$113"}</definedName>
    <definedName name="예치보증금" hidden="1">{"'분양원가'!$B$1:$F$113"}</definedName>
    <definedName name="오" hidden="1">#REF!</definedName>
    <definedName name="오금동" hidden="1">{#N/A,#N/A,FALSE,"현장 NCR 분석";#N/A,#N/A,FALSE,"현장품질감사";#N/A,#N/A,FALSE,"현장품질감사"}</definedName>
    <definedName name="오남" hidden="1">{#N/A,#N/A,FALSE,"현장 NCR 분석";#N/A,#N/A,FALSE,"현장품질감사";#N/A,#N/A,FALSE,"현장품질감사"}</definedName>
    <definedName name="오남2" hidden="1">{#N/A,#N/A,FALSE,"현장 NCR 분석";#N/A,#N/A,FALSE,"현장품질감사";#N/A,#N/A,FALSE,"현장품질감사"}</definedName>
    <definedName name="오리" hidden="1">#REF!</definedName>
    <definedName name="오빠" hidden="1">{#N/A,#N/A,FALSE,"현장 NCR 분석";#N/A,#N/A,FALSE,"현장품질감사";#N/A,#N/A,FALSE,"현장품질감사"}</definedName>
    <definedName name="오영한"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오영환"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오태훈" localSheetId="13">#REF!</definedName>
    <definedName name="오태훈">#REF!</definedName>
    <definedName name="옥외공사" hidden="1">{#N/A,#N/A,FALSE,"이태원철근"}</definedName>
    <definedName name="옥외대비" hidden="1">{#N/A,#N/A,FALSE,"이태원철근"}</definedName>
    <definedName name="옹" hidden="1">{#N/A,#N/A,FALSE,"골재소요량";#N/A,#N/A,FALSE,"골재소요량"}</definedName>
    <definedName name="옹1.85" hidden="1">{#N/A,#N/A,FALSE,"포장단가"}</definedName>
    <definedName name="옹벽" hidden="1">{#N/A,#N/A,FALSE,"혼합골재"}</definedName>
    <definedName name="옹벽수량집계표" hidden="1">{#N/A,#N/A,FALSE,"2~8번"}</definedName>
    <definedName name="옹벽수량집계표총괄" hidden="1">{#N/A,#N/A,FALSE,"혼합골재"}</definedName>
    <definedName name="완도" hidden="1">{#N/A,#N/A,FALSE,"포장2"}</definedName>
    <definedName name="왜이러지" hidden="1">{#N/A,#N/A,FALSE,"BS";#N/A,#N/A,FALSE,"PL";#N/A,#N/A,FALSE,"처분";#N/A,#N/A,FALSE,"현금";#N/A,#N/A,FALSE,"매출";#N/A,#N/A,FALSE,"원가";#N/A,#N/A,FALSE,"경영"}</definedName>
    <definedName name="외관디자인" hidden="1">{#N/A,#N/A,FALSE,"현장 NCR 분석";#N/A,#N/A,FALSE,"현장품질감사";#N/A,#N/A,FALSE,"현장품질감사"}</definedName>
    <definedName name="요약3" hidden="1">{#N/A,#N/A,FALSE,"사업총괄";#N/A,#N/A,FALSE,"장비사업";#N/A,#N/A,FALSE,"철구사업";#N/A,#N/A,FALSE,"준설사업"}</definedName>
    <definedName name="요약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용역명">#REF!</definedName>
    <definedName name="용용" hidden="1">{#N/A,#N/A,FALSE,"포장2"}</definedName>
    <definedName name="용지매출" hidden="1">#REF!</definedName>
    <definedName name="용지선급금" hidden="1">{#N/A,#N/A,FALSE,"표지";#N/A,#N/A,FALSE,"총괄표";#N/A,#N/A,FALSE,"1호 과표세액";#N/A,#N/A,FALSE,"2호 서식";#N/A,#N/A,FALSE,"3(3)호(갑) 원천납부";#N/A,#N/A,FALSE,"6호 소득금액";#N/A,#N/A,FALSE,"6호 첨부(익)";#N/A,#N/A,FALSE,"6호 첨부(손)";#N/A,#N/A,FALSE,"6-1호 수입금액";#N/A,#N/A,FALSE,"6-3호 퇴충";#N/A,#N/A,FALSE,"6-3(3)호 단퇴";#N/A,#N/A,FALSE,"6-3(4)호 대손";#N/A,#N/A,FALSE,"6-4호 접대(갑)";#N/A,#N/A,FALSE,"6-4호 접대(을)";#N/A,#N/A,FALSE,"6-5호 외화(갑)";#N/A,#N/A,FALSE,"6-5호 외화(을)";#N/A,#N/A,FALSE,"6-6호(부표) 자본적지출";#N/A,#N/A,FALSE,"6-11호 세금과공과";#N/A,#N/A,FALSE,"6-12호 선급비용";#N/A,#N/A,FALSE,"9호 자본금(갑)";#N/A,#N/A,FALSE,"9호 자본금(을)";#N/A,#N/A,FALSE,"10(3)호 주요계정";#N/A,#N/A,FALSE,"10(3)호 부표";#N/A,#N/A,FALSE,"10(4)호 조정수입";#N/A,#N/A,FALSE,"요약 BS";#N/A,#N/A,FALSE,"요약 PL";#N/A,#N/A,FALSE,"요약RE"}</definedName>
    <definedName name="우">제6호+[4]제6호!$A$1:$IV$65536</definedName>
    <definedName name="우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리나라">#REF!</definedName>
    <definedName name="우종수">#REF!</definedName>
    <definedName name="우ㅠ">제6호+[4]제6호!$A$1:$IV$65536</definedName>
    <definedName name="웋">제6호+[4]제6호!$A$1:$IV$65536</definedName>
    <definedName name="워야" hidden="1">{#N/A,#N/A,FALSE,"현장 NCR 분석";#N/A,#N/A,FALSE,"현장품질감사";#N/A,#N/A,FALSE,"현장품질감사"}</definedName>
    <definedName name="원가45" hidden="1">{#N/A,#N/A,FALSE,"변경관리예산";#N/A,#N/A,FALSE,"변경장비예산";#N/A,#N/A,FALSE,"변경준설예산";#N/A,#N/A,FALSE,"변경철구예산"}</definedName>
    <definedName name="원가명세서" hidden="1">{#N/A,#N/A,FALSE,"BS";#N/A,#N/A,FALSE,"PL";#N/A,#N/A,FALSE,"처분";#N/A,#N/A,FALSE,"현금";#N/A,#N/A,FALSE,"매출";#N/A,#N/A,FALSE,"원가";#N/A,#N/A,FALSE,"경영"}</definedName>
    <definedName name="원남내역" hidden="1">#REF!</definedName>
    <definedName name="원본2" hidden="1">#REF!</definedName>
    <definedName name="원본선투자잔액" hidden="1">{"'자리배치도'!$AG$1:$CI$28"}</definedName>
    <definedName name="원천납부8"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월드건설" hidden="1">{#N/A,#N/A,FALSE,"이태원철근"}</definedName>
    <definedName name="월별분양" hidden="1">{#N/A,#N/A,FALSE,"현장 NCR 분석";#N/A,#N/A,FALSE,"현장품질감사";#N/A,#N/A,FALSE,"현장품질감사"}</definedName>
    <definedName name="월별실적" hidden="1">{#N/A,#N/A,FALSE,"현장 NCR 분석";#N/A,#N/A,FALSE,"현장품질감사";#N/A,#N/A,FALSE,"현장품질감사"}</definedName>
    <definedName name="위성" localSheetId="10">제6호+[4]제6호!$A$1:$IV$65536</definedName>
    <definedName name="위성" localSheetId="11">제6호+#REF!</definedName>
    <definedName name="위성" localSheetId="12">제6호+[4]제6호!$A$1:$IV$65536</definedName>
    <definedName name="위성" localSheetId="13">제6호+[4]제6호!$A$1:$IV$65536</definedName>
    <definedName name="위성" localSheetId="15">제6호+#REF!</definedName>
    <definedName name="위성" localSheetId="16">제6호+[4]제6호!$A$1:$IV$65536</definedName>
    <definedName name="위성" localSheetId="17">제6호+[4]제6호!$A$1:$IV$65536</definedName>
    <definedName name="위성" localSheetId="18">제6호+[4]제6호!$A:$IV</definedName>
    <definedName name="위성" localSheetId="2">제6호+[4]제6호!$A$1:$IV$65536</definedName>
    <definedName name="위성" localSheetId="20">제6호+#REF!</definedName>
    <definedName name="위성" localSheetId="22">제6호+[4]제6호!$A$1:$IV$65536</definedName>
    <definedName name="위성" localSheetId="23">제6호+[4]제6호!$A$1:$IV$65536</definedName>
    <definedName name="위성" localSheetId="3">제6호+[4]제6호!$A$1:$IV$65536</definedName>
    <definedName name="위성" localSheetId="4">제6호+[4]제6호!$A$1:$IV$65536</definedName>
    <definedName name="위성" localSheetId="5">제6호+[4]제6호!$A$1:$IV$65536</definedName>
    <definedName name="위성" localSheetId="6">제6호+[4]제6호!$A$1:$IV$65536</definedName>
    <definedName name="위성">제6호+[4]제6호!$A$1:$IV$65536</definedName>
    <definedName name="위치도1" hidden="1">{#N/A,#N/A,FALSE,"현장 NCR 분석";#N/A,#N/A,FALSE,"현장품질감사";#N/A,#N/A,FALSE,"현장품질감사"}</definedName>
    <definedName name="유2" hidden="1">{#N/A,#N/A,FALSE,"BS";#N/A,#N/A,FALSE,"PL";#N/A,#N/A,FALSE,"A";#N/A,#N/A,FALSE,"B";#N/A,#N/A,FALSE,"B1";#N/A,#N/A,FALSE,"C";#N/A,#N/A,FALSE,"C1";#N/A,#N/A,FALSE,"C2";#N/A,#N/A,FALSE,"D";#N/A,#N/A,FALSE,"E";#N/A,#N/A,FALSE,"F";#N/A,#N/A,FALSE,"AA";#N/A,#N/A,FALSE,"BB";#N/A,#N/A,FALSE,"CC";#N/A,#N/A,FALSE,"DD";#N/A,#N/A,FALSE,"EE";#N/A,#N/A,FALSE,"FF";#N/A,#N/A,FALSE,"PL10";#N/A,#N/A,FALSE,"PL20";#N/A,#N/A,FALSE,"PL30"}</definedName>
    <definedName name="유가증권" hidden="1">{#N/A,#N/A,FALSE,"Aging Summary";#N/A,#N/A,FALSE,"Ratio Analysis";#N/A,#N/A,FALSE,"Test 120 Day Accts";#N/A,#N/A,FALSE,"Tickmarks"}</definedName>
    <definedName name="유가증권99" hidden="1">#REF!</definedName>
    <definedName name="유동성" hidden="1">{#N/A,#N/A,FALSE,"BS";#N/A,#N/A,FALSE,"PL";#N/A,#N/A,FALSE,"처분";#N/A,#N/A,FALSE,"현금";#N/A,#N/A,FALSE,"매출";#N/A,#N/A,FALSE,"원가";#N/A,#N/A,FALSE,"경영"}</definedName>
    <definedName name="유동성장기부채" hidden="1">{#N/A,#N/A,FALSE,"BS";#N/A,#N/A,FALSE,"PL";#N/A,#N/A,FALSE,"처분";#N/A,#N/A,FALSE,"현금";#N/A,#N/A,FALSE,"매출";#N/A,#N/A,FALSE,"원가";#N/A,#N/A,FALSE,"경영"}</definedName>
    <definedName name="유사" localSheetId="2">#REF!</definedName>
    <definedName name="유사" localSheetId="3">#REF!</definedName>
    <definedName name="유사" localSheetId="4">#REF!</definedName>
    <definedName name="유사" localSheetId="5">#REF!</definedName>
    <definedName name="유사" localSheetId="6">#REF!</definedName>
    <definedName name="유사" localSheetId="7">#REF!</definedName>
    <definedName name="유사">#REF!</definedName>
    <definedName name="유사1" localSheetId="2">#REF!</definedName>
    <definedName name="유사1" localSheetId="3">#REF!</definedName>
    <definedName name="유사1" localSheetId="4">#REF!</definedName>
    <definedName name="유사1" localSheetId="5">#REF!</definedName>
    <definedName name="유사1" localSheetId="6">#REF!</definedName>
    <definedName name="유사1" localSheetId="7">#REF!</definedName>
    <definedName name="유사1">#REF!</definedName>
    <definedName name="유사용역_수행실적" localSheetId="10">제6호+[5]제6호!$A$1:$IV$65536</definedName>
    <definedName name="유사용역_수행실적" localSheetId="11">제6호+#REF!</definedName>
    <definedName name="유사용역_수행실적" localSheetId="12">제6호+[5]제6호!$A$1:$IV$65536</definedName>
    <definedName name="유사용역_수행실적" localSheetId="13">제6호+[5]제6호!$A$1:$IV$65536</definedName>
    <definedName name="유사용역_수행실적" localSheetId="15">제6호+#REF!</definedName>
    <definedName name="유사용역_수행실적" localSheetId="16">제6호+[5]제6호!$A$1:$IV$65536</definedName>
    <definedName name="유사용역_수행실적" localSheetId="17">제6호+[5]제6호!$A$1:$IV$65536</definedName>
    <definedName name="유사용역_수행실적" localSheetId="18">제6호+[4]제6호!$A:$IV</definedName>
    <definedName name="유사용역_수행실적" localSheetId="2">제6호+[5]제6호!$A$1:$IV$65536</definedName>
    <definedName name="유사용역_수행실적" localSheetId="20">제6호+#REF!</definedName>
    <definedName name="유사용역_수행실적" localSheetId="22">제6호+[5]제6호!$A$1:$IV$65536</definedName>
    <definedName name="유사용역_수행실적" localSheetId="23">제6호+[5]제6호!$A$1:$IV$65536</definedName>
    <definedName name="유사용역_수행실적" localSheetId="3">제6호+[5]제6호!$A$1:$IV$65536</definedName>
    <definedName name="유사용역_수행실적" localSheetId="4">제6호+[5]제6호!$A$1:$IV$65536</definedName>
    <definedName name="유사용역_수행실적" localSheetId="5">제6호+[5]제6호!$A$1:$IV$65536</definedName>
    <definedName name="유사용역_수행실적" localSheetId="6">제6호+[5]제6호!$A$1:$IV$65536</definedName>
    <definedName name="유사용역_수행실적">제6호+[5]제6호!$A$1:$IV$65536</definedName>
    <definedName name="유사참고용" hidden="1">#REF!</definedName>
    <definedName name="유서ㅏ" localSheetId="2">#REF!</definedName>
    <definedName name="유서ㅏ" localSheetId="3">#REF!</definedName>
    <definedName name="유서ㅏ" localSheetId="4">#REF!</definedName>
    <definedName name="유서ㅏ" localSheetId="5">#REF!</definedName>
    <definedName name="유서ㅏ" localSheetId="6">#REF!</definedName>
    <definedName name="유서ㅏ" localSheetId="7">#REF!</definedName>
    <definedName name="유서ㅏ">#REF!</definedName>
    <definedName name="유쇼" localSheetId="6">#REF!</definedName>
    <definedName name="유쇼">#REF!</definedName>
    <definedName name="유시" localSheetId="10">제6호+[4]제6호!$A$1:$IV$65536</definedName>
    <definedName name="유시" localSheetId="11">제6호+#REF!</definedName>
    <definedName name="유시" localSheetId="12">제6호+[4]제6호!$A$1:$IV$65536</definedName>
    <definedName name="유시" localSheetId="13">제6호+[4]제6호!$A$1:$IV$65536</definedName>
    <definedName name="유시" localSheetId="15">제6호+#REF!</definedName>
    <definedName name="유시" localSheetId="16">제6호+[4]제6호!$A$1:$IV$65536</definedName>
    <definedName name="유시" localSheetId="17">제6호+[4]제6호!$A$1:$IV$65536</definedName>
    <definedName name="유시" localSheetId="18">제6호+[4]제6호!$A:$IV</definedName>
    <definedName name="유시" localSheetId="2">제6호+[4]제6호!$A$1:$IV$65536</definedName>
    <definedName name="유시" localSheetId="20">제6호+#REF!</definedName>
    <definedName name="유시" localSheetId="22">제6호+[4]제6호!$A$1:$IV$65536</definedName>
    <definedName name="유시" localSheetId="23">제6호+[4]제6호!$A$1:$IV$65536</definedName>
    <definedName name="유시" localSheetId="3">제6호+[4]제6호!$A$1:$IV$65536</definedName>
    <definedName name="유시" localSheetId="4">제6호+[4]제6호!$A$1:$IV$65536</definedName>
    <definedName name="유시" localSheetId="5">제6호+[4]제6호!$A$1:$IV$65536</definedName>
    <definedName name="유시" localSheetId="6">제6호+[4]제6호!$A$1:$IV$65536</definedName>
    <definedName name="유시">제6호+[4]제6호!$A$1:$IV$65536</definedName>
    <definedName name="윤사혁" localSheetId="21">#REF!</definedName>
    <definedName name="윤사혁">#REF!</definedName>
    <definedName name="윧ㅎㅇ" hidden="1">#REF!</definedName>
    <definedName name="응">제6호+#REF!</definedName>
    <definedName name="의" hidden="1">{#N/A,#N/A,FALSE,"운반시간"}</definedName>
    <definedName name="이">#REF!</definedName>
    <definedName name="이광석">#REF!</definedName>
    <definedName name="이광석석" localSheetId="10">#REF!</definedName>
    <definedName name="이광석석" localSheetId="13">#REF!</definedName>
    <definedName name="이광석석" localSheetId="18">#REF!</definedName>
    <definedName name="이광석석" localSheetId="21">#REF!</definedName>
    <definedName name="이광석석">#REF!</definedName>
    <definedName name="이남식"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이남식1"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이덕영" localSheetId="11">#REF!</definedName>
    <definedName name="이덕영" localSheetId="15">#REF!</definedName>
    <definedName name="이덕영" localSheetId="2">#REF!</definedName>
    <definedName name="이덕영" localSheetId="3">#REF!</definedName>
    <definedName name="이덕영" localSheetId="4">#REF!</definedName>
    <definedName name="이덕영" localSheetId="5">#REF!</definedName>
    <definedName name="이덕영" localSheetId="6">#REF!</definedName>
    <definedName name="이덕영">#REF!</definedName>
    <definedName name="이론" hidden="1">{#N/A,#N/A,FALSE,"현장 NCR 분석";#N/A,#N/A,FALSE,"현장품질감사";#N/A,#N/A,FALSE,"현장품질감사"}</definedName>
    <definedName name="이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명희">#REF!</definedName>
    <definedName name="이명희1">#REF!</definedName>
    <definedName name="이명히">#REF!</definedName>
    <definedName name="이민석">#REF!</definedName>
    <definedName name="이성규">#REF!</definedName>
    <definedName name="이슈" hidden="1">{#N/A,#N/A,FALSE,"지침";#N/A,#N/A,FALSE,"환경분석";#N/A,#N/A,FALSE,"Sheet16"}</definedName>
    <definedName name="이윤식" hidden="1">#REF!</definedName>
    <definedName name="이윤식실적" hidden="1">#REF!</definedName>
    <definedName name="이읏ㄷ" hidden="1">{#N/A,#N/A,FALSE,"손익표지";#N/A,#N/A,FALSE,"손익계산";#N/A,#N/A,FALSE,"일반관리비";#N/A,#N/A,FALSE,"영업외수익";#N/A,#N/A,FALSE,"영업외비용";#N/A,#N/A,FALSE,"매출액";#N/A,#N/A,FALSE,"요약손익";#N/A,#N/A,FALSE,"요약대차";#N/A,#N/A,FALSE,"매출채권현황";#N/A,#N/A,FALSE,"매출채권명세"}</definedName>
    <definedName name="이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잉" hidden="1">#REF!</definedName>
    <definedName name="이익잉여금" hidden="1">#REF!</definedName>
    <definedName name="이자" hidden="1">{#N/A,#N/A,FALSE,"지침";#N/A,#N/A,FALSE,"환경분석";#N/A,#N/A,FALSE,"Sheet16"}</definedName>
    <definedName name="이재범" hidden="1">{"'분양원가'!$B$1:$F$113"}</definedName>
    <definedName name="이재학" hidden="1">#REF!</definedName>
    <definedName name="이정" hidden="1">{#N/A,#N/A,FALSE,"2~8번"}</definedName>
    <definedName name="이주행">#REF!</definedName>
    <definedName name="이철중" localSheetId="2">#REF!</definedName>
    <definedName name="이철중" localSheetId="3">#REF!</definedName>
    <definedName name="이철중" localSheetId="4">#REF!</definedName>
    <definedName name="이철중" localSheetId="5">#REF!</definedName>
    <definedName name="이철중" localSheetId="6">#REF!</definedName>
    <definedName name="이철중" localSheetId="7">#REF!</definedName>
    <definedName name="이철중">#REF!</definedName>
    <definedName name="이철중1" localSheetId="2">#REF!</definedName>
    <definedName name="이철중1" localSheetId="3">#REF!</definedName>
    <definedName name="이철중1" localSheetId="4">#REF!</definedName>
    <definedName name="이철중1" localSheetId="5">#REF!</definedName>
    <definedName name="이철중1" localSheetId="6">#REF!</definedName>
    <definedName name="이철중1">#REF!</definedName>
    <definedName name="이홍">#REF!</definedName>
    <definedName name="이홍홍">#REF!</definedName>
    <definedName name="이훈성">#REF!</definedName>
    <definedName name="익손" hidden="1">{#N/A,#N/A,FALSE,"현장 NCR 분석";#N/A,#N/A,FALSE,"현장품질감사";#N/A,#N/A,FALSE,"현장품질감사"}</definedName>
    <definedName name="익손부" hidden="1">{#N/A,#N/A,FALSE,"현장 NCR 분석";#N/A,#N/A,FALSE,"현장품질감사";#N/A,#N/A,FALSE,"현장품질감사"}</definedName>
    <definedName name="인건비" hidden="1">#REF!</definedName>
    <definedName name="인쇄BU" hidden="1">{#N/A,#N/A,FALSE,"지침";#N/A,#N/A,FALSE,"환경분석";#N/A,#N/A,FALSE,"Sheet16"}</definedName>
    <definedName name="인쇄비1" hidden="1">{"'소요인력'!$A$1:$E$12"}</definedName>
    <definedName name="인천" hidden="1">{#N/A,#N/A,FALSE,"현장 NCR 분석";#N/A,#N/A,FALSE,"현장품질감사";#N/A,#N/A,FALSE,"현장품질감사"}</definedName>
    <definedName name="인천1" hidden="1">#REF!</definedName>
    <definedName name="일" hidden="1">{#N/A,#N/A,FALSE,"현장 NCR 분석";#N/A,#N/A,FALSE,"현장품질감사";#N/A,#N/A,FALSE,"현장품질감사"}</definedName>
    <definedName name="일반" hidden="1">{#N/A,#N/A,FALSE,"현장 NCR 분석";#N/A,#N/A,FALSE,"현장품질감사";#N/A,#N/A,FALSE,"현장품질감사"}</definedName>
    <definedName name="일반관리비" hidden="1">{#N/A,#N/A,FALSE,"현장 NCR 분석";#N/A,#N/A,FALSE,"현장품질감사";#N/A,#N/A,FALSE,"현장품질감사"}</definedName>
    <definedName name="일반관리비1" hidden="1">{#N/A,#N/A,FALSE,"현장 NCR 분석";#N/A,#N/A,FALSE,"현장품질감사";#N/A,#N/A,FALSE,"현장품질감사"}</definedName>
    <definedName name="일위3" hidden="1">{"'OVEN시방 '!$A$1:$C$11"}</definedName>
    <definedName name="임" hidden="1">{#N/A,#N/A,FALSE,"현장 NCR 분석";#N/A,#N/A,FALSE,"현장품질감사";#N/A,#N/A,FALSE,"현장품질감사"}</definedName>
    <definedName name="임대" hidden="1">{#N/A,#N/A,FALSE,"현장 NCR 분석";#N/A,#N/A,FALSE,"현장품질감사";#N/A,#N/A,FALSE,"현장품질감사"}</definedName>
    <definedName name="임영명" localSheetId="6">#REF!</definedName>
    <definedName name="임영명">#REF!</definedName>
    <definedName name="임이사" localSheetId="6">#REF!</definedName>
    <definedName name="임이사">#REF!</definedName>
    <definedName name="임차" hidden="1">{"'분양원가'!$B$1:$F$113"}</definedName>
    <definedName name="임차2" hidden="1">{"'분양원가'!$B$1:$F$113"}</definedName>
    <definedName name="임형" hidden="1">{#N/A,#N/A,FALSE,"포장2"}</definedName>
    <definedName name="입면도1" hidden="1">{#N/A,#N/A,FALSE,"사업개요";#N/A,#N/A,FALSE,"청약일정";#N/A,#N/A,FALSE,"입면도";#N/A,#N/A,FALSE,"평형별 특장점";#N/A,#N/A,FALSE,"32a평형";#N/A,#N/A,FALSE,"32b평형";#N/A,#N/A,FALSE,"23평형";#N/A,#N/A,FALSE,"사업현황";#N/A,#N/A,FALSE,"교통환경";#N/A,#N/A,FALSE,"생활환경";#N/A,#N/A,FALSE,"교육환경";#N/A,#N/A,FALSE,"예상분양가";#N/A,#N/A,FALSE,"시세 비교";#N/A,#N/A,FALSE,"주택구분1";#N/A,#N/A,FALSE,"주택구분2";#N/A,#N/A,FALSE,"청약 및 분양정보(기타1)";#N/A,#N/A,FALSE,"기타2";#N/A,#N/A,FALSE,"기타3";#N/A,#N/A,FALSE,"청약제도변경";#N/A,#N/A,FALSE,"부동산홍보계획";#N/A,#N/A,FALSE,"동대문구 인구통계"}</definedName>
    <definedName name="입찰금액안" hidden="1">#REF!</definedName>
    <definedName name="잉여금" hidden="1">{#N/A,#N/A,FALSE,"BS";#N/A,#N/A,FALSE,"PL";#N/A,#N/A,FALSE,"처분";#N/A,#N/A,FALSE,"현금";#N/A,#N/A,FALSE,"매출";#N/A,#N/A,FALSE,"원가";#N/A,#N/A,FALSE,"경영"}</definedName>
    <definedName name="ㅈ" localSheetId="18" hidden="1">#REF!</definedName>
    <definedName name="ㅈ">#REF!</definedName>
    <definedName name="ㅈ132ㄱ1" localSheetId="18">#REF!</definedName>
    <definedName name="ㅈ132ㄱ1">#REF!</definedName>
    <definedName name="ㅈㄱ" hidden="1">{#N/A,#N/A,FALSE,"현장 NCR 분석";#N/A,#N/A,FALSE,"현장품질감사";#N/A,#N/A,FALSE,"현장품질감사"}</definedName>
    <definedName name="ㅈㄱㅂㅈㄱㅁ" hidden="1">#REF!</definedName>
    <definedName name="ㅈ교">#REF!</definedName>
    <definedName name="ㅈㄳㄹ" hidden="1">{#N/A,#N/A,FALSE,"손익표지";#N/A,#N/A,FALSE,"손익계산";#N/A,#N/A,FALSE,"일반관리비";#N/A,#N/A,FALSE,"영업외수익";#N/A,#N/A,FALSE,"영업외비용";#N/A,#N/A,FALSE,"매출액";#N/A,#N/A,FALSE,"요약손익";#N/A,#N/A,FALSE,"요약대차";#N/A,#N/A,FALSE,"매출채권현황";#N/A,#N/A,FALSE,"매출채권명세"}</definedName>
    <definedName name="ㅈㄴㅇ" hidden="1">#REF!</definedName>
    <definedName name="ㅈㄷ" hidden="1">{#N/A,#N/A,FALSE,"현장 NCR 분석";#N/A,#N/A,FALSE,"현장품질감사";#N/A,#N/A,FALSE,"현장품질감사"}</definedName>
    <definedName name="ㅈㄷㄱ" hidden="1">{#N/A,#N/A,FALSE,"현장 NCR 분석";#N/A,#N/A,FALSE,"현장품질감사";#N/A,#N/A,FALSE,"현장품질감사"}</definedName>
    <definedName name="ㅈㄷㄱㄷㄱㄷ" hidden="1">{"'용역비'!$A$4:$C$8"}</definedName>
    <definedName name="ㅈㄷㄳ" hidden="1">{#N/A,#N/A,FALSE,"현장 NCR 분석";#N/A,#N/A,FALSE,"현장품질감사";#N/A,#N/A,FALSE,"현장품질감사"}</definedName>
    <definedName name="ㅈㄷㄷ" hidden="1">{#N/A,#N/A,FALSE,"현장 NCR 분석";#N/A,#N/A,FALSE,"현장품질감사";#N/A,#N/A,FALSE,"현장품질감사"}</definedName>
    <definedName name="ㅈㄷㄹ" hidden="1">{#N/A,#N/A,FALSE,"현장 NCR 분석";#N/A,#N/A,FALSE,"현장품질감사";#N/A,#N/A,FALSE,"현장품질감사"}</definedName>
    <definedName name="ㅈㄷㅅ" hidden="1">#REF!</definedName>
    <definedName name="ㅈㄹ" hidden="1">{#N/A,#N/A,FALSE,"현장 NCR 분석";#N/A,#N/A,FALSE,"현장품질감사";#N/A,#N/A,FALSE,"현장품질감사"}</definedName>
    <definedName name="ㅈㅂ" hidden="1">{#N/A,#N/A,FALSE,"현장 NCR 분석";#N/A,#N/A,FALSE,"현장품질감사";#N/A,#N/A,FALSE,"현장품질감사"}</definedName>
    <definedName name="ㅈㅂㄵㄴ" localSheetId="18">#REF!</definedName>
    <definedName name="ㅈㅂㄵㄴ">#REF!</definedName>
    <definedName name="ㅈㅂㅈ" localSheetId="18">#REF!</definedName>
    <definedName name="ㅈㅂㅈ">#REF!</definedName>
    <definedName name="ㅈㅅㄱ">#REF!</definedName>
    <definedName name="ㅈㅇ" hidden="1">{#N/A,#N/A,FALSE,"현장 NCR 분석";#N/A,#N/A,FALSE,"현장품질감사";#N/A,#N/A,FALSE,"현장품질감사"}</definedName>
    <definedName name="ㅈㅈ" hidden="1">#REF!</definedName>
    <definedName name="ㅈㅈㅈ" localSheetId="6">#REF!</definedName>
    <definedName name="ㅈㅈㅈ">#REF!</definedName>
    <definedName name="ㅈㅈㅈㅈ" hidden="1">#REF!</definedName>
    <definedName name="ㅈㅈㅈㅈㅈㅈ" hidden="1">{"'용역비'!$A$4:$C$8"}</definedName>
    <definedName name="자금수지_00"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자문비" hidden="1">{"'소요인력'!$A$1:$E$12"}</definedName>
    <definedName name="자본금" hidden="1">{#N/A,#N/A,FALSE,"Aging Summary";#N/A,#N/A,FALSE,"Ratio Analysis";#N/A,#N/A,FALSE,"Test 120 Day Accts";#N/A,#N/A,FALSE,"Tickmarks"}</definedName>
    <definedName name="자산" hidden="1">{#N/A,#N/A,FALSE,"현장 NCR 분석";#N/A,#N/A,FALSE,"현장품질감사";#N/A,#N/A,FALSE,"현장품질감사"}</definedName>
    <definedName name="자연참여">#REF!</definedName>
    <definedName name="자재1" hidden="1">{#N/A,#N/A,FALSE,"포장2"}</definedName>
    <definedName name="자재2" hidden="1">{#N/A,#N/A,FALSE,"구조2"}</definedName>
    <definedName name="자재요약" hidden="1">{#N/A,#N/A,FALSE,"현장 NCR 분석";#N/A,#N/A,FALSE,"현장품질감사";#N/A,#N/A,FALSE,"현장품질감사"}</definedName>
    <definedName name="자체2" hidden="1">{#N/A,#N/A,FALSE,"현장 NCR 분석";#N/A,#N/A,FALSE,"현장품질감사";#N/A,#N/A,FALSE,"현장품질감사"}</definedName>
    <definedName name="잡손1" hidden="1">{#N/A,#N/A,FALSE,"BS";#N/A,#N/A,FALSE,"PL";#N/A,#N/A,FALSE,"처분";#N/A,#N/A,FALSE,"현금";#N/A,#N/A,FALSE,"매출";#N/A,#N/A,FALSE,"원가";#N/A,#N/A,FALSE,"경영"}</definedName>
    <definedName name="잡손실12" hidden="1">{#N/A,#N/A,FALSE,"BS";#N/A,#N/A,FALSE,"PL";#N/A,#N/A,FALSE,"처분";#N/A,#N/A,FALSE,"현금";#N/A,#N/A,FALSE,"매출";#N/A,#N/A,FALSE,"원가";#N/A,#N/A,FALSE,"경영"}</definedName>
    <definedName name="잡손실2" hidden="1">{#N/A,#N/A,FALSE,"BS";#N/A,#N/A,FALSE,"PL";#N/A,#N/A,FALSE,"처분";#N/A,#N/A,FALSE,"현금";#N/A,#N/A,FALSE,"매출";#N/A,#N/A,FALSE,"원가";#N/A,#N/A,FALSE,"경영"}</definedName>
    <definedName name="장기성외화예금"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장욱진" localSheetId="6">#REF!</definedName>
    <definedName name="장욱진">#REF!</definedName>
    <definedName name="장현" hidden="1">{#N/A,#N/A,FALSE,"현장 NCR 분석";#N/A,#N/A,FALSE,"현장품질감사";#N/A,#N/A,FALSE,"현장품질감사"}</definedName>
    <definedName name="재" hidden="1">{#N/A,#N/A,FALSE,"현장 NCR 분석";#N/A,#N/A,FALSE,"현장품질감사";#N/A,#N/A,FALSE,"현장품질감사"}</definedName>
    <definedName name="재고자산" hidden="1">{"'분양원가'!$B$1:$F$113"}</definedName>
    <definedName name="재고자산이자최종" hidden="1">{"'분양원가'!$B$1:$F$113"}</definedName>
    <definedName name="저장품" hidden="1">{"'분양원가'!$B$1:$F$113"}</definedName>
    <definedName name="적정분양가" hidden="1">{#N/A,#N/A,FALSE,"표지";#N/A,#N/A,FALSE,"제출문";#N/A,#N/A,FALSE,"소목차(1)";#N/A,#N/A,FALSE,"경제전망";#N/A,#N/A,FALSE,"부동산전망";#N/A,#N/A,FALSE,"부동산전망2";#N/A,#N/A,FALSE,"아파트개발트랜드";#N/A,#N/A,FALSE,"아파트개발트랜드2";#N/A,#N/A,FALSE,"주택시장트랜드";#N/A,#N/A,FALSE,"소목차(2)";#N/A,#N/A,FALSE,"사업개요";#N/A,#N/A,FALSE,"사업지입지분석";#N/A,#N/A,FALSE,"인근지역분석";#N/A,#N/A,FALSE,"인근지역분석2";#N/A,#N/A,FALSE,"서울 분당 용인 시세";#N/A,#N/A,FALSE,"서울 재건축 시세 ";#N/A,#N/A,FALSE,"상품분석";#N/A,#N/A,FALSE,"상품분석2";#N/A,#N/A,FALSE,"소목차3(훈민)";#N/A,#N/A,FALSE,"소목차4(훈민)";#N/A,#N/A,FALSE,"소목차5";#N/A,#N/A,FALSE,"영업전략수립전제";#N/A,#N/A,FALSE,"판매조건변경";#N/A,#N/A,FALSE,"판매조건변경2";#N/A,#N/A,FALSE,"알파제고방안";#N/A,#N/A,FALSE,"판매방제휴방안";#N/A,#N/A,FALSE,"영업활동";#N/A,#N/A,FALSE,"영업활동2";#N/A,#N/A,FALSE,"황제마케팅";#N/A,#N/A,FALSE,"DM";#N/A,#N/A,FALSE,"전단";#N/A,#N/A,FALSE,"VMS";#N/A,#N/A,FALSE,"CRM";#N/A,#N/A,FALSE,"옥외광고물";#N/A,#N/A,FALSE,"소목차6";#N/A,#N/A,FALSE,"MH운영";#N/A,#N/A,FALSE,"분양조직운영";#N/A,#N/A,FALSE,"조직도";#N/A,#N/A,FALSE,"목차";#N/A,#N/A,FALSE,"소목차7";#N/A,#N/A,FALSE,"분양목표";#N/A,#N/A,FALSE,"분양대행수수료 ";#N/A,#N/A,FALSE,"지원요청";#N/A,#N/A,FALSE,"세부업무분장"}</definedName>
    <definedName name="전기사양_SAMPLE"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특기조건" hidden="1">{#N/A,#N/A,FALSE,"현장 NCR 분석";#N/A,#N/A,FALSE,"현장품질감사";#N/A,#N/A,FALSE,"현장품질감사"}</definedName>
    <definedName name="전라선" hidden="1">{#N/A,#N/A,FALSE,"현장 NCR 분석";#N/A,#N/A,FALSE,"현장품질감사";#N/A,#N/A,FALSE,"현장품질감사"}</definedName>
    <definedName name="전문분야">#REF!</definedName>
    <definedName name="전사" hidden="1">{#N/A,#N/A,FALSE,"현장 NCR 분석";#N/A,#N/A,FALSE,"현장품질감사";#N/A,#N/A,FALSE,"현장품질감사"}</definedName>
    <definedName name="전상수">#REF!</definedName>
    <definedName name="전시장비노임단가" hidden="1">{"SJ - 기본 보기",#N/A,FALSE,"공사별 외주견적"}</definedName>
    <definedName name="전용환오">#REF!</definedName>
    <definedName name="전자CF" hidden="1">{#N/A,#N/A,FALSE,"지침";#N/A,#N/A,FALSE,"환경분석";#N/A,#N/A,FALSE,"Sheet16"}</definedName>
    <definedName name="전체"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절" hidden="1">#REF!</definedName>
    <definedName name="정" localSheetId="10">제6호+[4]제6호!$A$1:$IV$65536</definedName>
    <definedName name="정" localSheetId="11">제6호+#REF!</definedName>
    <definedName name="정" localSheetId="12">제6호+[4]제6호!$A$1:$IV$65536</definedName>
    <definedName name="정" localSheetId="13">제6호+[4]제6호!$A$1:$IV$65536</definedName>
    <definedName name="정" localSheetId="15">제6호+#REF!</definedName>
    <definedName name="정" localSheetId="16">제6호+[4]제6호!$A$1:$IV$65536</definedName>
    <definedName name="정" localSheetId="17">제6호+[4]제6호!$A$1:$IV$65536</definedName>
    <definedName name="정" localSheetId="18">제6호+[4]제6호!$A:$IV</definedName>
    <definedName name="정" localSheetId="2">제6호+[4]제6호!$A$1:$IV$65536</definedName>
    <definedName name="정" localSheetId="20">제6호+#REF!</definedName>
    <definedName name="정" localSheetId="22">제6호+[4]제6호!$A$1:$IV$65536</definedName>
    <definedName name="정" localSheetId="23">제6호+[4]제6호!$A$1:$IV$65536</definedName>
    <definedName name="정" localSheetId="3">제6호+[4]제6호!$A$1:$IV$65536</definedName>
    <definedName name="정" localSheetId="4">제6호+[4]제6호!$A$1:$IV$65536</definedName>
    <definedName name="정" localSheetId="5">제6호+[4]제6호!$A$1:$IV$65536</definedName>
    <definedName name="정" localSheetId="6">제6호+[4]제6호!$A$1:$IV$65536</definedName>
    <definedName name="정">제6호+[4]제6호!$A$1:$IV$65536</definedName>
    <definedName name="정기동" localSheetId="11">#REF!</definedName>
    <definedName name="정기동" localSheetId="15">#REF!</definedName>
    <definedName name="정기동" localSheetId="2">#REF!</definedName>
    <definedName name="정기동" localSheetId="3">#REF!</definedName>
    <definedName name="정기동" localSheetId="4">#REF!</definedName>
    <definedName name="정기동" localSheetId="5">#REF!</definedName>
    <definedName name="정기동" localSheetId="6">#REF!</definedName>
    <definedName name="정기동">#REF!</definedName>
    <definedName name="정기동1" localSheetId="11">#REF!</definedName>
    <definedName name="정기동1" localSheetId="15">#REF!</definedName>
    <definedName name="정기동1" localSheetId="2">#REF!</definedName>
    <definedName name="정기동1" localSheetId="3">#REF!</definedName>
    <definedName name="정기동1" localSheetId="4">#REF!</definedName>
    <definedName name="정기동1" localSheetId="5">#REF!</definedName>
    <definedName name="정기동1" localSheetId="6">#REF!</definedName>
    <definedName name="정기동1">#REF!</definedName>
    <definedName name="정기동2" localSheetId="11">#REF!</definedName>
    <definedName name="정기동2" localSheetId="15">#REF!</definedName>
    <definedName name="정기동2" localSheetId="2">#REF!</definedName>
    <definedName name="정기동2" localSheetId="3">#REF!</definedName>
    <definedName name="정기동2" localSheetId="4">#REF!</definedName>
    <definedName name="정기동2" localSheetId="5">#REF!</definedName>
    <definedName name="정기동2" localSheetId="6">#REF!</definedName>
    <definedName name="정기동2">#REF!</definedName>
    <definedName name="정산수량" hidden="1">{#N/A,#N/A,TRUE,"수량총괄";#N/A,#N/A,TRUE,"공사비예산서";#N/A,#N/A,TRUE,"공사비예산서 (2)"}</definedName>
    <definedName name="정산표" hidden="1">{#N/A,#N/A,FALSE,"현장 NCR 분석";#N/A,#N/A,FALSE,"현장품질감사";#N/A,#N/A,FALSE,"현장품질감사"}</definedName>
    <definedName name="정상가격"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정수" hidden="1">{#N/A,#N/A,FALSE,"현장 NCR 분석";#N/A,#N/A,FALSE,"현장품질감사";#N/A,#N/A,FALSE,"현장품질감사"}</definedName>
    <definedName name="정운택" localSheetId="6">#REF!</definedName>
    <definedName name="정운택">#REF!</definedName>
    <definedName name="정원" localSheetId="10">제6호+[4]제6호!$A$1:$IV$65536</definedName>
    <definedName name="정원" localSheetId="11">제6호+#REF!</definedName>
    <definedName name="정원" localSheetId="12">제6호+[4]제6호!$A$1:$IV$65536</definedName>
    <definedName name="정원" localSheetId="13">제6호+[4]제6호!$A$1:$IV$65536</definedName>
    <definedName name="정원" localSheetId="15">제6호+#REF!</definedName>
    <definedName name="정원" localSheetId="16">제6호+[4]제6호!$A$1:$IV$65536</definedName>
    <definedName name="정원" localSheetId="17">제6호+[4]제6호!$A$1:$IV$65536</definedName>
    <definedName name="정원" localSheetId="18">제6호+[4]제6호!$A:$IV</definedName>
    <definedName name="정원" localSheetId="2">제6호+[4]제6호!$A$1:$IV$65536</definedName>
    <definedName name="정원" localSheetId="20">제6호+#REF!</definedName>
    <definedName name="정원" localSheetId="22">제6호+[4]제6호!$A$1:$IV$65536</definedName>
    <definedName name="정원" localSheetId="23">제6호+[4]제6호!$A$1:$IV$65536</definedName>
    <definedName name="정원" localSheetId="3">제6호+[4]제6호!$A$1:$IV$65536</definedName>
    <definedName name="정원" localSheetId="4">제6호+[4]제6호!$A$1:$IV$65536</definedName>
    <definedName name="정원" localSheetId="5">제6호+[4]제6호!$A$1:$IV$65536</definedName>
    <definedName name="정원" localSheetId="6">제6호+[4]제6호!$A$1:$IV$65536</definedName>
    <definedName name="정원">제6호+[4]제6호!$A$1:$IV$65536</definedName>
    <definedName name="정지원">#REF!</definedName>
    <definedName name="정철주" localSheetId="11">#REF!</definedName>
    <definedName name="정철주" localSheetId="15">#REF!</definedName>
    <definedName name="정철주" localSheetId="2">#REF!</definedName>
    <definedName name="정철주" localSheetId="3">#REF!</definedName>
    <definedName name="정철주" localSheetId="4">#REF!</definedName>
    <definedName name="정철주" localSheetId="5">#REF!</definedName>
    <definedName name="정철주" localSheetId="6">#REF!</definedName>
    <definedName name="정철주">#REF!</definedName>
    <definedName name="정철주1" localSheetId="2">#REF!</definedName>
    <definedName name="정철주1" localSheetId="3">#REF!</definedName>
    <definedName name="정철주1" localSheetId="4">#REF!</definedName>
    <definedName name="정철주1" localSheetId="5">#REF!</definedName>
    <definedName name="정철주1" localSheetId="6">#REF!</definedName>
    <definedName name="정철주1">#REF!</definedName>
    <definedName name="정현성">#REF!</definedName>
    <definedName name="정형" localSheetId="10">제6호+[4]제6호!$A$1:$IV$65536</definedName>
    <definedName name="정형" localSheetId="11">제6호+#REF!</definedName>
    <definedName name="정형" localSheetId="12">제6호+[4]제6호!$A$1:$IV$65536</definedName>
    <definedName name="정형" localSheetId="13">제6호+[4]제6호!$A$1:$IV$65536</definedName>
    <definedName name="정형" localSheetId="15">제6호+#REF!</definedName>
    <definedName name="정형" localSheetId="16">제6호+[4]제6호!$A$1:$IV$65536</definedName>
    <definedName name="정형" localSheetId="17">제6호+[4]제6호!$A$1:$IV$65536</definedName>
    <definedName name="정형" localSheetId="18">제6호+[4]제6호!$A:$IV</definedName>
    <definedName name="정형" localSheetId="2">제6호+[4]제6호!$A$1:$IV$65536</definedName>
    <definedName name="정형" localSheetId="20">제6호+#REF!</definedName>
    <definedName name="정형" localSheetId="22">제6호+[4]제6호!$A$1:$IV$65536</definedName>
    <definedName name="정형" localSheetId="23">제6호+[4]제6호!$A$1:$IV$65536</definedName>
    <definedName name="정형" localSheetId="3">제6호+[4]제6호!$A$1:$IV$65536</definedName>
    <definedName name="정형" localSheetId="4">제6호+[4]제6호!$A$1:$IV$65536</definedName>
    <definedName name="정형" localSheetId="5">제6호+[4]제6호!$A$1:$IV$65536</definedName>
    <definedName name="정형" localSheetId="6">제6호+[4]제6호!$A$1:$IV$65536</definedName>
    <definedName name="정형">제6호+[4]제6호!$A$1:$IV$65536</definedName>
    <definedName name="제11호1" localSheetId="2">#REF!</definedName>
    <definedName name="제11호1" localSheetId="3">#REF!</definedName>
    <definedName name="제11호1" localSheetId="4">#REF!</definedName>
    <definedName name="제11호1" localSheetId="5">#REF!</definedName>
    <definedName name="제11호1" localSheetId="6">#REF!</definedName>
    <definedName name="제11호1" localSheetId="7">#REF!</definedName>
    <definedName name="제11호1">#REF!</definedName>
    <definedName name="제17" localSheetId="10">제6호+[4]제6호!$A$1:$IV$65536</definedName>
    <definedName name="제17" localSheetId="11">제6호+#REF!</definedName>
    <definedName name="제17" localSheetId="12">제6호+[4]제6호!$A$1:$IV$65536</definedName>
    <definedName name="제17" localSheetId="13">제6호+[4]제6호!$A$1:$IV$65536</definedName>
    <definedName name="제17" localSheetId="15">제6호+#REF!</definedName>
    <definedName name="제17" localSheetId="16">제6호+[4]제6호!$A$1:$IV$65536</definedName>
    <definedName name="제17" localSheetId="17">제6호+[4]제6호!$A$1:$IV$65536</definedName>
    <definedName name="제17" localSheetId="18">제6호+[4]제6호!$A:$IV</definedName>
    <definedName name="제17" localSheetId="2">제6호+[4]제6호!$A$1:$IV$65536</definedName>
    <definedName name="제17" localSheetId="20">제6호+#REF!</definedName>
    <definedName name="제17" localSheetId="22">제6호+[4]제6호!$A$1:$IV$65536</definedName>
    <definedName name="제17" localSheetId="23">제6호+[4]제6호!$A$1:$IV$65536</definedName>
    <definedName name="제17" localSheetId="3">제6호+[4]제6호!$A$1:$IV$65536</definedName>
    <definedName name="제17" localSheetId="4">제6호+[4]제6호!$A$1:$IV$65536</definedName>
    <definedName name="제17" localSheetId="5">제6호+[4]제6호!$A$1:$IV$65536</definedName>
    <definedName name="제17" localSheetId="6">제6호+[4]제6호!$A$1:$IV$65536</definedName>
    <definedName name="제17">제6호+[4]제6호!$A$1:$IV$65536</definedName>
    <definedName name="제18호" localSheetId="10">제6호+[4]제6호!$A$1:$IV$65536</definedName>
    <definedName name="제18호" localSheetId="11">제6호+#REF!</definedName>
    <definedName name="제18호" localSheetId="12">제6호+[4]제6호!$A$1:$IV$65536</definedName>
    <definedName name="제18호" localSheetId="13">제6호+[4]제6호!$A$1:$IV$65536</definedName>
    <definedName name="제18호" localSheetId="15">제6호+#REF!</definedName>
    <definedName name="제18호" localSheetId="16">제6호+[4]제6호!$A$1:$IV$65536</definedName>
    <definedName name="제18호" localSheetId="17">제6호+[4]제6호!$A$1:$IV$65536</definedName>
    <definedName name="제18호" localSheetId="18">제6호+[4]제6호!$A:$IV</definedName>
    <definedName name="제18호" localSheetId="2">제6호+[4]제6호!$A$1:$IV$65536</definedName>
    <definedName name="제18호" localSheetId="20">제6호+#REF!</definedName>
    <definedName name="제18호" localSheetId="22">제6호+[4]제6호!$A$1:$IV$65536</definedName>
    <definedName name="제18호" localSheetId="23">제6호+[4]제6호!$A$1:$IV$65536</definedName>
    <definedName name="제18호" localSheetId="3">제6호+[4]제6호!$A$1:$IV$65536</definedName>
    <definedName name="제18호" localSheetId="4">제6호+[4]제6호!$A$1:$IV$65536</definedName>
    <definedName name="제18호" localSheetId="5">제6호+[4]제6호!$A$1:$IV$65536</definedName>
    <definedName name="제18호" localSheetId="6">제6호+[4]제6호!$A$1:$IV$65536</definedName>
    <definedName name="제18호">제6호+[4]제6호!$A$1:$IV$65536</definedName>
    <definedName name="제27" localSheetId="10">제6호+[4]제6호!$A$1:$IV$65536</definedName>
    <definedName name="제27" localSheetId="11">제6호+#REF!</definedName>
    <definedName name="제27" localSheetId="12">제6호+[4]제6호!$A$1:$IV$65536</definedName>
    <definedName name="제27" localSheetId="13">제6호+[4]제6호!$A$1:$IV$65536</definedName>
    <definedName name="제27" localSheetId="15">제6호+#REF!</definedName>
    <definedName name="제27" localSheetId="16">제6호+[4]제6호!$A$1:$IV$65536</definedName>
    <definedName name="제27" localSheetId="17">제6호+[4]제6호!$A$1:$IV$65536</definedName>
    <definedName name="제27" localSheetId="18">제6호+[4]제6호!$A:$IV</definedName>
    <definedName name="제27" localSheetId="2">제6호+[4]제6호!$A$1:$IV$65536</definedName>
    <definedName name="제27" localSheetId="20">제6호+#REF!</definedName>
    <definedName name="제27" localSheetId="22">제6호+[4]제6호!$A$1:$IV$65536</definedName>
    <definedName name="제27" localSheetId="23">제6호+[4]제6호!$A$1:$IV$65536</definedName>
    <definedName name="제27" localSheetId="3">제6호+[4]제6호!$A$1:$IV$65536</definedName>
    <definedName name="제27" localSheetId="4">제6호+[4]제6호!$A$1:$IV$65536</definedName>
    <definedName name="제27" localSheetId="5">제6호+[4]제6호!$A$1:$IV$65536</definedName>
    <definedName name="제27" localSheetId="6">제6호+[4]제6호!$A$1:$IV$65536</definedName>
    <definedName name="제27">제6호+[4]제6호!$A$1:$IV$65536</definedName>
    <definedName name="제5" localSheetId="10">제6호+[5]제6호!$A$1:$IV$65536</definedName>
    <definedName name="제5" localSheetId="11">제6호+#REF!</definedName>
    <definedName name="제5" localSheetId="12">제6호+[5]제6호!$A$1:$IV$65536</definedName>
    <definedName name="제5" localSheetId="13">제6호+[5]제6호!$A$1:$IV$65536</definedName>
    <definedName name="제5" localSheetId="15">제6호+#REF!</definedName>
    <definedName name="제5" localSheetId="16">제6호+[5]제6호!$A$1:$IV$65536</definedName>
    <definedName name="제5" localSheetId="17">제6호+[5]제6호!$A$1:$IV$65536</definedName>
    <definedName name="제5" localSheetId="18">제6호+[4]제6호!$A:$IV</definedName>
    <definedName name="제5" localSheetId="2">제6호+[5]제6호!$A$1:$IV$65536</definedName>
    <definedName name="제5" localSheetId="20">제6호+#REF!</definedName>
    <definedName name="제5" localSheetId="22">제6호+[5]제6호!$A$1:$IV$65536</definedName>
    <definedName name="제5" localSheetId="23">제6호+[5]제6호!$A$1:$IV$65536</definedName>
    <definedName name="제5" localSheetId="3">제6호+[5]제6호!$A$1:$IV$65536</definedName>
    <definedName name="제5" localSheetId="4">제6호+[5]제6호!$A$1:$IV$65536</definedName>
    <definedName name="제5" localSheetId="5">제6호+[5]제6호!$A$1:$IV$65536</definedName>
    <definedName name="제5" localSheetId="6">제6호+[5]제6호!$A$1:$IV$65536</definedName>
    <definedName name="제5">제6호+[5]제6호!$A$1:$IV$65536</definedName>
    <definedName name="제5호" localSheetId="10">제6호+[5]제6호!$A$1:$IV$65536</definedName>
    <definedName name="제5호" localSheetId="11">제6호+#REF!</definedName>
    <definedName name="제5호" localSheetId="12">제6호+[5]제6호!$A$1:$IV$65536</definedName>
    <definedName name="제5호" localSheetId="13">제6호+[5]제6호!$A$1:$IV$65536</definedName>
    <definedName name="제5호" localSheetId="15">제6호+#REF!</definedName>
    <definedName name="제5호" localSheetId="16">제6호+[5]제6호!$A$1:$IV$65536</definedName>
    <definedName name="제5호" localSheetId="17">제6호+[5]제6호!$A$1:$IV$65536</definedName>
    <definedName name="제5호" localSheetId="18">제6호+[4]제6호!$A:$IV</definedName>
    <definedName name="제5호" localSheetId="2">제6호+[5]제6호!$A$1:$IV$65536</definedName>
    <definedName name="제5호" localSheetId="20">제6호+#REF!</definedName>
    <definedName name="제5호" localSheetId="22">제6호+[5]제6호!$A$1:$IV$65536</definedName>
    <definedName name="제5호" localSheetId="23">제6호+[5]제6호!$A$1:$IV$65536</definedName>
    <definedName name="제5호" localSheetId="3">제6호+[5]제6호!$A$1:$IV$65536</definedName>
    <definedName name="제5호" localSheetId="4">제6호+[5]제6호!$A$1:$IV$65536</definedName>
    <definedName name="제5호" localSheetId="5">제6호+[5]제6호!$A$1:$IV$65536</definedName>
    <definedName name="제5호" localSheetId="6">제6호+[5]제6호!$A$1:$IV$65536</definedName>
    <definedName name="제5호">제6호+[5]제6호!$A$1:$IV$65536</definedName>
    <definedName name="제7호" localSheetId="10">제6호+[4]제6호!$A$1:$IV$65536</definedName>
    <definedName name="제7호" localSheetId="11">제6호+#REF!</definedName>
    <definedName name="제7호" localSheetId="12">제6호+[4]제6호!$A$1:$IV$65536</definedName>
    <definedName name="제7호" localSheetId="13">제6호+[4]제6호!$A$1:$IV$65536</definedName>
    <definedName name="제7호" localSheetId="15">제6호+#REF!</definedName>
    <definedName name="제7호" localSheetId="16">제6호+[4]제6호!$A$1:$IV$65536</definedName>
    <definedName name="제7호" localSheetId="17">제6호+[4]제6호!$A$1:$IV$65536</definedName>
    <definedName name="제7호" localSheetId="18">제6호+[4]제6호!$A:$IV</definedName>
    <definedName name="제7호" localSheetId="2">제6호+[4]제6호!$A$1:$IV$65536</definedName>
    <definedName name="제7호" localSheetId="20">제6호+#REF!</definedName>
    <definedName name="제7호" localSheetId="22">제6호+[4]제6호!$A$1:$IV$65536</definedName>
    <definedName name="제7호" localSheetId="23">제6호+[4]제6호!$A$1:$IV$65536</definedName>
    <definedName name="제7호" localSheetId="3">제6호+[4]제6호!$A$1:$IV$65536</definedName>
    <definedName name="제7호" localSheetId="4">제6호+[4]제6호!$A$1:$IV$65536</definedName>
    <definedName name="제7호" localSheetId="5">제6호+[4]제6호!$A$1:$IV$65536</definedName>
    <definedName name="제7호" localSheetId="6">제6호+[4]제6호!$A$1:$IV$65536</definedName>
    <definedName name="제7호">제6호+[4]제6호!$A$1:$IV$65536</definedName>
    <definedName name="제88호">#N/A</definedName>
    <definedName name="제십팔" localSheetId="10">제6호+[4]제6호!$A$1:$IV$65536</definedName>
    <definedName name="제십팔" localSheetId="11">제6호+#REF!</definedName>
    <definedName name="제십팔" localSheetId="12">제6호+[4]제6호!$A$1:$IV$65536</definedName>
    <definedName name="제십팔" localSheetId="13">제6호+[4]제6호!$A$1:$IV$65536</definedName>
    <definedName name="제십팔" localSheetId="15">제6호+#REF!</definedName>
    <definedName name="제십팔" localSheetId="16">제6호+[4]제6호!$A$1:$IV$65536</definedName>
    <definedName name="제십팔" localSheetId="17">제6호+[4]제6호!$A$1:$IV$65536</definedName>
    <definedName name="제십팔" localSheetId="18">제6호+[27]제6호!$A:$IV</definedName>
    <definedName name="제십팔" localSheetId="2">제6호+[4]제6호!$A$1:$IV$65536</definedName>
    <definedName name="제십팔" localSheetId="20">제6호+#REF!</definedName>
    <definedName name="제십팔" localSheetId="22">제6호+[4]제6호!$A$1:$IV$65536</definedName>
    <definedName name="제십팔" localSheetId="23">제6호+[4]제6호!$A$1:$IV$65536</definedName>
    <definedName name="제십팔" localSheetId="3">제6호+[4]제6호!$A$1:$IV$65536</definedName>
    <definedName name="제십팔" localSheetId="4">제6호+[4]제6호!$A$1:$IV$65536</definedName>
    <definedName name="제십팔" localSheetId="5">제6호+[4]제6호!$A$1:$IV$65536</definedName>
    <definedName name="제십팔" localSheetId="6">제6호+[4]제6호!$A$1:$IV$65536</definedName>
    <definedName name="제십팔">제6호+[4]제6호!$A$1:$IV$65536</definedName>
    <definedName name="제안" hidden="1">#REF!</definedName>
    <definedName name="제조원가명세서" hidden="1">{#N/A,#N/A,FALSE,"BS";#N/A,#N/A,FALSE,"PL";#N/A,#N/A,FALSE,"처분";#N/A,#N/A,FALSE,"현금";#N/A,#N/A,FALSE,"매출";#N/A,#N/A,FALSE,"원가";#N/A,#N/A,FALSE,"경영"}</definedName>
    <definedName name="조견표1" hidden="1">{#N/A,#N/A,FALSE,"예상손익";#N/A,#N/A,FALSE,"관리분석";#N/A,#N/A,FALSE,"장비분석";#N/A,#N/A,FALSE,"준설분석";#N/A,#N/A,FALSE,"철구분석"}</definedName>
    <definedName name="조경1" hidden="1">{#N/A,#N/A,FALSE,"현장 NCR 분석";#N/A,#N/A,FALSE,"현장품질감사";#N/A,#N/A,FALSE,"현장품질감사"}</definedName>
    <definedName name="조사가" hidden="1">#REF!</definedName>
    <definedName name="조영" localSheetId="11">#REF!</definedName>
    <definedName name="조영" localSheetId="15">#REF!</definedName>
    <definedName name="조영" localSheetId="2">#REF!</definedName>
    <definedName name="조영" localSheetId="3">#REF!</definedName>
    <definedName name="조영" localSheetId="4">#REF!</definedName>
    <definedName name="조영" localSheetId="5">#REF!</definedName>
    <definedName name="조영" localSheetId="6">#REF!</definedName>
    <definedName name="조영">#REF!</definedName>
    <definedName name="조정" hidden="1">#REF!</definedName>
    <definedName name="종근" hidden="1">{#N/A,#N/A,FALSE,"사업총괄";#N/A,#N/A,FALSE,"장비사업";#N/A,#N/A,FALSE,"철구사업";#N/A,#N/A,FALSE,"준설사업"}</definedName>
    <definedName name="주" hidden="1">{#N/A,#N/A,FALSE,"지침";#N/A,#N/A,FALSE,"환경분석";#N/A,#N/A,FALSE,"Sheet16"}</definedName>
    <definedName name="주요현안" hidden="1">{#N/A,#N/A,FALSE,"표지목차"}</definedName>
    <definedName name="주정" hidden="1">{#N/A,#N/A,FALSE,"현장 NCR 분석";#N/A,#N/A,FALSE,"현장품질감사";#N/A,#N/A,FALSE,"현장품질감사"}</definedName>
    <definedName name="주택" hidden="1">{#N/A,#N/A,FALSE,"지침";#N/A,#N/A,FALSE,"환경분석";#N/A,#N/A,FALSE,"Sheet16"}</definedName>
    <definedName name="주택분양미" hidden="1">#REF!</definedName>
    <definedName name="죽전1" hidden="1">{#N/A,#N/A,FALSE,"현장 NCR 분석";#N/A,#N/A,FALSE,"현장품질감사";#N/A,#N/A,FALSE,"현장품질감사"}</definedName>
    <definedName name="준공현장" hidden="1">#REF!</definedName>
    <definedName name="중"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중간예납"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중간예납신고납계산서" hidden="1">{#N/A,#N/A,TRUE,"일반적사항";#N/A,#N/A,TRUE,"주요재무자료";#N/A,#N/A,TRUE,"표지";#N/A,#N/A,TRUE,"총괄표";#N/A,#N/A,TRUE,"1호 과표세액";#N/A,#N/A,TRUE,"2호 서식";#N/A,#N/A,TRUE,"2호부표 최저한세";#N/A,#N/A,TRUE,"3(1)호 공제감면";#N/A,#N/A,TRUE,"3(1) 부1 공제감면";#N/A,#N/A,TRUE,"3(1) 부2 공제감면";#N/A,#N/A,TRUE,"3(1) 부3 세액조정";#N/A,#N/A,TRUE,"3(1)부7 기업합리";#N/A,#N/A,TRUE,"3(3)호(갑) 원천납부";#N/A,#N/A,TRUE,"4호 특별부가";#N/A,#N/A,TRUE,"5호 농어촌";#N/A,#N/A,TRUE,"5호2 농감면(갑)";#N/A,#N/A,TRUE,"5호2 농감면(을)";#N/A,#N/A,TRUE,"6호 소득금액";#N/A,#N/A,TRUE,"6호 첨부(익)";#N/A,#N/A,TRUE,"6호 첨부(손)";#N/A,#N/A,TRUE,"6-1호 수입금액";#N/A,#N/A,TRUE,"6-2(7)호 해외투자";#N/A,#N/A,TRUE,"6-3호 퇴충";#N/A,#N/A,TRUE,"6-3(3)호 단퇴";#N/A,#N/A,TRUE,"6-3(4)호 대손";#N/A,#N/A,TRUE,"6-4호 접대(갑)";#N/A,#N/A,TRUE,"6-4호 접대(을)";#N/A,#N/A,TRUE,"감가총괄표";#N/A,#N/A,TRUE,"6-6(3)호 감가(정율)";#N/A,#N/A,TRUE,"6-6호(부표) 자본적지출";#N/A,#N/A,TRUE,"6-10호 재고자산";#N/A,#N/A,TRUE,"6-11호 세금과공과";#N/A,#N/A,TRUE,"6-12호 선급비용";#N/A,#N/A,TRUE,"6-13호 기부금";#N/A,#N/A,TRUE,"기부1";#N/A,#N/A,TRUE,"기부2";#N/A,#N/A,TRUE,"8호 기부금조정";#N/A,#N/A,TRUE,"9호 자본금(갑)";#N/A,#N/A,TRUE,"9호 자본금(을)";#N/A,#N/A,TRUE,"10(3)호 주요계정";#N/A,#N/A,TRUE,"10(3)호 부표";#N/A,#N/A,TRUE,"10(4)호 조정수입";#N/A,#N/A,TRUE,"14(1)호 갑 주식";#N/A,#N/A,TRUE,"59호 해외특수";#N/A,#N/A,TRUE,"요약 BS";#N/A,#N/A,TRUE,"요약 PL";#N/A,#N/A,TRUE,"요약RE";#N/A,#N/A,TRUE,"조8호 기술인력";#N/A,#N/A,TRUE,"국공채감면";#N/A,#N/A,TRUE,"전기수정";#N/A,#N/A,TRUE,"퇴충명세";#N/A,#N/A,TRUE,"적금모집권유비";#N/A,#N/A,TRUE,"해외투자현황";#N/A,#N/A,TRUE,"외화감면";#N/A,#N/A,TRUE,"offshore";#N/A,#N/A,TRUE,"대손상각등명세"}</definedName>
    <definedName name="중간예납신고납부계산서" hidden="1">{#N/A,#N/A,FALSE,"1호 과표세액";#N/A,#N/A,FALSE,"2호 서식";#N/A,#N/A,FALSE,"2호부표 최저한세";#N/A,#N/A,FALSE,"5호 농어촌";#N/A,#N/A,FALSE,"6호 소득금액";#N/A,#N/A,FALSE,"6호 첨부(익)";#N/A,#N/A,FALSE,"6호 첨부(손)";#N/A,#N/A,FALSE,"6-1호 수입금액";#N/A,#N/A,FALSE,"6-2(7)호 해외투자";#N/A,#N/A,FALSE,"6-3호 퇴충";#N/A,#N/A,FALSE,"6-3(3)호 단퇴";#N/A,#N/A,FALSE,"6-3(4)호 대손";#N/A,#N/A,FALSE,"6-4호 접대(갑)";#N/A,#N/A,FALSE,"6-4호 접대(을)";#N/A,#N/A,FALSE,"9호 자본금(갑)";#N/A,#N/A,FALSE,"9호 자본금(을)";#N/A,#N/A,FALSE,"조8호 기술인력";#N/A,#N/A,FALSE,"국공채감면";#N/A,#N/A,FALSE,"전기수정";#N/A,#N/A,FALSE,"퇴충명세";#N/A,#N/A,FALSE,"적금모집권유비";#N/A,#N/A,FALSE,"해외투자현황";#N/A,#N/A,FALSE,"외화감면";#N/A,#N/A,FALSE,"대손상각등명세"}</definedName>
    <definedName name="중간요약" hidden="1">{#N/A,#N/A,FALSE,"BS";#N/A,#N/A,FALSE,"PL";#N/A,#N/A,FALSE,"처분";#N/A,#N/A,FALSE,"현금";#N/A,#N/A,FALSE,"매출";#N/A,#N/A,FALSE,"원가";#N/A,#N/A,FALSE,"경영"}</definedName>
    <definedName name="중앙" hidden="1">#REF!</definedName>
    <definedName name="증감내역2" hidden="1">{#N/A,#N/A,FALSE,"현장 NCR 분석";#N/A,#N/A,FALSE,"현장품질감사";#N/A,#N/A,FALSE,"현장품질감사"}</definedName>
    <definedName name="지" hidden="1">{#N/A,#N/A,FALSE,"배수2"}</definedName>
    <definedName name="지분법손" hidden="1">#REF!</definedName>
    <definedName name="지사" hidden="1">{#N/A,#N/A,FALSE,"현장 NCR 분석";#N/A,#N/A,FALSE,"현장품질감사";#N/A,#N/A,FALSE,"현장품질감사"}</definedName>
    <definedName name="지시부" hidden="1">{#N/A,#N/A,FALSE,"현장 NCR 분석";#N/A,#N/A,FALSE,"현장품질감사";#N/A,#N/A,FALSE,"현장품질감사"}</definedName>
    <definedName name="지역업체" hidden="1">{#N/A,#N/A,FALSE,"배수2"}</definedName>
    <definedName name="지적공사" hidden="1">{#N/A,#N/A,FALSE,"현장 NCR 분석";#N/A,#N/A,FALSE,"현장품질감사";#N/A,#N/A,FALSE,"현장품질감사"}</definedName>
    <definedName name="지지" hidden="1">{#N/A,#N/A,FALSE,"현장 NCR 분석";#N/A,#N/A,FALSE,"현장품질감사";#N/A,#N/A,FALSE,"현장품질감사"}</definedName>
    <definedName name="지질" hidden="1">#REF!</definedName>
    <definedName name="지철" hidden="1">{#N/A,#N/A,FALSE,"포장2"}</definedName>
    <definedName name="지철자재" hidden="1">{#N/A,#N/A,FALSE,"포장2"}</definedName>
    <definedName name="지토" hidden="1">{#N/A,#N/A,FALSE,"현장 NCR 분석";#N/A,#N/A,FALSE,"현장품질감사";#N/A,#N/A,FALSE,"현장품질감사"}</definedName>
    <definedName name="지토자재" hidden="1">{#N/A,#N/A,FALSE,"포장2"}</definedName>
    <definedName name="지품2" hidden="1">{#N/A,#N/A,FALSE,"포장단가"}</definedName>
    <definedName name="직급별초입비교" hidden="1">{#N/A,#N/A,FALSE,"관섬";#N/A,#N/A,FALSE,"목차";#N/A,#N/A,FALSE,"실행목표";#N/A,#N/A,FALSE,"팀별손익";#N/A,#N/A,FALSE,"월별손익";#N/A,#N/A,FALSE,"제품별손익";#N/A,#N/A,FALSE,"년간판매";#N/A,#N/A,FALSE,"관매출";#N/A,#N/A,FALSE,"관섬 단가";#N/A,#N/A,FALSE,"인원운용";#N/A,#N/A,FALSE,"판매비";#N/A,#N/A,FALSE,"팀별관리비";#N/A,#N/A,FALSE,"월별관리비";#N/A,#N/A,FALSE,"월별손익 (2)";#N/A,#N/A,FALSE,"재고 (2)";#N/A,#N/A,FALSE,"판매비 (2)";#N/A,#N/A,FALSE,"월별관리비 (2)";#N/A,#N/A,FALSE,"월별손익 (3)";#N/A,#N/A,FALSE,"관섬 매출";#N/A,#N/A,FALSE,"재고수불";#N/A,#N/A,FALSE,"판매비 (3)";#N/A,#N/A,FALSE,"월별관리비 (3)";#N/A,#N/A,FALSE,"인천원가";#N/A,#N/A,FALSE,"총원가";#N/A,#N/A,FALSE,"제조원가";#N/A,#N/A,FALSE,"기타비용";#N/A,#N/A,FALSE,"원료";#N/A,#N/A,FALSE,"연료";#N/A,#N/A,FALSE,"인천"}</definedName>
    <definedName name="직매54P" hidden="1">{#N/A,#N/A,TRUE,"토적및재료집계";#N/A,#N/A,TRUE,"토적및재료집계";#N/A,#N/A,TRUE,"단위량"}</definedName>
    <definedName name="직무" localSheetId="2">#REF!</definedName>
    <definedName name="직무" localSheetId="3">#REF!</definedName>
    <definedName name="직무" localSheetId="4">#REF!</definedName>
    <definedName name="직무" localSheetId="5">#REF!</definedName>
    <definedName name="직무" localSheetId="6">#REF!</definedName>
    <definedName name="직무">#REF!</definedName>
    <definedName name="진주" hidden="1">#REF!</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진해" hidden="1">#REF!</definedName>
    <definedName name="ㅊ푸ㅜㅠㅜㅠㅜㅜㅠㅜㅠ" hidden="1">{"'자리배치도'!$AG$1:$CI$28"}</definedName>
    <definedName name="차입금"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차입명세" hidden="1">{"'분양원가'!$B$1:$F$113"}</definedName>
    <definedName name="참고" hidden="1">{#N/A,#N/A,FALSE,"BS";#N/A,#N/A,FALSE,"PL";#N/A,#N/A,FALSE,"처분";#N/A,#N/A,FALSE,"현금";#N/A,#N/A,FALSE,"매출";#N/A,#N/A,FALSE,"원가";#N/A,#N/A,FALSE,"경영"}</definedName>
    <definedName name="참고자료" hidden="1">{#VALUE!,#N/A,FALSE,0;#N/A,#N/A,FALSE,0;#N/A,#N/A,FALSE,0;#N/A,#N/A,FALSE,0}</definedName>
    <definedName name="참조" hidden="1">{"'자리배치도'!$AG$1:$CI$28"}</definedName>
    <definedName name="창규" localSheetId="10">제6호+[4]제6호!$A$1:$IV$65536</definedName>
    <definedName name="창규" localSheetId="11">제6호+#REF!</definedName>
    <definedName name="창규" localSheetId="12">제6호+[4]제6호!$A$1:$IV$65536</definedName>
    <definedName name="창규" localSheetId="13">제6호+[4]제6호!$A$1:$IV$65536</definedName>
    <definedName name="창규" localSheetId="15">제6호+#REF!</definedName>
    <definedName name="창규" localSheetId="16">제6호+[4]제6호!$A$1:$IV$65536</definedName>
    <definedName name="창규" localSheetId="17">제6호+[4]제6호!$A$1:$IV$65536</definedName>
    <definedName name="창규" localSheetId="18">제6호+[27]제6호!$A:$IV</definedName>
    <definedName name="창규" localSheetId="2">제6호+[4]제6호!$A$1:$IV$65536</definedName>
    <definedName name="창규" localSheetId="20">제6호+#REF!</definedName>
    <definedName name="창규" localSheetId="22">제6호+[4]제6호!$A$1:$IV$65536</definedName>
    <definedName name="창규" localSheetId="23">제6호+[4]제6호!$A$1:$IV$65536</definedName>
    <definedName name="창규" localSheetId="3">제6호+[4]제6호!$A$1:$IV$65536</definedName>
    <definedName name="창규" localSheetId="4">제6호+[4]제6호!$A$1:$IV$65536</definedName>
    <definedName name="창규" localSheetId="5">제6호+[4]제6호!$A$1:$IV$65536</definedName>
    <definedName name="창규" localSheetId="6">제6호+[4]제6호!$A$1:$IV$65536</definedName>
    <definedName name="창규">제6호+[4]제6호!$A$1:$IV$65536</definedName>
    <definedName name="책임" localSheetId="11">#REF!</definedName>
    <definedName name="책임" localSheetId="15">#REF!</definedName>
    <definedName name="책임" localSheetId="2">#REF!</definedName>
    <definedName name="책임" localSheetId="3">#REF!</definedName>
    <definedName name="책임" localSheetId="4">#REF!</definedName>
    <definedName name="책임" localSheetId="5">#REF!</definedName>
    <definedName name="책임" localSheetId="6">#REF!</definedName>
    <definedName name="책임">#REF!</definedName>
    <definedName name="천석원" localSheetId="10">제6호+[4]제6호!$A$1:$IV$65536</definedName>
    <definedName name="천석원" localSheetId="11">제6호+#REF!</definedName>
    <definedName name="천석원" localSheetId="12">제6호+[4]제6호!$A$1:$IV$65536</definedName>
    <definedName name="천석원" localSheetId="13">제6호+[4]제6호!$A$1:$IV$65536</definedName>
    <definedName name="천석원" localSheetId="15">제6호+#REF!</definedName>
    <definedName name="천석원" localSheetId="16">제6호+[4]제6호!$A$1:$IV$65536</definedName>
    <definedName name="천석원" localSheetId="17">제6호+[4]제6호!$A$1:$IV$65536</definedName>
    <definedName name="천석원" localSheetId="18">제6호+[4]제6호!$A:$IV</definedName>
    <definedName name="천석원" localSheetId="2">제6호+[4]제6호!$A$1:$IV$65536</definedName>
    <definedName name="천석원" localSheetId="20">제6호+#REF!</definedName>
    <definedName name="천석원" localSheetId="22">제6호+[4]제6호!$A$1:$IV$65536</definedName>
    <definedName name="천석원" localSheetId="23">제6호+[4]제6호!$A$1:$IV$65536</definedName>
    <definedName name="천석원" localSheetId="3">제6호+[4]제6호!$A$1:$IV$65536</definedName>
    <definedName name="천석원" localSheetId="4">제6호+[4]제6호!$A$1:$IV$65536</definedName>
    <definedName name="천석원" localSheetId="5">제6호+[4]제6호!$A$1:$IV$65536</definedName>
    <definedName name="천석원" localSheetId="6">제6호+[4]제6호!$A$1:$IV$65536</definedName>
    <definedName name="천석원">제6호+[4]제6호!$A$1:$IV$65536</definedName>
    <definedName name="철거2" hidden="1">{#N/A,#N/A,FALSE,"현장 NCR 분석";#N/A,#N/A,FALSE,"현장품질감사";#N/A,#N/A,FALSE,"현장품질감사"}</definedName>
    <definedName name="첨부2">#REF!</definedName>
    <definedName name="첫장" hidden="1">{"'용역비'!$A$4:$C$8"}</definedName>
    <definedName name="첫장1" hidden="1">{"'용역비'!$A$4:$C$8"}</definedName>
    <definedName name="청주하수관거BTL" hidden="1">{#N/A,#N/A,FALSE,"현장 NCR 분석";#N/A,#N/A,FALSE,"현장품질감사";#N/A,#N/A,FALSE,"현장품질감사"}</definedName>
    <definedName name="총" hidden="1">{#N/A,#N/A,FALSE,"부대1"}</definedName>
    <definedName name="총갑지" hidden="1">#REF!</definedName>
    <definedName name="총괄" hidden="1">#REF!</definedName>
    <definedName name="촤" hidden="1">{"SJ - 기본 보기",#N/A,FALSE,"공사별 외주견적"}</definedName>
    <definedName name="최">#REF!</definedName>
    <definedName name="최성필" localSheetId="11">#REF!</definedName>
    <definedName name="최성필" localSheetId="15">#REF!</definedName>
    <definedName name="최성필" localSheetId="2">#REF!</definedName>
    <definedName name="최성필" localSheetId="3">#REF!</definedName>
    <definedName name="최성필" localSheetId="4">#REF!</definedName>
    <definedName name="최성필" localSheetId="5">#REF!</definedName>
    <definedName name="최성필" localSheetId="6">#REF!</definedName>
    <definedName name="최성필">#REF!</definedName>
    <definedName name="최영걸">#REF!</definedName>
    <definedName name="최종견적가"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준혁" localSheetId="2">#REF!</definedName>
    <definedName name="최준혁" localSheetId="3">#REF!</definedName>
    <definedName name="최준혁" localSheetId="4">#REF!</definedName>
    <definedName name="최준혁" localSheetId="5">#REF!</definedName>
    <definedName name="최준혁" localSheetId="6">#REF!</definedName>
    <definedName name="최준혁">#REF!</definedName>
    <definedName name="추">#REF!</definedName>
    <definedName name="추이" hidden="1">{#VALUE!,#N/A,FALSE,0;#N/A,#N/A,FALSE,0;#N/A,#N/A,FALSE,0;#N/A,#N/A,FALSE,0}</definedName>
    <definedName name="추정" hidden="1">{#N/A,#N/A,FALSE,"포장2"}</definedName>
    <definedName name="출역" hidden="1">{#N/A,#N/A,FALSE,"현장 NCR 분석";#N/A,#N/A,FALSE,"현장품질감사";#N/A,#N/A,FALSE,"현장품질감사"}</definedName>
    <definedName name="출판" hidden="1">{#N/A,#N/A,FALSE,"지침";#N/A,#N/A,FALSE,"환경분석";#N/A,#N/A,FALSE,"Sheet16"}</definedName>
    <definedName name="충주" hidden="1">#REF!</definedName>
    <definedName name="치킨">#REF!</definedName>
    <definedName name="ㅋ" hidden="1">#REF!</definedName>
    <definedName name="ㅋ모" hidden="1">#REF!</definedName>
    <definedName name="ㅋㅋ" localSheetId="2">#REF!</definedName>
    <definedName name="ㅋㅋ" localSheetId="3">#REF!</definedName>
    <definedName name="ㅋㅋ" localSheetId="4">#REF!</definedName>
    <definedName name="ㅋㅋ" localSheetId="5">#REF!</definedName>
    <definedName name="ㅋㅋ" localSheetId="6">#REF!</definedName>
    <definedName name="ㅋㅋ" localSheetId="7">#REF!</definedName>
    <definedName name="ㅋㅋ">#REF!</definedName>
    <definedName name="ㅋㅋㅋ" hidden="1">{#N/A,#N/A,FALSE,"일반적사항";#N/A,#N/A,FALSE,"주요재무자료";#N/A,#N/A,FALSE,"표지";#N/A,#N/A,FALSE,"총괄표";#N/A,#N/A,FALSE,"1호 과표세액";#N/A,#N/A,FALSE,"2호 서식";#N/A,#N/A,FALSE,"3(3)호(갑) 원천납부";#N/A,#N/A,FALSE,"6호 소득금액";#N/A,#N/A,FALSE,"6호 첨부(익)";#N/A,#N/A,FALSE,"6호 첨부(손)";#N/A,#N/A,FALSE,"6-1호 수입금액";#N/A,#N/A,FALSE,"6-3호 퇴충";#N/A,#N/A,FALSE,"6-4호 접대(갑)";#N/A,#N/A,FALSE,"6-4호 접대(을)";#N/A,#N/A,FALSE,"6-5 갑 외화";#N/A,#N/A,FALSE,"6-5을 외화";#N/A,#N/A,FALSE,"감가총괄";#N/A,#N/A,FALSE,"전기부인액추인";#N/A,#N/A,FALSE,"6-6호(부표) 자본적지출";#N/A,#N/A,FALSE,"6-11호 세금과공과";#N/A,#N/A,FALSE,"6-12호 선급비용";#N/A,#N/A,FALSE,"9호 자본금(갑)";#N/A,#N/A,FALSE,"9호 자본금(을)";#N/A,#N/A,FALSE,"10(3)호 주요계정";#N/A,#N/A,FALSE,"10(4)호 조정수입";#N/A,#N/A,FALSE,"12호 중소검토";#N/A,#N/A,FALSE,"14(1) 주주이동(갑)";#N/A,#N/A,FALSE,"59호 해외특수";#N/A,#N/A,FALSE,"해외명세";#N/A,#N/A,FALSE,"요약 BS";#N/A,#N/A,FALSE,"요약RE";#N/A,#N/A,FALSE,"요약 PL"}</definedName>
    <definedName name="ㅋㅋㅋㅋ"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ㅋㅋㅋㅋㅋㅋ" hidden="1">#REF!</definedName>
    <definedName name="ㅋㅋㅋㅋㅋㅋㅋㅋㅋㅋㅋㅋ" hidden="1">{#N/A,#N/A,FALSE,"1호 과표세액";#N/A,#N/A,FALSE,"2호 서식";#N/A,#N/A,FALSE,"3(1)부7 기업합리";#N/A,#N/A,FALSE,"6호 소득금액";#N/A,#N/A,FALSE,"6호 첨부(익)";#N/A,#N/A,FALSE,"6호 첨부(손)";#N/A,#N/A,FALSE,"6-1호 수입금액";#N/A,#N/A,FALSE,"6-3(4)호 대손";#N/A,#N/A,FALSE,"6-3호 퇴충";#N/A,#N/A,FALSE,"6-3(3)호 단퇴";#N/A,#N/A,FALSE,"6-3(4)호 대손";#N/A,#N/A,FALSE,"6-4호 접대(갑)";#N/A,#N/A,FALSE,"6-4호 접대(을)";#N/A,#N/A,FALSE,"6-5호 외화(갑)";#N/A,#N/A,FALSE,"6-5호 외화(을)";#N/A,#N/A,FALSE,"6-11호 세금과공과";#N/A,#N/A,FALSE,"6-13호 기부금";#N/A,#N/A,FALSE,"8호 기부금조정";#N/A,#N/A,FALSE,"9호 자본금(갑)";#N/A,#N/A,FALSE,"9호 자본금(을)";#N/A,#N/A,FALSE,"10(3)호 주요계정";#N/A,#N/A,FALSE,"10(3)호 부표";#N/A,#N/A,FALSE,"요약 PL";#N/A,#N/A,FALSE,"10(4)호 조정수입";#N/A,#N/A,FALSE,"14(1)호 갑 주식"}</definedName>
    <definedName name="ㅋㅌ" hidden="1">{"'용역비'!$A$4:$C$8"}</definedName>
    <definedName name="ㅋㅍㅠ">제6호+[4]제6호!$A$1:$IV$65536</definedName>
    <definedName name="캐쉬" hidden="1">{#N/A,#N/A,FALSE,"지침";#N/A,#N/A,FALSE,"환경분석";#N/A,#N/A,FALSE,"Sheet16"}</definedName>
    <definedName name="캐쉬변경후" hidden="1">{#N/A,#N/A,TRUE,"사업자등록증 (2)"}</definedName>
    <definedName name="케이블간지" hidden="1">{#N/A,#N/A,TRUE,"토적및재료집계";#N/A,#N/A,TRUE,"토적및재료집계";#N/A,#N/A,TRUE,"단위량"}</definedName>
    <definedName name="콘도" hidden="1">#REF!</definedName>
    <definedName name="쿠루루" localSheetId="10">#REF!</definedName>
    <definedName name="쿠루루" localSheetId="11">#REF!</definedName>
    <definedName name="쿠루루" localSheetId="12">#REF!</definedName>
    <definedName name="쿠루루" localSheetId="13">#REF!</definedName>
    <definedName name="쿠루루" localSheetId="14">#REF!</definedName>
    <definedName name="쿠루루" localSheetId="15">#REF!</definedName>
    <definedName name="쿠루루" localSheetId="16">#REF!</definedName>
    <definedName name="쿠루루" localSheetId="17">#REF!</definedName>
    <definedName name="쿠루루" localSheetId="18">#REF!</definedName>
    <definedName name="쿠루루" localSheetId="20">#REF!</definedName>
    <definedName name="쿠루루" localSheetId="21">#REF!</definedName>
    <definedName name="쿠루루" localSheetId="22">#REF!</definedName>
    <definedName name="쿠루루" localSheetId="23">#REF!</definedName>
    <definedName name="쿠루루" localSheetId="6">#REF!</definedName>
    <definedName name="쿠루루" localSheetId="8">#REF!</definedName>
    <definedName name="쿠루루" localSheetId="9">#REF!</definedName>
    <definedName name="쿠루루">#REF!</definedName>
    <definedName name="ㅌ" localSheetId="18" hidden="1">{#N/A,#N/A,FALSE,"이태원철근"}</definedName>
    <definedName name="ㅌ">#REF!</definedName>
    <definedName name="ㅌ츞">#REF!</definedName>
    <definedName name="타사손익" hidden="1">{#N/A,#N/A,FALSE,"현장 NCR 분석";#N/A,#N/A,FALSE,"현장품질감사";#N/A,#N/A,FALSE,"현장품질감사"}</definedName>
    <definedName name="타사손익1" hidden="1">{#N/A,#N/A,FALSE,"현장 NCR 분석";#N/A,#N/A,FALSE,"현장품질감사";#N/A,#N/A,FALSE,"현장품질감사"}</definedName>
    <definedName name="태양">제6호+#REF!</definedName>
    <definedName name="태영" localSheetId="10">제6호+[4]제6호!$A$1:$IV$65536</definedName>
    <definedName name="태영" localSheetId="11">제6호+#REF!</definedName>
    <definedName name="태영" localSheetId="12">제6호+[4]제6호!$A$1:$IV$65536</definedName>
    <definedName name="태영" localSheetId="13">제6호+[4]제6호!$A$1:$IV$65536</definedName>
    <definedName name="태영" localSheetId="15">제6호+#REF!</definedName>
    <definedName name="태영" localSheetId="16">제6호+[4]제6호!$A$1:$IV$65536</definedName>
    <definedName name="태영" localSheetId="17">제6호+[4]제6호!$A$1:$IV$65536</definedName>
    <definedName name="태영" localSheetId="18">제6호+[4]제6호!$A:$IV</definedName>
    <definedName name="태영" localSheetId="2">제6호+[4]제6호!$A$1:$IV$65536</definedName>
    <definedName name="태영" localSheetId="20">제6호+#REF!</definedName>
    <definedName name="태영" localSheetId="22">제6호+[4]제6호!$A$1:$IV$65536</definedName>
    <definedName name="태영" localSheetId="23">제6호+[4]제6호!$A$1:$IV$65536</definedName>
    <definedName name="태영" localSheetId="3">제6호+[4]제6호!$A$1:$IV$65536</definedName>
    <definedName name="태영" localSheetId="4">제6호+[4]제6호!$A$1:$IV$65536</definedName>
    <definedName name="태영" localSheetId="5">제6호+[4]제6호!$A$1:$IV$65536</definedName>
    <definedName name="태영" localSheetId="6">제6호+[4]제6호!$A$1:$IV$65536</definedName>
    <definedName name="태영">제6호+[4]제6호!$A$1:$IV$65536</definedName>
    <definedName name="태영지급" hidden="1">{#N/A,#N/A,FALSE,"부대1"}</definedName>
    <definedName name="턴키" hidden="1">{#N/A,#N/A,FALSE,"사업총괄";#N/A,#N/A,FALSE,"장비사업";#N/A,#N/A,FALSE,"철구사업";#N/A,#N/A,FALSE,"준설사업"}</definedName>
    <definedName name="테스트" hidden="1">#N/A</definedName>
    <definedName name="토" hidden="1">#REF!</definedName>
    <definedName name="토공11" hidden="1">{#N/A,#N/A,FALSE,"포장2"}</definedName>
    <definedName name="토목" hidden="1">{#N/A,#N/A,FALSE,"사업총괄";#N/A,#N/A,FALSE,"장비사업";#N/A,#N/A,FALSE,"철구사업";#N/A,#N/A,FALSE,"준설사업"}</definedName>
    <definedName name="토목1" hidden="1">{#N/A,#N/A,FALSE,"사업총괄";#N/A,#N/A,FALSE,"장비사업";#N/A,#N/A,FALSE,"철구사업";#N/A,#N/A,FALSE,"준설사업"}</definedName>
    <definedName name="토목공사" hidden="1">{#N/A,#N/A,FALSE,"이태원철근"}</definedName>
    <definedName name="토목공사강릉" hidden="1">#REF!</definedName>
    <definedName name="토목설계" hidden="1">{#N/A,#N/A,FALSE,"골재소요량";#N/A,#N/A,FALSE,"골재소요량"}</definedName>
    <definedName name="토목실견적" hidden="1">{#N/A,#N/A,FALSE,"이태원철근"}</definedName>
    <definedName name="토적표" hidden="1">#N/A</definedName>
    <definedName name="토적표01" hidden="1">#N/A</definedName>
    <definedName name="토지" hidden="1">{#N/A,#N/A,FALSE,"현장 NCR 분석";#N/A,#N/A,FALSE,"현장품질감사";#N/A,#N/A,FALSE,"현장품질감사"}</definedName>
    <definedName name="토지명세서" hidden="1">{#N/A,#N/A,FALSE,"현장 NCR 분석";#N/A,#N/A,FALSE,"현장품질감사";#N/A,#N/A,FALSE,"현장품질감사"}</definedName>
    <definedName name="토지조서2" hidden="1">{#N/A,#N/A,FALSE,"사업총괄";#N/A,#N/A,FALSE,"장비사업";#N/A,#N/A,FALSE,"철구사업";#N/A,#N/A,FALSE,"준설사업"}</definedName>
    <definedName name="토지최신" hidden="1">{#N/A,#N/A,FALSE,"현장 NCR 분석";#N/A,#N/A,FALSE,"현장품질감사";#N/A,#N/A,FALSE,"현장품질감사"}</definedName>
    <definedName name="퇴충명세"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투3" hidden="1">{#N/A,#N/A,FALSE,"배수2"}</definedName>
    <definedName name="투우자" hidden="1">{"'자리배치도'!$AG$1:$CI$28"}</definedName>
    <definedName name="투자주식" hidden="1">{#N/A,#N/A,FALSE,"BS";#N/A,#N/A,FALSE,"PL";#N/A,#N/A,FALSE,"처분";#N/A,#N/A,FALSE,"현금";#N/A,#N/A,FALSE,"매출";#N/A,#N/A,FALSE,"원가";#N/A,#N/A,FALSE,"경영"}</definedName>
    <definedName name="투자주식명" hidden="1">{#N/A,#N/A,FALSE,"BS";#N/A,#N/A,FALSE,"PL";#N/A,#N/A,FALSE,"처분";#N/A,#N/A,FALSE,"현금";#N/A,#N/A,FALSE,"매출";#N/A,#N/A,FALSE,"원가";#N/A,#N/A,FALSE,"경영"}</definedName>
    <definedName name="투찰" hidden="1">{#N/A,#N/A,FALSE,"단가표지"}</definedName>
    <definedName name="투찰표" hidden="1">{#N/A,#N/A,FALSE,"부대1"}</definedName>
    <definedName name="퉃ㅍ">제6호+[4]제6호!$A$1:$IV$65536</definedName>
    <definedName name="특화부문" hidden="1">{#N/A,#N/A,FALSE,"현장 NCR 분석";#N/A,#N/A,FALSE,"현장품질감사";#N/A,#N/A,FALSE,"현장품질감사"}</definedName>
    <definedName name="ㅍㅊㅌㅍㅊㅋㅌㅍㅋㅌㅊㅍㅊㅌㅋ" hidden="1">{"'자리배치도'!$AG$1:$CI$28"}</definedName>
    <definedName name="ㅍㅍ" hidden="1">{#N/A,#N/A,TRUE,"토적및재료집계";#N/A,#N/A,TRUE,"토적및재료집계";#N/A,#N/A,TRUE,"단위량"}</definedName>
    <definedName name="파락" localSheetId="11">#REF!</definedName>
    <definedName name="파락" localSheetId="15">#REF!</definedName>
    <definedName name="파락" localSheetId="2">#REF!</definedName>
    <definedName name="파락" localSheetId="3">#REF!</definedName>
    <definedName name="파락" localSheetId="4">#REF!</definedName>
    <definedName name="파락" localSheetId="5">#REF!</definedName>
    <definedName name="파락" localSheetId="6">#REF!</definedName>
    <definedName name="파락">#REF!</definedName>
    <definedName name="파일" hidden="1">#REF!</definedName>
    <definedName name="팔" hidden="1">#REF!</definedName>
    <definedName name="퍼스트" localSheetId="4">#REF!</definedName>
    <definedName name="퍼스트" localSheetId="5">#REF!</definedName>
    <definedName name="퍼스트">#REF!</definedName>
    <definedName name="평균이자율" hidden="1">#REF!</definedName>
    <definedName name="포기3" hidden="1">{#N/A,#N/A,FALSE,"표지목차"}</definedName>
    <definedName name="포장2월ocf" hidden="1">{#N/A,#N/A,FALSE,"지침";#N/A,#N/A,FALSE,"환경분석";#N/A,#N/A,FALSE,"Sheet16"}</definedName>
    <definedName name="포장ocf" hidden="1">{#N/A,#N/A,FALSE,"지침";#N/A,#N/A,FALSE,"환경분석";#N/A,#N/A,FALSE,"Sheet16"}</definedName>
    <definedName name="표지" hidden="1">{#N/A,#N/A,FALSE,"현장 NCR 분석";#N/A,#N/A,FALSE,"현장품질감사";#N/A,#N/A,FALSE,"현장품질감사"}</definedName>
    <definedName name="표지1" hidden="1">{"'활동원단위'!$A$22:$G$26"}</definedName>
    <definedName name="표투" hidden="1">{#N/A,#N/A,FALSE,"표지";#N/A,#N/A,FALSE,"총괄표";#N/A,#N/A,FALSE,"1호 과표세액";#N/A,#N/A,FALSE,"3(3)호(갑) 원천납부";#N/A,#N/A,FALSE,"6호 소득금액";#N/A,#N/A,FALSE,"6호 첨부(익)";#N/A,#N/A,FALSE,"6호 첨부(손)";#N/A,#N/A,FALSE,"6-12호 선급비용";#N/A,#N/A,FALSE,"6-14호 부동산보유";#N/A,#N/A,FALSE,"9호 자본금(갑)";#N/A,#N/A,FALSE,"9호 자본금(을)";#N/A,#N/A,FALSE,"10(3)호 주요계정";#N/A,#N/A,FALSE,"10(3)호 부표";#N/A,#N/A,FALSE,"10(4)호 조정수입";#N/A,#N/A,FALSE,"12호 중소검토";#N/A,#N/A,FALSE,"14(1)호 갑 주식";#N/A,#N/A,FALSE,"59호 해외특수";#N/A,#N/A,FALSE,"요약 BS";#N/A,#N/A,FALSE,"요약 PL";#N/A,#N/A,FALSE,"요약원가";#N/A,#N/A,FALSE,"요약RE";#N/A,#N/A,FALSE,"6-5호 외화(갑)";#N/A,#N/A,FALSE,"6-5호 외화(을)"}</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풍납동" hidden="1">#REF!</definedName>
    <definedName name="풍납동아파트" hidden="1">#REF!</definedName>
    <definedName name="퓨ㅊ">#REF!</definedName>
    <definedName name="플랜트" hidden="1">{#VALUE!,#N/A,FALSE,0;#N/A,#N/A,FALSE,0;#N/A,#N/A,FALSE,0;#N/A,#N/A,FALSE,0}</definedName>
    <definedName name="피로티" hidden="1">{#N/A,#N/A,FALSE,"이태원철근"}</definedName>
    <definedName name="피로티1" hidden="1">{#N/A,#N/A,FALSE,"이태원철근"}</definedName>
    <definedName name="ㅎ" localSheetId="18" hidden="1">#REF!</definedName>
    <definedName name="ㅎ">#REF!</definedName>
    <definedName name="ㅎㄱ" localSheetId="18">#REF!</definedName>
    <definedName name="ㅎㄱ" localSheetId="9">#REF!</definedName>
    <definedName name="ㅎㄱ">제6호+[4]제6호!$A$1:$IV$65536</definedName>
    <definedName name="ㅎㄱ러">#REF!</definedName>
    <definedName name="ㅎㄱㅎ" hidden="1">{"'용역비'!$A$4:$C$8"}</definedName>
    <definedName name="ㅎㄱㅎㄱㅎㄱㅎ" hidden="1">{"'용역비'!$A$4:$C$8"}</definedName>
    <definedName name="ㅎ고" hidden="1">{"'Sheet1'!$A$4:$M$21","'Sheet1'!$J$17:$K$19"}</definedName>
    <definedName name="ㅎㄴ">#REF!</definedName>
    <definedName name="ㅎㄴㄹ">#REF!</definedName>
    <definedName name="ㅎㄴㄹ우ㅗ">제6호+#REF!</definedName>
    <definedName name="ㅎㄴㄹ우ㅡ">#REF!</definedName>
    <definedName name="ㅎㄴ러ㅜ">#REF!</definedName>
    <definedName name="ㅎㄴㅁㄹ">제6호+[4]제6호!$A$1:$IV$65536</definedName>
    <definedName name="ㅎㄴㅇ">#REF!</definedName>
    <definedName name="ㅎㄹ" hidden="1">{"'Sheet1'!$A$4:$M$21","'Sheet1'!$J$17:$K$19"}</definedName>
    <definedName name="ㅎㄹㄴ">제6호+#REF!</definedName>
    <definedName name="ㅎㄹㄴㅀㅀㅀ" hidden="1">{"'자리배치도'!$AG$1:$CI$28"}</definedName>
    <definedName name="ㅎㄹㄴㅓ">제6호+[4]제6호!$A$1:$IV$65536</definedName>
    <definedName name="ㅎㄹ누">#REF!</definedName>
    <definedName name="ㅎㄹㄹ" hidden="1">#REF!</definedName>
    <definedName name="ㅎㄹㅇㅀㄴㅇㅀㅀㅎㄹ" hidden="1">{"'자리배치도'!$AG$1:$CI$28"}</definedName>
    <definedName name="ㅎㄹ오ㅗ" hidden="1">{"'자리배치도'!$AG$1:$CI$28"}</definedName>
    <definedName name="ㅎㄹㅡㅜ">제6호+[4]제6호!$A$1:$IV$65536</definedName>
    <definedName name="ㅎㄽ" hidden="1">{#N/A,#N/A,FALSE,"현장 NCR 분석";#N/A,#N/A,FALSE,"현장품질감사";#N/A,#N/A,FALSE,"현장품질감사"}</definedName>
    <definedName name="ㅎㅀㄶㅎ" hidden="1">{"'자리배치도'!$AG$1:$CI$28"}</definedName>
    <definedName name="ㅎㅁㅎㅁㄹㅇ" hidden="1">{"'자리배치도'!$AG$1:$CI$28"}</definedName>
    <definedName name="ㅎㅇ">#REF!</definedName>
    <definedName name="ㅎㅇㄹ">제6호+#REF!</definedName>
    <definedName name="ㅎ어ㅜ">#REF!</definedName>
    <definedName name="ㅎㅎ" localSheetId="18">#REF!</definedName>
    <definedName name="ㅎㅎ" localSheetId="2">#REF!</definedName>
    <definedName name="ㅎㅎ" localSheetId="3">#REF!</definedName>
    <definedName name="ㅎㅎ" localSheetId="4">#REF!</definedName>
    <definedName name="ㅎㅎ" localSheetId="5">#REF!</definedName>
    <definedName name="ㅎㅎ" localSheetId="6">#REF!</definedName>
    <definedName name="ㅎㅎ" localSheetId="9">#REF!</definedName>
    <definedName name="ㅎㅎ">#REF!</definedName>
    <definedName name="ㅎㅎㅀㅀㄶㅀㄹ" hidden="1">{"'자리배치도'!$AG$1:$CI$28"}</definedName>
    <definedName name="ㅎㅎㅇㅎㅎ" localSheetId="2">#REF!</definedName>
    <definedName name="ㅎㅎㅇㅎㅎ" localSheetId="3">#REF!</definedName>
    <definedName name="ㅎㅎㅇㅎㅎ" localSheetId="4">#REF!</definedName>
    <definedName name="ㅎㅎㅇㅎㅎ" localSheetId="5">#REF!</definedName>
    <definedName name="ㅎㅎㅇㅎㅎ" localSheetId="6">#REF!</definedName>
    <definedName name="ㅎㅎㅇㅎㅎ">#REF!</definedName>
    <definedName name="ㅎㅎㅎ" hidden="1">#REF!</definedName>
    <definedName name="ㅎㅎㅎㅎㅀㄹ" hidden="1">{"'자리배치도'!$AG$1:$CI$28"}</definedName>
    <definedName name="ㅎㅎㅎㅎㅎ" hidden="1">{#N/A,#N/A,FALSE,"예상손익";#N/A,#N/A,FALSE,"관리분석";#N/A,#N/A,FALSE,"장비분석";#N/A,#N/A,FALSE,"준설분석";#N/A,#N/A,FALSE,"철구분석"}</definedName>
    <definedName name="ㅎㅎㅎㅎㅎㅎㅎㅎㅎㅎㅎㅎㅎㅎㅎㅎㅎㅎ" hidden="1">#REF!</definedName>
    <definedName name="ㅎ허" hidden="1">{"'Sheet1'!$A$4:$M$21","'Sheet1'!$J$17:$K$19"}</definedName>
    <definedName name="ㅎㅓㅜ">#REF!</definedName>
    <definedName name="ㅎㅗㅓ">#REF!</definedName>
    <definedName name="ㅎㅜ">#REF!</definedName>
    <definedName name="하도" hidden="1">{#N/A,#N/A,FALSE,"이정표"}</definedName>
    <definedName name="하도급" hidden="1">{#N/A,#N/A,FALSE,"사업총괄";#N/A,#N/A,FALSE,"장비사업";#N/A,#N/A,FALSE,"철구사업";#N/A,#N/A,FALSE,"준설사업"}</definedName>
    <definedName name="하도대상" hidden="1">{#N/A,#N/A,FALSE,"골재소요량";#N/A,#N/A,FALSE,"골재소요량"}</definedName>
    <definedName name="하도서류" hidden="1">{#N/A,#N/A,FALSE,"현장 NCR 분석";#N/A,#N/A,FALSE,"현장품질감사";#N/A,#N/A,FALSE,"현장품질감사"}</definedName>
    <definedName name="하상귀" localSheetId="6">#REF!</definedName>
    <definedName name="하상귀">#REF!</definedName>
    <definedName name="하하" hidden="1">{#N/A,#N/A,FALSE,"BS";#N/A,#N/A,FALSE,"PL";#N/A,#N/A,FALSE,"처분";#N/A,#N/A,FALSE,"현금";#N/A,#N/A,FALSE,"매출";#N/A,#N/A,FALSE,"원가";#N/A,#N/A,FALSE,"경영"}</definedName>
    <definedName name="하하하" hidden="1">{#N/A,#N/A,FALSE,"BS";#N/A,#N/A,FALSE,"PL";#N/A,#N/A,FALSE,"A";#N/A,#N/A,FALSE,"B";#N/A,#N/A,FALSE,"B1";#N/A,#N/A,FALSE,"C";#N/A,#N/A,FALSE,"C1";#N/A,#N/A,FALSE,"C2";#N/A,#N/A,FALSE,"D";#N/A,#N/A,FALSE,"E";#N/A,#N/A,FALSE,"F";#N/A,#N/A,FALSE,"AA";#N/A,#N/A,FALSE,"BB";#N/A,#N/A,FALSE,"CC";#N/A,#N/A,FALSE,"DD";#N/A,#N/A,FALSE,"EE";#N/A,#N/A,FALSE,"FF";#N/A,#N/A,FALSE,"PL10";#N/A,#N/A,FALSE,"PL20";#N/A,#N/A,FALSE,"PL30"}</definedName>
    <definedName name="하한선" hidden="1">{#N/A,#N/A,FALSE,"배수2"}</definedName>
    <definedName name="한" localSheetId="10">제6호+[4]제6호!$A$1:$IV$65536</definedName>
    <definedName name="한" localSheetId="11">제6호+#REF!</definedName>
    <definedName name="한" localSheetId="12">제6호+[4]제6호!$A$1:$IV$65536</definedName>
    <definedName name="한" localSheetId="13">제6호+[4]제6호!$A$1:$IV$65536</definedName>
    <definedName name="한" localSheetId="15">제6호+#REF!</definedName>
    <definedName name="한" localSheetId="16">제6호+[4]제6호!$A$1:$IV$65536</definedName>
    <definedName name="한" localSheetId="17">제6호+[4]제6호!$A$1:$IV$65536</definedName>
    <definedName name="한" localSheetId="18">제6호+[4]제6호!$A:$IV</definedName>
    <definedName name="한" localSheetId="2">제6호+[4]제6호!$A$1:$IV$65536</definedName>
    <definedName name="한" localSheetId="20">제6호+#REF!</definedName>
    <definedName name="한" localSheetId="22">제6호+[4]제6호!$A$1:$IV$65536</definedName>
    <definedName name="한" localSheetId="23">제6호+[4]제6호!$A$1:$IV$65536</definedName>
    <definedName name="한" localSheetId="3">제6호+[4]제6호!$A$1:$IV$65536</definedName>
    <definedName name="한" localSheetId="4">제6호+[4]제6호!$A$1:$IV$65536</definedName>
    <definedName name="한" localSheetId="5">제6호+[4]제6호!$A$1:$IV$65536</definedName>
    <definedName name="한" localSheetId="6">제6호+[4]제6호!$A$1:$IV$65536</definedName>
    <definedName name="한">제6호+[4]제6호!$A$1:$IV$65536</definedName>
    <definedName name="한동" hidden="1">{#N/A,#N/A,FALSE,"단가표지"}</definedName>
    <definedName name="한맥" localSheetId="18">#REF!</definedName>
    <definedName name="한맥" localSheetId="20">#REF!</definedName>
    <definedName name="한맥" localSheetId="21">#REF!</definedName>
    <definedName name="한맥" localSheetId="6">#REF!</definedName>
    <definedName name="한맥">#REF!</definedName>
    <definedName name="한맥유사건수" localSheetId="6">#REF!</definedName>
    <definedName name="한맥유사건수">#REF!</definedName>
    <definedName name="한울" hidden="1">#REF!</definedName>
    <definedName name="한울11" hidden="1">#REF!</definedName>
    <definedName name="할인9월" hidden="1">{#N/A,#N/A,FALSE,"BS";#N/A,#N/A,FALSE,"PL";#N/A,#N/A,FALSE,"처분";#N/A,#N/A,FALSE,"현금";#N/A,#N/A,FALSE,"매출";#N/A,#N/A,FALSE,"원가";#N/A,#N/A,FALSE,"경영"}</definedName>
    <definedName name="할인어음" hidden="1">{#N/A,#N/A,FALSE,"BS";#N/A,#N/A,FALSE,"PL";#N/A,#N/A,FALSE,"처분";#N/A,#N/A,FALSE,"현금";#N/A,#N/A,FALSE,"매출";#N/A,#N/A,FALSE,"원가";#N/A,#N/A,FALSE,"경영"}</definedName>
    <definedName name="함종근" hidden="1">{#N/A,#N/A,FALSE,"변경관리예산";#N/A,#N/A,FALSE,"변경장비예산";#N/A,#N/A,FALSE,"변경준설예산";#N/A,#N/A,FALSE,"변경철구예산"}</definedName>
    <definedName name="항공장애구" hidden="1">{#N/A,#N/A,FALSE,"현장 NCR 분석";#N/A,#N/A,FALSE,"현장품질감사";#N/A,#N/A,FALSE,"현장품질감사"}</definedName>
    <definedName name="허러" hidden="1">{"'Sheet1'!$A$4:$M$21","'Sheet1'!$J$17:$K$19"}</definedName>
    <definedName name="헛ㄱ5" hidden="1">{"'Sheet1'!$A$4:$M$21","'Sheet1'!$J$17:$K$19"}</definedName>
    <definedName name="현금등가물및단기" hidden="1">{#N/A,#N/A,FALSE,"Aging Summary";#N/A,#N/A,FALSE,"Ratio Analysis";#N/A,#N/A,FALSE,"Test 120 Day Accts";#N/A,#N/A,FALSE,"Tickmarks"}</definedName>
    <definedName name="현금및등가물" hidden="1">{#N/A,#N/A,FALSE,"BS";#N/A,#N/A,FALSE,"PL";#N/A,#N/A,FALSE,"A";#N/A,#N/A,FALSE,"B";#N/A,#N/A,FALSE,"B1";#N/A,#N/A,FALSE,"C";#N/A,#N/A,FALSE,"C1";#N/A,#N/A,FALSE,"C2";#N/A,#N/A,FALSE,"D";#N/A,#N/A,FALSE,"E";#N/A,#N/A,FALSE,"F";#N/A,#N/A,FALSE,"AA";#N/A,#N/A,FALSE,"BB";#N/A,#N/A,FALSE,"CC";#N/A,#N/A,FALSE,"DD";#N/A,#N/A,FALSE,"EE";#N/A,#N/A,FALSE,"FF";#N/A,#N/A,FALSE,"PL10";#N/A,#N/A,FALSE,"PL20";#N/A,#N/A,FALSE,"PL30"}</definedName>
    <definedName name="현금흐름표" hidden="1">{#N/A,#N/A,FALSE,"BS";#N/A,#N/A,FALSE,"PL";#N/A,#N/A,FALSE,"A";#N/A,#N/A,FALSE,"B";#N/A,#N/A,FALSE,"B1";#N/A,#N/A,FALSE,"C";#N/A,#N/A,FALSE,"C1";#N/A,#N/A,FALSE,"C2";#N/A,#N/A,FALSE,"D";#N/A,#N/A,FALSE,"E";#N/A,#N/A,FALSE,"F";#N/A,#N/A,FALSE,"AA";#N/A,#N/A,FALSE,"BB";#N/A,#N/A,FALSE,"CC";#N/A,#N/A,FALSE,"DD";#N/A,#N/A,FALSE,"EE";#N/A,#N/A,FALSE,"FF";#N/A,#N/A,FALSE,"PL10";#N/A,#N/A,FALSE,"PL20";#N/A,#N/A,FALSE,"PL30"}</definedName>
    <definedName name="현대" hidden="1">{#N/A,#N/A,FALSE,"손익표지";#N/A,#N/A,FALSE,"손익계산";#N/A,#N/A,FALSE,"일반관리비";#N/A,#N/A,FALSE,"영업외수익";#N/A,#N/A,FALSE,"영업외비용";#N/A,#N/A,FALSE,"매출액";#N/A,#N/A,FALSE,"요약손익";#N/A,#N/A,FALSE,"요약대차";#N/A,#N/A,FALSE,"매출채권현황";#N/A,#N/A,FALSE,"매출채권명세"}</definedName>
    <definedName name="현장" hidden="1">{#N/A,#N/A,FALSE,"현장 NCR 분석";#N/A,#N/A,FALSE,"현장품질감사";#N/A,#N/A,FALSE,"현장품질감사"}</definedName>
    <definedName name="협" hidden="1">{#N/A,#N/A,FALSE,"배수2"}</definedName>
    <definedName name="협력" hidden="1">{#N/A,#N/A,FALSE,"포장2"}</definedName>
    <definedName name="협력업체" hidden="1">{#N/A,#N/A,FALSE,"포장2"}</definedName>
    <definedName name="협조전" hidden="1">#REF!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정" localSheetId="11">#REF!</definedName>
    <definedName name="형정" localSheetId="15">#REF!</definedName>
    <definedName name="형정" localSheetId="2">#REF!</definedName>
    <definedName name="형정" localSheetId="3">#REF!</definedName>
    <definedName name="형정" localSheetId="4">#REF!</definedName>
    <definedName name="형정" localSheetId="5">#REF!</definedName>
    <definedName name="형정" localSheetId="6">#REF!</definedName>
    <definedName name="형정">#REF!</definedName>
    <definedName name="형제" hidden="1">{#N/A,#N/A,FALSE,"포장2"}</definedName>
    <definedName name="형진" localSheetId="10">제6호+[4]제6호!$A$1:$IV$65536</definedName>
    <definedName name="형진" localSheetId="11">제6호+#REF!</definedName>
    <definedName name="형진" localSheetId="12">제6호+[4]제6호!$A$1:$IV$65536</definedName>
    <definedName name="형진" localSheetId="13">제6호+[4]제6호!$A$1:$IV$65536</definedName>
    <definedName name="형진" localSheetId="15">제6호+#REF!</definedName>
    <definedName name="형진" localSheetId="16">제6호+[4]제6호!$A$1:$IV$65536</definedName>
    <definedName name="형진" localSheetId="17">제6호+[4]제6호!$A$1:$IV$65536</definedName>
    <definedName name="형진" localSheetId="18">제6호+[4]제6호!$A:$IV</definedName>
    <definedName name="형진" localSheetId="2">제6호+[4]제6호!$A$1:$IV$65536</definedName>
    <definedName name="형진" localSheetId="20">제6호+#REF!</definedName>
    <definedName name="형진" localSheetId="22">제6호+[4]제6호!$A$1:$IV$65536</definedName>
    <definedName name="형진" localSheetId="23">제6호+[4]제6호!$A$1:$IV$65536</definedName>
    <definedName name="형진" localSheetId="3">제6호+[4]제6호!$A$1:$IV$65536</definedName>
    <definedName name="형진" localSheetId="4">제6호+[4]제6호!$A$1:$IV$65536</definedName>
    <definedName name="형진" localSheetId="5">제6호+[4]제6호!$A$1:$IV$65536</definedName>
    <definedName name="형진" localSheetId="6">제6호+[4]제6호!$A$1:$IV$65536</definedName>
    <definedName name="형진">제6호+[4]제6호!$A$1:$IV$65536</definedName>
    <definedName name="호" hidden="1">{#N/A,#N/A,FALSE,"현장 NCR 분석";#N/A,#N/A,FALSE,"현장품질감사";#N/A,#N/A,FALSE,"현장품질감사"}</definedName>
    <definedName name="호고" hidden="1">{"'Sheet1'!$A$4:$M$21","'Sheet1'!$J$17:$K$19"}</definedName>
    <definedName name="호호" hidden="1">{#N/A,#N/A,FALSE,"부대1"}</definedName>
    <definedName name="호호호" hidden="1">{#N/A,#N/A,FALSE,"현장 NCR 분석";#N/A,#N/A,FALSE,"현장품질감사";#N/A,#N/A,FALSE,"현장품질감사"}</definedName>
    <definedName name="호ㅓ" hidden="1">#REF!</definedName>
    <definedName name="호ㅓㅕㅏ6ㅅ서ㅛㅓ" hidden="1">#REF!</definedName>
    <definedName name="호ㅓㅣ" hidden="1">{#N/A,#N/A,FALSE,"현장 NCR 분석";#N/A,#N/A,FALSE,"현장품질감사";#N/A,#N/A,FALSE,"현장품질감사"}</definedName>
    <definedName name="홍" hidden="1">{#N/A,#N/A,FALSE,"현장 NCR 분석";#N/A,#N/A,FALSE,"현장품질감사";#N/A,#N/A,FALSE,"현장품질감사"}</definedName>
    <definedName name="홍영균">#REF!</definedName>
    <definedName name="홍영균1">#REF!</definedName>
    <definedName name="홍은동" hidden="1">{#N/A,#N/A,FALSE,"현장 NCR 분석";#N/A,#N/A,FALSE,"현장품질감사";#N/A,#N/A,FALSE,"현장품질감사"}</definedName>
    <definedName name="확" hidden="1">#REF!</definedName>
    <definedName name="환경관리" hidden="1">{"'Sheet1'!$A$4:$M$21","'Sheet1'!$J$17:$K$19"}</definedName>
    <definedName name="활동성" hidden="1">{#N/A,#N/A,FALSE,"사업총괄";#N/A,#N/A,FALSE,"장비사업";#N/A,#N/A,FALSE,"철구사업";#N/A,#N/A,FALSE,"준설사업"}</definedName>
    <definedName name="황" localSheetId="2">#REF!</definedName>
    <definedName name="황" localSheetId="3">#REF!</definedName>
    <definedName name="황" localSheetId="4">#REF!</definedName>
    <definedName name="황" localSheetId="5">#REF!</definedName>
    <definedName name="황" localSheetId="6">#REF!</definedName>
    <definedName name="황" localSheetId="7">#REF!</definedName>
    <definedName name="황">#REF!</definedName>
    <definedName name="황규민" localSheetId="2">#REF!</definedName>
    <definedName name="황규민" localSheetId="3">#REF!</definedName>
    <definedName name="황규민" localSheetId="4">#REF!</definedName>
    <definedName name="황규민" localSheetId="5">#REF!</definedName>
    <definedName name="황규민" localSheetId="6">#REF!</definedName>
    <definedName name="황규민">#REF!</definedName>
    <definedName name="황신">#REF!</definedName>
    <definedName name="회사채" localSheetId="2">#REF!</definedName>
    <definedName name="회사채" localSheetId="3">#REF!</definedName>
    <definedName name="회사채" localSheetId="4">#REF!</definedName>
    <definedName name="회사채" localSheetId="5">#REF!</definedName>
    <definedName name="회사채" localSheetId="6">#REF!</definedName>
    <definedName name="회사채">#REF!</definedName>
    <definedName name="후">#REF!</definedName>
    <definedName name="휴천수" hidden="1">{#N/A,#N/A,FALSE,"포장단가"}</definedName>
    <definedName name="흄" hidden="1">#REF!</definedName>
    <definedName name="흐ㅜ">#REF!</definedName>
    <definedName name="힌울" hidden="1">#REF!</definedName>
    <definedName name="ㅏ" hidden="1">{#N/A,#N/A,FALSE,"현장 NCR 분석";#N/A,#N/A,FALSE,"현장품질감사";#N/A,#N/A,FALSE,"현장품질감사"}</definedName>
    <definedName name="ㅏㅏ" hidden="1">{#N/A,#N/A,FALSE,"현장 NCR 분석";#N/A,#N/A,FALSE,"현장품질감사";#N/A,#N/A,FALSE,"현장품질감사"}</definedName>
    <definedName name="ㅏㅏㅏ" localSheetId="6">#REF!</definedName>
    <definedName name="ㅏㅏㅏ">#REF!</definedName>
    <definedName name="ㅏㅏㅣ"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ㅏㅓ" hidden="1">{#N/A,#N/A,FALSE,"현장 NCR 분석";#N/A,#N/A,FALSE,"현장품질감사";#N/A,#N/A,FALSE,"현장품질감사"}</definedName>
    <definedName name="ㅐㅐㅐ" hidden="1">#REF!</definedName>
    <definedName name="ㅑ" hidden="1">{#N/A,#N/A,FALSE,"현장 NCR 분석";#N/A,#N/A,FALSE,"현장품질감사";#N/A,#N/A,FALSE,"현장품질감사"}</definedName>
    <definedName name="ㅑㅑ" hidden="1">#REF!</definedName>
    <definedName name="ㅑㅑㅑ" hidden="1">{"'용역비'!$A$4:$C$8"}</definedName>
    <definedName name="ㅑㅑㅑㅑㅑ" hidden="1">{"'용역비'!$A$4:$C$8"}</definedName>
    <definedName name="ㅑㅑㅑㅑㅑㅑ" hidden="1">{"'용역비'!$A$4:$C$8"}</definedName>
    <definedName name="ㅑㅕ" hidden="1">#REF!</definedName>
    <definedName name="ㅑㅕㅕ" hidden="1">{"'용역비'!$A$4:$C$8"}</definedName>
    <definedName name="ㅑㅛ">#REF!</definedName>
    <definedName name="ㅓ" localSheetId="18" hidden="1">{#N/A,#N/A,FALSE,"현장 NCR 분석";#N/A,#N/A,FALSE,"현장품질감사";#N/A,#N/A,FALSE,"현장품질감사"}</definedName>
    <definedName name="ㅓ">#REF!</definedName>
    <definedName name="ㅓㄱ" hidden="1">{#N/A,#N/A,FALSE,"현장 NCR 분석";#N/A,#N/A,FALSE,"현장품질감사";#N/A,#N/A,FALSE,"현장품질감사"}</definedName>
    <definedName name="ㅓㄱㄴ쇼">#REF!</definedName>
    <definedName name="ㅓㄱ뇨">#REF!</definedName>
    <definedName name="ㅓ가" hidden="1">{"'Sheet1'!$A$4:$M$21","'Sheet1'!$J$17:$K$19"}</definedName>
    <definedName name="ㅓ교느ㅏㄴㅀ">제6호+#REF!</definedName>
    <definedName name="ㅓㄴ">#REF!</definedName>
    <definedName name="ㅓㄴㄱ" hidden="1">#REF!</definedName>
    <definedName name="ㅓㄷ" hidden="1">{#N/A,#N/A,FALSE,"현장 NCR 분석";#N/A,#N/A,FALSE,"현장품질감사";#N/A,#N/A,FALSE,"현장품질감사"}</definedName>
    <definedName name="ㅓㄷㅁㅅ">#REF!</definedName>
    <definedName name="ㅓㅅㄱ">#REF!</definedName>
    <definedName name="ㅓㅅ므">#REF!</definedName>
    <definedName name="ㅓㅇㄹㄶ">#REF!</definedName>
    <definedName name="ㅓㅈ">#REF!</definedName>
    <definedName name="ㅓㅎ러">제6호+#REF!</definedName>
    <definedName name="ㅓ허" hidden="1">{"'Sheet1'!$A$4:$M$21","'Sheet1'!$J$17:$K$19"}</definedName>
    <definedName name="ㅓ호">#REF!</definedName>
    <definedName name="ㅓㅏ">#REF!</definedName>
    <definedName name="ㅓㅏㅓㅑㅓ" hidden="1">#REF!</definedName>
    <definedName name="ㅓㅏㅡ">제6호+#REF!</definedName>
    <definedName name="ㅓㅓㅓ" hidden="1">{"'자리배치도'!$AG$1:$CI$28"}</definedName>
    <definedName name="ㅓㅗㅎㄹ" hidden="1">{#N/A,#N/A,FALSE,"BS";#N/A,#N/A,FALSE,"PL";#N/A,#N/A,FALSE,"A";#N/A,#N/A,FALSE,"B";#N/A,#N/A,FALSE,"B1";#N/A,#N/A,FALSE,"C";#N/A,#N/A,FALSE,"C1";#N/A,#N/A,FALSE,"C2";#N/A,#N/A,FALSE,"D";#N/A,#N/A,FALSE,"E";#N/A,#N/A,FALSE,"F";#N/A,#N/A,FALSE,"AA";#N/A,#N/A,FALSE,"BB";#N/A,#N/A,FALSE,"CC";#N/A,#N/A,FALSE,"DD";#N/A,#N/A,FALSE,"EE";#N/A,#N/A,FALSE,"FF";#N/A,#N/A,FALSE,"PL10";#N/A,#N/A,FALSE,"PL20";#N/A,#N/A,FALSE,"PL30"}</definedName>
    <definedName name="ㅓㅗㅜ">#REF!</definedName>
    <definedName name="ㅓㅗㅜㄳ">#REF!</definedName>
    <definedName name="ㅓㅛㄱㄴ">#REF!</definedName>
    <definedName name="ㅓㅜ">#REF!</definedName>
    <definedName name="ㅓㅜㅅ거ㅜ">제6호+#REF!</definedName>
    <definedName name="ㅓㅡ">제6호+#REF!</definedName>
    <definedName name="ㅓㅡㅏ">#REF!</definedName>
    <definedName name="ㅓㅡㅜ">제6호+#REF!</definedName>
    <definedName name="ㅓㅡㅜ굔ㅅㅎ">#REF!</definedName>
    <definedName name="ㅓㅡㅡㅏ">#REF!</definedName>
    <definedName name="ㅔ" localSheetId="18">#REF!</definedName>
    <definedName name="ㅔ">#REF!</definedName>
    <definedName name="ㅔㅐㅑㅓㅎㅎ라" hidden="1">#REF!</definedName>
    <definedName name="ㅔㅔ" hidden="1">#REF!</definedName>
    <definedName name="ㅔㅔㅔㅔㅔ"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ㅔㅔㅔㅔㅔㅔ" hidden="1">#REF!</definedName>
    <definedName name="ㅔㅣ" hidden="1">{"'용역비'!$A$4:$C$8"}</definedName>
    <definedName name="ㅕ" localSheetId="18" hidden="1">{#N/A,#N/A,FALSE,"BS";#N/A,#N/A,FALSE,"PL";#N/A,#N/A,FALSE,"처분";#N/A,#N/A,FALSE,"현금";#N/A,#N/A,FALSE,"매출";#N/A,#N/A,FALSE,"원가";#N/A,#N/A,FALSE,"경영"}</definedName>
    <definedName name="ㅕ">#REF!</definedName>
    <definedName name="ㅕ54" hidden="1">{"'Sheet1'!$A$4:$M$21","'Sheet1'!$J$17:$K$19"}</definedName>
    <definedName name="ㅕㄱ" hidden="1">{#N/A,#N/A,FALSE,"현장 NCR 분석";#N/A,#N/A,FALSE,"현장품질감사";#N/A,#N/A,FALSE,"현장품질감사"}</definedName>
    <definedName name="ㅕㅑ" hidden="1">{"'Sheet1'!$A$4:$M$21","'Sheet1'!$J$17:$K$19"}</definedName>
    <definedName name="ㅕㅓㅗㅡ">제6호+#REF!</definedName>
    <definedName name="ㅕㅕㅕㅕ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ㅕ" hidden="1">#REF!</definedName>
    <definedName name="ㅗ" localSheetId="18" hidden="1">#REF!</definedName>
    <definedName name="ㅗ">#REF!</definedName>
    <definedName name="ㅗㄱㄷ55" hidden="1">{"'Sheet1'!$A$4:$M$21","'Sheet1'!$J$17:$K$19"}</definedName>
    <definedName name="ㅗㄷㅁ">#REF!</definedName>
    <definedName name="ㅗㄷㅅㅁㅈ">#REF!</definedName>
    <definedName name="ㅗ듀">#REF!</definedName>
    <definedName name="ㅗㄹ옴" hidden="1">#REF!</definedName>
    <definedName name="ㅗㄹ호"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ㅗㅁㄷㅅ">#REF!</definedName>
    <definedName name="ㅗㅁㅅㄷㅇ">#REF!</definedName>
    <definedName name="ㅗㅁㅇ">#REF!</definedName>
    <definedName name="ㅗㅅ" hidden="1">{"'Sheet1'!$A$4:$M$21","'Sheet1'!$J$17:$K$19"}</definedName>
    <definedName name="ㅗㅅ5ㄱ5" hidden="1">{"'Sheet1'!$A$4:$M$21","'Sheet1'!$J$17:$K$19"}</definedName>
    <definedName name="ㅗㅇ">#REF!</definedName>
    <definedName name="ㅗㅎ">#REF!</definedName>
    <definedName name="ㅗㅎㄷㅁ">#REF!</definedName>
    <definedName name="ㅗㅎㅇ">제6호+#REF!</definedName>
    <definedName name="ㅗ허" hidden="1">{"'Sheet1'!$A$4:$M$21","'Sheet1'!$J$17:$K$19"}</definedName>
    <definedName name="ㅗㅓ">제6호+#REF!</definedName>
    <definedName name="ㅗㅓㄱ서" hidden="1">{"'Sheet1'!$A$4:$M$21","'Sheet1'!$J$17:$K$19"}</definedName>
    <definedName name="ㅗㅓ피" localSheetId="10">#REF!</definedName>
    <definedName name="ㅗㅓ피" localSheetId="11">#REF!</definedName>
    <definedName name="ㅗㅓ피" localSheetId="12">#REF!</definedName>
    <definedName name="ㅗㅓ피" localSheetId="13">#REF!</definedName>
    <definedName name="ㅗㅓ피" localSheetId="14">#REF!</definedName>
    <definedName name="ㅗㅓ피" localSheetId="15">#REF!</definedName>
    <definedName name="ㅗㅓ피" localSheetId="16">#REF!</definedName>
    <definedName name="ㅗㅓ피" localSheetId="17">#REF!</definedName>
    <definedName name="ㅗㅓ피" localSheetId="18">#REF!</definedName>
    <definedName name="ㅗㅓ피" localSheetId="20">#REF!</definedName>
    <definedName name="ㅗㅓ피" localSheetId="21">#REF!</definedName>
    <definedName name="ㅗㅓ피" localSheetId="22">#REF!</definedName>
    <definedName name="ㅗㅓ피" localSheetId="23">#REF!</definedName>
    <definedName name="ㅗㅓ피" localSheetId="6">#REF!</definedName>
    <definedName name="ㅗㅓ피" localSheetId="8">#REF!</definedName>
    <definedName name="ㅗㅓ피" localSheetId="9">#REF!</definedName>
    <definedName name="ㅗㅓ피">#REF!</definedName>
    <definedName name="ㅗㅓㅛㅗ" hidden="1">{"'Sheet1'!$A$4:$M$21","'Sheet1'!$J$17:$K$19"}</definedName>
    <definedName name="ㅗㅓㅜ">#REF!</definedName>
    <definedName name="ㅗㅗ" hidden="1">{#N/A,#N/A,FALSE,"현장 NCR 분석";#N/A,#N/A,FALSE,"현장품질감사";#N/A,#N/A,FALSE,"현장품질감사"}</definedName>
    <definedName name="ㅗㅗㅅ" hidden="1">{"'Sheet1'!$A$4:$M$21","'Sheet1'!$J$17:$K$19"}</definedName>
    <definedName name="ㅗㅗㅗ" hidden="1">#REF!</definedName>
    <definedName name="ㅗㅜ">#REF!</definedName>
    <definedName name="ㅗㅜㅅㅇㄴ">#REF!</definedName>
    <definedName name="ㅗㅜㅎ" hidden="1">{"'Sheet1'!$A$4:$M$21","'Sheet1'!$J$17:$K$19"}</definedName>
    <definedName name="ㅗㅠ">#REF!</definedName>
    <definedName name="ㅗㅠㅜ">#REF!</definedName>
    <definedName name="ㅗㅠㅜㅁㄷㅇ">#REF!</definedName>
    <definedName name="ㅘㅕㅛ" hidden="1">{"'Sheet1'!$A$4:$M$21","'Sheet1'!$J$17:$K$19"}</definedName>
    <definedName name="ㅛ" localSheetId="18" hidden="1">{#N/A,#N/A,FALSE,"BS";#N/A,#N/A,FALSE,"PL";#N/A,#N/A,FALSE,"처분";#N/A,#N/A,FALSE,"현금";#N/A,#N/A,FALSE,"매출";#N/A,#N/A,FALSE,"원가";#N/A,#N/A,FALSE,"경영"}</definedName>
    <definedName name="ㅛ">#REF!</definedName>
    <definedName name="ㅛㄱ" localSheetId="18" hidden="1">{#N/A,#N/A,FALSE,"현장 NCR 분석";#N/A,#N/A,FALSE,"현장품질감사";#N/A,#N/A,FALSE,"현장품질감사"}</definedName>
    <definedName name="ㅛㄱ">#REF!</definedName>
    <definedName name="ㅛ거">#REF!</definedName>
    <definedName name="ㅛㄴㅓㅜ">#REF!</definedName>
    <definedName name="ㅛㄷ" hidden="1">{#N/A,#N/A,FALSE,"현장 NCR 분석";#N/A,#N/A,FALSE,"현장품질감사";#N/A,#N/A,FALSE,"현장품질감사"}</definedName>
    <definedName name="ㅛㄹㄴ">#REF!</definedName>
    <definedName name="ㅛㅅ">#REF!</definedName>
    <definedName name="ㅛㅓㄱ">#REF!</definedName>
    <definedName name="ㅛㅕ" hidden="1">{#N/A,#N/A,FALSE,"현장 NCR 분석";#N/A,#N/A,FALSE,"현장품질감사";#N/A,#N/A,FALSE,"현장품질감사"}</definedName>
    <definedName name="ㅛㅕㅏ">#REF!</definedName>
    <definedName name="ㅛㅛ" hidden="1">{"'용역비'!$A$4:$C$8"}</definedName>
    <definedName name="ㅛㅛㅛ" hidden="1">#N/A</definedName>
    <definedName name="ㅛㅛㅛㅛ" hidden="1">#REF!</definedName>
    <definedName name="ㅛㅡ">#REF!</definedName>
    <definedName name="ㅜ">#REF!</definedName>
    <definedName name="ㅜㄱ">#REF!</definedName>
    <definedName name="ㅜㄹ" hidden="1">{"'Sheet1'!$A$4:$M$21","'Sheet1'!$J$17:$K$19"}</definedName>
    <definedName name="ㅜㅁ">#REF!</definedName>
    <definedName name="ㅜㅁㄷㅅ">#REF!</definedName>
    <definedName name="ㅜㅅㄷㅇㅁㅎ">#REF!</definedName>
    <definedName name="ㅜㅇ">제6호+[4]제6호!$A$1:$IV$65536</definedName>
    <definedName name="ㅜㅇㅁ">제6호+[4]제6호!$A$1:$IV$65536</definedName>
    <definedName name="ㅜㅊ4263" hidden="1">{#N/A,#N/A,FALSE,"손익표지";#N/A,#N/A,FALSE,"손익계산";#N/A,#N/A,FALSE,"일반관리비";#N/A,#N/A,FALSE,"영업외수익";#N/A,#N/A,FALSE,"영업외비용";#N/A,#N/A,FALSE,"매출액";#N/A,#N/A,FALSE,"요약손익";#N/A,#N/A,FALSE,"요약대차";#N/A,#N/A,FALSE,"매출채권현황";#N/A,#N/A,FALSE,"매출채권명세"}</definedName>
    <definedName name="ㅜㅍ">#REF!</definedName>
    <definedName name="ㅜㅎㅇ">제6호+[4]제6호!$A$1:$IV$65536</definedName>
    <definedName name="ㅜㅎㅇㄴ">제6호+[4]제6호!$A$1:$IV$65536</definedName>
    <definedName name="ㅜㅓ">#REF!</definedName>
    <definedName name="ㅜㅡㅈㅅ4ㄷ">#REF!</definedName>
    <definedName name="ㅝ">#REF!</definedName>
    <definedName name="ㅝㅗ">#REF!</definedName>
    <definedName name="ㅠ" localSheetId="18" hidden="1">{#N/A,#N/A,FALSE,"현장 NCR 분석";#N/A,#N/A,FALSE,"현장품질감사";#N/A,#N/A,FALSE,"현장품질감사"}</definedName>
    <definedName name="ㅠ">#REF!</definedName>
    <definedName name="ㅠㄱ" hidden="1">{"'용역비'!$A$4:$C$8"}</definedName>
    <definedName name="ㅠㄹ" hidden="1">{"'Sheet1'!$A$4:$M$21","'Sheet1'!$J$17:$K$19"}</definedName>
    <definedName name="ㅠㄹㅇ" hidden="1">{"'Sheet1'!$A$4:$M$21","'Sheet1'!$J$17:$K$19"}</definedName>
    <definedName name="ㅠㅗㄱ" hidden="1">{"'Sheet1'!$A$4:$M$21","'Sheet1'!$J$17:$K$19"}</definedName>
    <definedName name="ㅠㅗㅜㄹㅇ">제6호+[5]제6호!$A$1:$IV$65536</definedName>
    <definedName name="ㅠㅜ">#REF!</definedName>
    <definedName name="ㅠㅜㄴ">#REF!</definedName>
    <definedName name="ㅠㅜㅁㅇ">[6]신용도!#REF!</definedName>
    <definedName name="ㅠㅠㅠ" localSheetId="10">#REF!</definedName>
    <definedName name="ㅠㅠㅠ" localSheetId="11">#REF!</definedName>
    <definedName name="ㅠㅠㅠ" localSheetId="12">#REF!</definedName>
    <definedName name="ㅠㅠㅠ" localSheetId="13">#REF!</definedName>
    <definedName name="ㅠㅠㅠ" localSheetId="14">#REF!</definedName>
    <definedName name="ㅠㅠㅠ" localSheetId="15">#REF!</definedName>
    <definedName name="ㅠㅠㅠ" localSheetId="16">#REF!</definedName>
    <definedName name="ㅠㅠㅠ" localSheetId="17">#REF!</definedName>
    <definedName name="ㅠㅠㅠ" localSheetId="18">#REF!</definedName>
    <definedName name="ㅠㅠㅠ" localSheetId="20">#REF!</definedName>
    <definedName name="ㅠㅠㅠ" localSheetId="21">#REF!</definedName>
    <definedName name="ㅠㅠㅠ" localSheetId="22">#REF!</definedName>
    <definedName name="ㅠㅠㅠ" localSheetId="23">#REF!</definedName>
    <definedName name="ㅠㅠㅠ" localSheetId="6">#REF!</definedName>
    <definedName name="ㅠㅠㅠ" localSheetId="8">#REF!</definedName>
    <definedName name="ㅠㅠㅠ" localSheetId="9">#REF!</definedName>
    <definedName name="ㅠㅠㅠ">#REF!</definedName>
    <definedName name="ㅡ" localSheetId="18" hidden="1">{#N/A,#N/A,FALSE,"이태원철근"}</definedName>
    <definedName name="ㅡ">#REF!</definedName>
    <definedName name="ㅡㄴ">#REF!</definedName>
    <definedName name="ㅡㄴ르">#REF!</definedName>
    <definedName name="ㅡㄴㅀ">제6호+#REF!</definedName>
    <definedName name="ㅡㄹ" hidden="1">{#N/A,#N/A,FALSE,"현장 NCR 분석";#N/A,#N/A,FALSE,"현장품질감사";#N/A,#N/A,FALSE,"현장품질감사"}</definedName>
    <definedName name="ㅡㅀㄴ">#REF!</definedName>
    <definedName name="ㅡㅇ커ㅜ">#REF!</definedName>
    <definedName name="ㅡㅏ">제6호+#REF!</definedName>
    <definedName name="ㅡㅓ">#REF!</definedName>
    <definedName name="ㅡㅓㅏ">#REF!</definedName>
    <definedName name="ㅡㅓㅜ">#REF!</definedName>
    <definedName name="ㅡㅛ">제6호+#REF!</definedName>
    <definedName name="ㅡㅜ">#REF!</definedName>
    <definedName name="ㅡㅜㄴㄱ">#REF!</definedName>
    <definedName name="ㅡㅝ">#REF!</definedName>
    <definedName name="ㅡㅡㅡ" hidden="1">{#N/A,#N/A,FALSE,"지침";#N/A,#N/A,FALSE,"환경분석";#N/A,#N/A,FALSE,"Sheet16"}</definedName>
    <definedName name="ㅣ" hidden="1">{#N/A,#N/A,FALSE,"현장 NCR 분석";#N/A,#N/A,FALSE,"현장품질감사";#N/A,#N/A,FALSE,"현장품질감사"}</definedName>
    <definedName name="ㅣㅓ" hidden="1">{#N/A,#N/A,FALSE,"현장 NCR 분석";#N/A,#N/A,FALSE,"현장품질감사";#N/A,#N/A,FALSE,"현장품질감사"}</definedName>
    <definedName name="ㅣㅣ" hidden="1">{#N/A,#N/A,FALSE,"골재소요량";#N/A,#N/A,FALSE,"골재소요량"}</definedName>
    <definedName name="ㅣㅣㅣ">#REF!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34" i="23" l="1"/>
  <c r="Q134" i="23"/>
  <c r="G134" i="23"/>
  <c r="Q133" i="23"/>
  <c r="R132" i="23"/>
  <c r="Q132" i="23"/>
  <c r="G132" i="23"/>
  <c r="Q131" i="23"/>
  <c r="G131" i="23"/>
  <c r="Q130" i="23"/>
  <c r="S129" i="23"/>
  <c r="G129" i="23"/>
  <c r="Q128" i="23"/>
  <c r="Q127" i="23"/>
  <c r="G127" i="23"/>
  <c r="Q126" i="23"/>
  <c r="Q125" i="23"/>
  <c r="G125" i="23"/>
  <c r="Q124" i="23"/>
  <c r="Q123" i="23"/>
  <c r="R122" i="23"/>
  <c r="Q122" i="23"/>
  <c r="G122" i="23"/>
  <c r="Q121" i="23"/>
  <c r="G121" i="23"/>
  <c r="R120" i="23"/>
  <c r="Q120" i="23"/>
  <c r="G120" i="23"/>
  <c r="R118" i="23"/>
  <c r="Q118" i="23"/>
  <c r="G118" i="23"/>
  <c r="Q117" i="23"/>
  <c r="Q116" i="23"/>
  <c r="Q115" i="23"/>
  <c r="Q114" i="23"/>
  <c r="G114" i="23"/>
  <c r="R113" i="23"/>
  <c r="Q113" i="23"/>
  <c r="G113" i="23"/>
  <c r="Q112" i="23"/>
  <c r="Q111" i="23"/>
  <c r="Q110" i="23"/>
  <c r="Q109" i="23"/>
  <c r="Q108" i="23"/>
  <c r="G108" i="23"/>
  <c r="Q107" i="23"/>
  <c r="Q105" i="23"/>
  <c r="R104" i="23"/>
  <c r="Q104" i="23"/>
  <c r="G104" i="23"/>
  <c r="Q103" i="23"/>
  <c r="R102" i="23"/>
  <c r="Q102" i="23"/>
  <c r="G102" i="23"/>
  <c r="Q101" i="23"/>
  <c r="R100" i="23"/>
  <c r="Q100" i="23"/>
  <c r="G100" i="23"/>
  <c r="Q99" i="23"/>
  <c r="R98" i="23"/>
  <c r="Q98" i="23"/>
  <c r="G98" i="23"/>
  <c r="Q97" i="23"/>
  <c r="Q96" i="23"/>
  <c r="Q95" i="23"/>
  <c r="R94" i="23"/>
  <c r="Q94" i="23"/>
  <c r="G94" i="23"/>
  <c r="Q93" i="23"/>
  <c r="Q91" i="23"/>
  <c r="Q90" i="23"/>
  <c r="Q89" i="23"/>
  <c r="Q88" i="23"/>
  <c r="Q87" i="23"/>
  <c r="Q86" i="23"/>
  <c r="R85" i="23"/>
  <c r="Q85" i="23"/>
  <c r="G85" i="23"/>
  <c r="R84" i="23"/>
  <c r="Q84" i="23"/>
  <c r="G84" i="23"/>
  <c r="Q83" i="23"/>
  <c r="Q82" i="23"/>
  <c r="R81" i="23"/>
  <c r="Q81" i="23"/>
  <c r="G81" i="23"/>
  <c r="Q80" i="23"/>
  <c r="Q79" i="23"/>
  <c r="Q78" i="23"/>
  <c r="C78" i="23"/>
  <c r="Q76" i="23"/>
  <c r="G76" i="23"/>
  <c r="Q75" i="23"/>
  <c r="Q74" i="23"/>
  <c r="Q73" i="23"/>
  <c r="Q72" i="23"/>
  <c r="Q71" i="23"/>
  <c r="G71" i="23"/>
  <c r="R70" i="23"/>
  <c r="Q70" i="23"/>
  <c r="G70" i="23"/>
  <c r="R69" i="23"/>
  <c r="Q69" i="23"/>
  <c r="G69" i="23"/>
  <c r="Q68" i="23"/>
  <c r="C68" i="23"/>
  <c r="Q66" i="23"/>
  <c r="Q65" i="23"/>
  <c r="G65" i="23"/>
  <c r="R64" i="23"/>
  <c r="Q64" i="23"/>
  <c r="G64" i="23"/>
  <c r="Q63" i="23"/>
  <c r="R62" i="23"/>
  <c r="Q62" i="23"/>
  <c r="G62" i="23"/>
  <c r="R61" i="23"/>
  <c r="Q61" i="23"/>
  <c r="G61" i="23"/>
  <c r="Q60" i="23"/>
  <c r="Q59" i="23"/>
  <c r="Q58" i="23"/>
  <c r="Q57" i="23"/>
  <c r="Q56" i="23"/>
  <c r="Q55" i="23"/>
  <c r="G55" i="23"/>
  <c r="Q54" i="23"/>
  <c r="G54" i="23"/>
  <c r="Q53" i="23"/>
  <c r="Q52" i="23"/>
  <c r="C52" i="23"/>
  <c r="G50" i="23"/>
  <c r="Q49" i="23"/>
  <c r="S48" i="23"/>
  <c r="G48" i="23"/>
  <c r="G47" i="23"/>
  <c r="Q46" i="23"/>
  <c r="G46" i="23"/>
  <c r="Q45" i="23"/>
  <c r="Q44" i="23"/>
  <c r="Q43" i="23"/>
  <c r="G43" i="23"/>
  <c r="R42" i="23"/>
  <c r="Q42" i="23"/>
  <c r="G42" i="23"/>
  <c r="R41" i="23"/>
  <c r="Q41" i="23"/>
  <c r="G41" i="23"/>
  <c r="Q40" i="23"/>
  <c r="Q39" i="23"/>
  <c r="R38" i="23"/>
  <c r="Q38" i="23"/>
  <c r="G38" i="23"/>
  <c r="R37" i="23"/>
  <c r="Q37" i="23"/>
  <c r="G37" i="23"/>
  <c r="Q36" i="23"/>
  <c r="S35" i="23"/>
  <c r="G35" i="23" s="1"/>
  <c r="R35" i="23"/>
  <c r="Q35" i="23"/>
  <c r="Q34" i="23"/>
  <c r="G34" i="23"/>
  <c r="Q33" i="23"/>
  <c r="Q32" i="23"/>
  <c r="R31" i="23"/>
  <c r="Q31" i="23"/>
  <c r="G31" i="23"/>
  <c r="Q30" i="23"/>
  <c r="G30" i="23"/>
  <c r="Q28" i="23"/>
  <c r="G28" i="23"/>
  <c r="R27" i="23"/>
  <c r="Q27" i="23"/>
  <c r="G27" i="23"/>
  <c r="R26" i="23"/>
  <c r="Q26" i="23"/>
  <c r="G26" i="23"/>
  <c r="Q25" i="23"/>
  <c r="G25" i="23"/>
  <c r="R24" i="23"/>
  <c r="Q24" i="23"/>
  <c r="G24" i="23"/>
  <c r="Q23" i="23"/>
  <c r="Q22" i="23"/>
  <c r="Q21" i="23"/>
  <c r="Q20" i="23"/>
  <c r="G20" i="23"/>
  <c r="R19" i="23"/>
  <c r="Q19" i="23"/>
  <c r="G19" i="23"/>
  <c r="Q18" i="23"/>
  <c r="R17" i="23"/>
  <c r="Q17" i="23"/>
  <c r="G17" i="23"/>
  <c r="Q16" i="23"/>
  <c r="Q15" i="23"/>
  <c r="A15" i="23"/>
  <c r="C11" i="23"/>
  <c r="C120" i="23" s="1"/>
  <c r="B11" i="23"/>
  <c r="B120" i="23" s="1"/>
  <c r="C10" i="23"/>
  <c r="C107" i="23" s="1"/>
  <c r="B10" i="23"/>
  <c r="B107" i="23" s="1"/>
  <c r="C9" i="23"/>
  <c r="C93" i="23" s="1"/>
  <c r="B9" i="23"/>
  <c r="B93" i="23" s="1"/>
  <c r="H8" i="23"/>
  <c r="C8" i="23"/>
  <c r="B8" i="23"/>
  <c r="B78" i="23" s="1"/>
  <c r="C7" i="23"/>
  <c r="B7" i="23"/>
  <c r="C6" i="23"/>
  <c r="B6" i="23"/>
  <c r="B52" i="23" s="1"/>
  <c r="H5" i="23"/>
  <c r="C5" i="23"/>
  <c r="C30" i="23" s="1"/>
  <c r="B5" i="23"/>
  <c r="B30" i="23" s="1"/>
  <c r="C4" i="23"/>
  <c r="C15" i="23" s="1"/>
  <c r="B2" i="23"/>
  <c r="Q13" i="23" s="1"/>
  <c r="R93" i="23" l="1"/>
  <c r="S93" i="23" s="1"/>
  <c r="G93" i="23" s="1"/>
  <c r="R80" i="23"/>
  <c r="S80" i="23" s="1"/>
  <c r="G80" i="23" s="1"/>
  <c r="R78" i="23"/>
  <c r="S78" i="23" s="1"/>
  <c r="G78" i="23" s="1"/>
  <c r="R55" i="23"/>
  <c r="R25" i="23"/>
  <c r="R16" i="23"/>
  <c r="S16" i="23" s="1"/>
  <c r="G16" i="23" s="1"/>
  <c r="R15" i="23"/>
  <c r="S15" i="23" s="1"/>
  <c r="G15" i="23" s="1"/>
  <c r="R117" i="23"/>
  <c r="S117" i="23" s="1"/>
  <c r="G117" i="23" s="1"/>
  <c r="R115" i="23"/>
  <c r="S115" i="23" s="1"/>
  <c r="G115" i="23" s="1"/>
  <c r="R97" i="23"/>
  <c r="S97" i="23" s="1"/>
  <c r="G97" i="23" s="1"/>
  <c r="R95" i="23"/>
  <c r="S95" i="23" s="1"/>
  <c r="G95" i="23" s="1"/>
  <c r="R82" i="23"/>
  <c r="S82" i="23" s="1"/>
  <c r="G82" i="23" s="1"/>
  <c r="R71" i="23"/>
  <c r="R66" i="23"/>
  <c r="S66" i="23" s="1"/>
  <c r="G66" i="23" s="1"/>
  <c r="R59" i="23"/>
  <c r="S59" i="23" s="1"/>
  <c r="G59" i="23" s="1"/>
  <c r="R57" i="23"/>
  <c r="S57" i="23" s="1"/>
  <c r="G57" i="23" s="1"/>
  <c r="R46" i="23"/>
  <c r="R44" i="23"/>
  <c r="S44" i="23" s="1"/>
  <c r="G44" i="23" s="1"/>
  <c r="R30" i="23"/>
  <c r="R18" i="23"/>
  <c r="S18" i="23" s="1"/>
  <c r="G18" i="23" s="1"/>
  <c r="R36" i="23"/>
  <c r="S36" i="23" s="1"/>
  <c r="G36" i="23" s="1"/>
  <c r="R131" i="23"/>
  <c r="R124" i="23"/>
  <c r="S124" i="23" s="1"/>
  <c r="G124" i="23" s="1"/>
  <c r="R108" i="23"/>
  <c r="R99" i="23"/>
  <c r="S99" i="23" s="1"/>
  <c r="G99" i="23" s="1"/>
  <c r="R75" i="23"/>
  <c r="S75" i="23" s="1"/>
  <c r="G75" i="23" s="1"/>
  <c r="R73" i="23"/>
  <c r="S73" i="23" s="1"/>
  <c r="G73" i="23" s="1"/>
  <c r="R39" i="23"/>
  <c r="S39" i="23" s="1"/>
  <c r="G39" i="23" s="1"/>
  <c r="R20" i="23"/>
  <c r="R126" i="23"/>
  <c r="S126" i="23" s="1"/>
  <c r="G126" i="23" s="1"/>
  <c r="R112" i="23"/>
  <c r="S112" i="23" s="1"/>
  <c r="G112" i="23" s="1"/>
  <c r="R110" i="23"/>
  <c r="S110" i="23" s="1"/>
  <c r="G110" i="23" s="1"/>
  <c r="R101" i="23"/>
  <c r="S101" i="23" s="1"/>
  <c r="G101" i="23" s="1"/>
  <c r="R90" i="23"/>
  <c r="S90" i="23" s="1"/>
  <c r="G90" i="23" s="1"/>
  <c r="R88" i="23"/>
  <c r="S88" i="23" s="1"/>
  <c r="G88" i="23" s="1"/>
  <c r="R86" i="23"/>
  <c r="S86" i="23" s="1"/>
  <c r="G86" i="23" s="1"/>
  <c r="R68" i="23"/>
  <c r="S68" i="23" s="1"/>
  <c r="G68" i="23" s="1"/>
  <c r="R63" i="23"/>
  <c r="S63" i="23" s="1"/>
  <c r="G63" i="23" s="1"/>
  <c r="R54" i="23"/>
  <c r="R52" i="23"/>
  <c r="S52" i="23" s="1"/>
  <c r="G52" i="23" s="1"/>
  <c r="I52" i="23" s="1"/>
  <c r="E6" i="23" s="1"/>
  <c r="F6" i="23" s="1"/>
  <c r="R49" i="23"/>
  <c r="S49" i="23" s="1"/>
  <c r="G49" i="23" s="1"/>
  <c r="R34" i="23"/>
  <c r="R32" i="23"/>
  <c r="S32" i="23" s="1"/>
  <c r="G32" i="23" s="1"/>
  <c r="R22" i="23"/>
  <c r="S22" i="23" s="1"/>
  <c r="G22" i="23" s="1"/>
  <c r="R133" i="23"/>
  <c r="S133" i="23" s="1"/>
  <c r="G133" i="23" s="1"/>
  <c r="R128" i="23"/>
  <c r="S128" i="23" s="1"/>
  <c r="G128" i="23" s="1"/>
  <c r="R121" i="23"/>
  <c r="R114" i="23"/>
  <c r="R103" i="23"/>
  <c r="S103" i="23" s="1"/>
  <c r="G103" i="23" s="1"/>
  <c r="R79" i="23"/>
  <c r="S79" i="23" s="1"/>
  <c r="G79" i="23" s="1"/>
  <c r="R65" i="23"/>
  <c r="R43" i="23"/>
  <c r="R28" i="23"/>
  <c r="R116" i="23"/>
  <c r="S116" i="23" s="1"/>
  <c r="G116" i="23" s="1"/>
  <c r="R105" i="23"/>
  <c r="S105" i="23" s="1"/>
  <c r="G105" i="23" s="1"/>
  <c r="R96" i="23"/>
  <c r="S96" i="23" s="1"/>
  <c r="G96" i="23" s="1"/>
  <c r="R83" i="23"/>
  <c r="S83" i="23" s="1"/>
  <c r="G83" i="23" s="1"/>
  <c r="R60" i="23"/>
  <c r="S60" i="23" s="1"/>
  <c r="G60" i="23" s="1"/>
  <c r="R58" i="23"/>
  <c r="S58" i="23" s="1"/>
  <c r="G58" i="23" s="1"/>
  <c r="R56" i="23"/>
  <c r="S56" i="23" s="1"/>
  <c r="G56" i="23" s="1"/>
  <c r="R45" i="23"/>
  <c r="S45" i="23" s="1"/>
  <c r="G45" i="23" s="1"/>
  <c r="R127" i="23"/>
  <c r="R91" i="23"/>
  <c r="S91" i="23" s="1"/>
  <c r="G91" i="23" s="1"/>
  <c r="R87" i="23"/>
  <c r="S87" i="23" s="1"/>
  <c r="G87" i="23" s="1"/>
  <c r="R53" i="23"/>
  <c r="S53" i="23" s="1"/>
  <c r="G53" i="23" s="1"/>
  <c r="R33" i="23"/>
  <c r="S33" i="23" s="1"/>
  <c r="G33" i="23" s="1"/>
  <c r="R21" i="23"/>
  <c r="S21" i="23" s="1"/>
  <c r="G21" i="23" s="1"/>
  <c r="R130" i="23"/>
  <c r="S130" i="23" s="1"/>
  <c r="G130" i="23" s="1"/>
  <c r="R125" i="23"/>
  <c r="R123" i="23"/>
  <c r="S123" i="23" s="1"/>
  <c r="G123" i="23" s="1"/>
  <c r="I120" i="23" s="1"/>
  <c r="E11" i="23" s="1"/>
  <c r="F11" i="23" s="1"/>
  <c r="R107" i="23"/>
  <c r="S107" i="23" s="1"/>
  <c r="G107" i="23" s="1"/>
  <c r="R76" i="23"/>
  <c r="R74" i="23"/>
  <c r="S74" i="23" s="1"/>
  <c r="G74" i="23" s="1"/>
  <c r="R72" i="23"/>
  <c r="S72" i="23" s="1"/>
  <c r="G72" i="23" s="1"/>
  <c r="R40" i="23"/>
  <c r="S40" i="23" s="1"/>
  <c r="G40" i="23" s="1"/>
  <c r="R111" i="23"/>
  <c r="S111" i="23" s="1"/>
  <c r="G111" i="23" s="1"/>
  <c r="R109" i="23"/>
  <c r="S109" i="23" s="1"/>
  <c r="G109" i="23" s="1"/>
  <c r="R89" i="23"/>
  <c r="S89" i="23" s="1"/>
  <c r="G89" i="23" s="1"/>
  <c r="R23" i="23"/>
  <c r="S23" i="23" s="1"/>
  <c r="G23" i="23" s="1"/>
  <c r="I30" i="23"/>
  <c r="E5" i="23" s="1"/>
  <c r="F5" i="23" s="1"/>
  <c r="I15" i="23" l="1"/>
  <c r="E4" i="23" s="1"/>
  <c r="F4" i="23" s="1"/>
  <c r="I68" i="23"/>
  <c r="E7" i="23" s="1"/>
  <c r="F7" i="23" s="1"/>
  <c r="I107" i="23"/>
  <c r="E10" i="23" s="1"/>
  <c r="F10" i="23" s="1"/>
  <c r="I78" i="23"/>
  <c r="E8" i="23" s="1"/>
  <c r="F8" i="23" s="1"/>
  <c r="I93" i="23"/>
  <c r="E9" i="23" s="1"/>
  <c r="F9" i="23" s="1"/>
  <c r="P111" i="22" l="1"/>
  <c r="P110" i="22"/>
  <c r="P109" i="22"/>
  <c r="P108" i="22"/>
  <c r="P107" i="22"/>
  <c r="P106" i="22"/>
  <c r="P105" i="22"/>
  <c r="P104" i="22"/>
  <c r="P103" i="22"/>
  <c r="P102" i="22"/>
  <c r="P101" i="22"/>
  <c r="P100" i="22"/>
  <c r="P99" i="22"/>
  <c r="P98" i="22"/>
  <c r="P97" i="22"/>
  <c r="Q96" i="22"/>
  <c r="P96" i="22"/>
  <c r="Q95" i="22"/>
  <c r="P95" i="22"/>
  <c r="Q94" i="22"/>
  <c r="P94" i="22"/>
  <c r="P93" i="22"/>
  <c r="G92" i="22"/>
  <c r="P91" i="22"/>
  <c r="P90" i="22"/>
  <c r="P89" i="22"/>
  <c r="P88" i="22"/>
  <c r="P87" i="22"/>
  <c r="P86" i="22"/>
  <c r="P85" i="22"/>
  <c r="P84" i="22"/>
  <c r="P83" i="22"/>
  <c r="P82" i="22"/>
  <c r="P81" i="22"/>
  <c r="P80" i="22"/>
  <c r="P79" i="22"/>
  <c r="P78" i="22"/>
  <c r="P77" i="22"/>
  <c r="Q76" i="22"/>
  <c r="P76" i="22"/>
  <c r="Q75" i="22"/>
  <c r="P75" i="22"/>
  <c r="Q74" i="22"/>
  <c r="P74" i="22"/>
  <c r="P73" i="22"/>
  <c r="G72" i="22"/>
  <c r="C72" i="22"/>
  <c r="B72" i="22"/>
  <c r="P71" i="22"/>
  <c r="P70" i="22"/>
  <c r="Q69" i="22"/>
  <c r="P69" i="22"/>
  <c r="P68" i="22"/>
  <c r="P67" i="22"/>
  <c r="Q66" i="22"/>
  <c r="G66" i="22" s="1"/>
  <c r="P66" i="22"/>
  <c r="P65" i="22"/>
  <c r="P64" i="22"/>
  <c r="P63" i="22"/>
  <c r="Q62" i="22"/>
  <c r="P62" i="22"/>
  <c r="P61" i="22"/>
  <c r="P60" i="22"/>
  <c r="P59" i="22"/>
  <c r="P58" i="22"/>
  <c r="P57" i="22"/>
  <c r="Q56" i="22"/>
  <c r="P56" i="22"/>
  <c r="P55" i="22"/>
  <c r="P54" i="22"/>
  <c r="Q53" i="22"/>
  <c r="P53" i="22"/>
  <c r="P52" i="22"/>
  <c r="P51" i="22"/>
  <c r="P50" i="22"/>
  <c r="P49" i="22"/>
  <c r="Q48" i="22"/>
  <c r="G48" i="22" s="1"/>
  <c r="P48" i="22"/>
  <c r="P47" i="22"/>
  <c r="Q46" i="22"/>
  <c r="P46" i="22"/>
  <c r="P45" i="22"/>
  <c r="P44" i="22"/>
  <c r="Q43" i="22"/>
  <c r="P43" i="22"/>
  <c r="C43" i="22"/>
  <c r="P42" i="22"/>
  <c r="P41" i="22"/>
  <c r="P40" i="22"/>
  <c r="Q39" i="22"/>
  <c r="G39" i="22" s="1"/>
  <c r="P39" i="22"/>
  <c r="P38" i="22"/>
  <c r="Q37" i="22"/>
  <c r="P37" i="22"/>
  <c r="P36" i="22"/>
  <c r="P35" i="22"/>
  <c r="P34" i="22"/>
  <c r="P33" i="22"/>
  <c r="P32" i="22"/>
  <c r="P31" i="22"/>
  <c r="P30" i="22"/>
  <c r="P29" i="22"/>
  <c r="P28" i="22"/>
  <c r="Q27" i="22"/>
  <c r="P27" i="22"/>
  <c r="P26" i="22"/>
  <c r="P25" i="22"/>
  <c r="P24" i="22"/>
  <c r="P23" i="22"/>
  <c r="P22" i="22"/>
  <c r="P21" i="22"/>
  <c r="Q20" i="22"/>
  <c r="P20" i="22"/>
  <c r="P19" i="22"/>
  <c r="P18" i="22"/>
  <c r="P17" i="22"/>
  <c r="P16" i="22"/>
  <c r="P15" i="22"/>
  <c r="A15" i="22"/>
  <c r="C11" i="22"/>
  <c r="C92" i="22" s="1"/>
  <c r="B11" i="22"/>
  <c r="B92" i="22" s="1"/>
  <c r="C10" i="22"/>
  <c r="B10" i="22"/>
  <c r="C9" i="22"/>
  <c r="C62" i="22" s="1"/>
  <c r="B9" i="22"/>
  <c r="H8" i="22"/>
  <c r="C8" i="22"/>
  <c r="C53" i="22" s="1"/>
  <c r="B8" i="22"/>
  <c r="B53" i="22" s="1"/>
  <c r="C7" i="22"/>
  <c r="B7" i="22"/>
  <c r="C6" i="22"/>
  <c r="C37" i="22" s="1"/>
  <c r="B6" i="22"/>
  <c r="H5" i="22"/>
  <c r="C5" i="22"/>
  <c r="C25" i="22" s="1"/>
  <c r="B5" i="22"/>
  <c r="C4" i="22"/>
  <c r="C15" i="22" s="1"/>
  <c r="B2" i="22"/>
  <c r="Q111" i="22" s="1"/>
  <c r="G111" i="22" s="1"/>
  <c r="Q55" i="22" l="1"/>
  <c r="G55" i="22" s="1"/>
  <c r="Q63" i="22"/>
  <c r="G63" i="22" s="1"/>
  <c r="Q81" i="22"/>
  <c r="G81" i="22" s="1"/>
  <c r="Q90" i="22"/>
  <c r="Q16" i="22"/>
  <c r="G16" i="22" s="1"/>
  <c r="Q30" i="22"/>
  <c r="G30" i="22" s="1"/>
  <c r="Q51" i="22"/>
  <c r="G51" i="22" s="1"/>
  <c r="Q79" i="22"/>
  <c r="Q93" i="22"/>
  <c r="G93" i="22" s="1"/>
  <c r="Q97" i="22"/>
  <c r="Q103" i="22"/>
  <c r="G103" i="22" s="1"/>
  <c r="Q106" i="22"/>
  <c r="Q109" i="22"/>
  <c r="G109" i="22" s="1"/>
  <c r="Q21" i="22"/>
  <c r="G21" i="22" s="1"/>
  <c r="Q35" i="22"/>
  <c r="G35" i="22" s="1"/>
  <c r="Q40" i="22"/>
  <c r="G40" i="22" s="1"/>
  <c r="Q61" i="22"/>
  <c r="G61" i="22" s="1"/>
  <c r="Q100" i="22"/>
  <c r="G100" i="22" s="1"/>
  <c r="Q19" i="22"/>
  <c r="G19" i="22" s="1"/>
  <c r="Q22" i="22"/>
  <c r="G22" i="22" s="1"/>
  <c r="Q33" i="22"/>
  <c r="G33" i="22" s="1"/>
  <c r="Q38" i="22"/>
  <c r="G38" i="22" s="1"/>
  <c r="Q59" i="22"/>
  <c r="G59" i="22" s="1"/>
  <c r="Q64" i="22"/>
  <c r="G64" i="22" s="1"/>
  <c r="Q82" i="22"/>
  <c r="G82" i="22" s="1"/>
  <c r="Q88" i="22"/>
  <c r="G88" i="22" s="1"/>
  <c r="Q91" i="22"/>
  <c r="G91" i="22" s="1"/>
  <c r="Q78" i="22"/>
  <c r="Q87" i="22"/>
  <c r="Q105" i="22"/>
  <c r="G105" i="22" s="1"/>
  <c r="Q28" i="22"/>
  <c r="G28" i="22" s="1"/>
  <c r="Q36" i="22"/>
  <c r="G36" i="22" s="1"/>
  <c r="Q41" i="22"/>
  <c r="G41" i="22" s="1"/>
  <c r="Q49" i="22"/>
  <c r="G49" i="22" s="1"/>
  <c r="Q67" i="22"/>
  <c r="G67" i="22" s="1"/>
  <c r="Q70" i="22"/>
  <c r="G70" i="22" s="1"/>
  <c r="Q85" i="22"/>
  <c r="G85" i="22" s="1"/>
  <c r="Q98" i="22"/>
  <c r="Q101" i="22"/>
  <c r="G101" i="22" s="1"/>
  <c r="Q107" i="22"/>
  <c r="Q110" i="22"/>
  <c r="Q18" i="22"/>
  <c r="G18" i="22" s="1"/>
  <c r="Q84" i="22"/>
  <c r="G84" i="22" s="1"/>
  <c r="Q17" i="22"/>
  <c r="G17" i="22" s="1"/>
  <c r="Q25" i="22"/>
  <c r="Q31" i="22"/>
  <c r="G31" i="22" s="1"/>
  <c r="Q52" i="22"/>
  <c r="G52" i="22" s="1"/>
  <c r="Q54" i="22"/>
  <c r="G54" i="22" s="1"/>
  <c r="Q57" i="22"/>
  <c r="G57" i="22" s="1"/>
  <c r="Q80" i="22"/>
  <c r="G80" i="22" s="1"/>
  <c r="Q104" i="22"/>
  <c r="G104" i="22" s="1"/>
  <c r="Q58" i="22"/>
  <c r="G58" i="22" s="1"/>
  <c r="Q24" i="22"/>
  <c r="G24" i="22" s="1"/>
  <c r="Q45" i="22"/>
  <c r="G45" i="22" s="1"/>
  <c r="Q23" i="22"/>
  <c r="G23" i="22" s="1"/>
  <c r="Q34" i="22"/>
  <c r="G34" i="22" s="1"/>
  <c r="Q44" i="22"/>
  <c r="G44" i="22" s="1"/>
  <c r="Q47" i="22"/>
  <c r="G47" i="22" s="1"/>
  <c r="Q60" i="22"/>
  <c r="G60" i="22" s="1"/>
  <c r="Q65" i="22"/>
  <c r="G65" i="22" s="1"/>
  <c r="Q73" i="22"/>
  <c r="G73" i="22" s="1"/>
  <c r="Q77" i="22"/>
  <c r="Q83" i="22"/>
  <c r="G83" i="22" s="1"/>
  <c r="Q86" i="22"/>
  <c r="Q89" i="22"/>
  <c r="G89" i="22" s="1"/>
  <c r="Q99" i="22"/>
  <c r="Q32" i="22"/>
  <c r="G32" i="22" s="1"/>
  <c r="Q15" i="22"/>
  <c r="G15" i="22" s="1"/>
  <c r="Q26" i="22"/>
  <c r="Q29" i="22"/>
  <c r="G29" i="22" s="1"/>
  <c r="Q42" i="22"/>
  <c r="G42" i="22" s="1"/>
  <c r="Q50" i="22"/>
  <c r="G50" i="22" s="1"/>
  <c r="Q68" i="22"/>
  <c r="G68" i="22" s="1"/>
  <c r="Q71" i="22"/>
  <c r="G71" i="22" s="1"/>
  <c r="Q102" i="22"/>
  <c r="G102" i="22" s="1"/>
  <c r="Q108" i="22"/>
  <c r="G108" i="22" s="1"/>
  <c r="E5" i="22" l="1"/>
  <c r="F5" i="22" s="1"/>
  <c r="I25" i="22"/>
  <c r="E10" i="22"/>
  <c r="F10" i="22" s="1"/>
  <c r="I72" i="22"/>
  <c r="I37" i="22"/>
  <c r="E6" i="22"/>
  <c r="F6" i="22" s="1"/>
  <c r="E9" i="22"/>
  <c r="F9" i="22" s="1"/>
  <c r="I62" i="22"/>
  <c r="I15" i="22"/>
  <c r="E4" i="22"/>
  <c r="F4" i="22" s="1"/>
  <c r="E11" i="22"/>
  <c r="F11" i="22" s="1"/>
  <c r="E7" i="22"/>
  <c r="F7" i="22" s="1"/>
  <c r="I43" i="22"/>
  <c r="I53" i="22"/>
  <c r="E8" i="22"/>
  <c r="F8" i="22" s="1"/>
  <c r="I92" i="22"/>
  <c r="C118" i="21" l="1"/>
  <c r="B118" i="21"/>
  <c r="C103" i="21"/>
  <c r="B103" i="21"/>
  <c r="C87" i="21"/>
  <c r="B87" i="21"/>
  <c r="C72" i="21"/>
  <c r="B72" i="21"/>
  <c r="C55" i="21"/>
  <c r="B55" i="21"/>
  <c r="C38" i="21"/>
  <c r="B38" i="21"/>
  <c r="C33" i="21"/>
  <c r="B33" i="21"/>
  <c r="C15" i="21"/>
  <c r="A15" i="21"/>
  <c r="E11" i="21"/>
  <c r="F11" i="21" s="1"/>
  <c r="E10" i="21"/>
  <c r="F10" i="21" s="1"/>
  <c r="E9" i="21"/>
  <c r="F9" i="21" s="1"/>
  <c r="H8" i="21"/>
  <c r="F8" i="21"/>
  <c r="E8" i="21"/>
  <c r="F7" i="21"/>
  <c r="E7" i="21"/>
  <c r="F6" i="21"/>
  <c r="E6" i="21"/>
  <c r="H5" i="21"/>
  <c r="E5" i="21"/>
  <c r="F5" i="21" s="1"/>
  <c r="E4" i="21"/>
  <c r="F4" i="21" s="1"/>
  <c r="L135" i="20" l="1"/>
  <c r="D135" i="20"/>
  <c r="L134" i="20"/>
  <c r="D134" i="20"/>
  <c r="L133" i="20"/>
  <c r="D133" i="20"/>
  <c r="L132" i="20"/>
  <c r="D132" i="20"/>
  <c r="L131" i="20"/>
  <c r="D131" i="20"/>
  <c r="L130" i="20"/>
  <c r="D130" i="20"/>
  <c r="L129" i="20"/>
  <c r="D129" i="20"/>
  <c r="L128" i="20"/>
  <c r="D128" i="20"/>
  <c r="L127" i="20"/>
  <c r="D127" i="20"/>
  <c r="L126" i="20"/>
  <c r="G126" i="20"/>
  <c r="D126" i="20"/>
  <c r="L125" i="20"/>
  <c r="D125" i="20"/>
  <c r="M124" i="20"/>
  <c r="L124" i="20"/>
  <c r="D124" i="20"/>
  <c r="M123" i="20"/>
  <c r="L123" i="20"/>
  <c r="D123" i="20"/>
  <c r="M122" i="20"/>
  <c r="L122" i="20"/>
  <c r="D122" i="20"/>
  <c r="M121" i="20"/>
  <c r="L121" i="20"/>
  <c r="D121" i="20"/>
  <c r="M120" i="20"/>
  <c r="L120" i="20"/>
  <c r="D120" i="20"/>
  <c r="L119" i="20"/>
  <c r="D119" i="20"/>
  <c r="L118" i="20"/>
  <c r="D118" i="20"/>
  <c r="L117" i="20"/>
  <c r="D117" i="20"/>
  <c r="M116" i="20"/>
  <c r="L116" i="20"/>
  <c r="D116" i="20"/>
  <c r="M115" i="20"/>
  <c r="L115" i="20"/>
  <c r="G115" i="20"/>
  <c r="D115" i="20"/>
  <c r="L114" i="20"/>
  <c r="D114" i="20"/>
  <c r="L113" i="20"/>
  <c r="D113" i="20"/>
  <c r="L112" i="20"/>
  <c r="D112" i="20"/>
  <c r="L111" i="20"/>
  <c r="G111" i="20"/>
  <c r="D111" i="20"/>
  <c r="L110" i="20"/>
  <c r="D110" i="20"/>
  <c r="L109" i="20"/>
  <c r="D109" i="20"/>
  <c r="L108" i="20"/>
  <c r="D108" i="20"/>
  <c r="M107" i="20"/>
  <c r="L107" i="20"/>
  <c r="G107" i="20"/>
  <c r="D107" i="20"/>
  <c r="L106" i="20"/>
  <c r="D106" i="20"/>
  <c r="L105" i="20"/>
  <c r="G105" i="20"/>
  <c r="D105" i="20"/>
  <c r="L104" i="20"/>
  <c r="D104" i="20"/>
  <c r="L103" i="20"/>
  <c r="D103" i="20"/>
  <c r="L102" i="20"/>
  <c r="D102" i="20"/>
  <c r="L101" i="20"/>
  <c r="D101" i="20"/>
  <c r="L100" i="20"/>
  <c r="D100" i="20"/>
  <c r="L99" i="20"/>
  <c r="D99" i="20"/>
  <c r="L98" i="20"/>
  <c r="G98" i="20"/>
  <c r="D98" i="20"/>
  <c r="L97" i="20"/>
  <c r="D97" i="20"/>
  <c r="M96" i="20"/>
  <c r="L96" i="20"/>
  <c r="G96" i="20"/>
  <c r="D96" i="20"/>
  <c r="L95" i="20"/>
  <c r="D95" i="20"/>
  <c r="L94" i="20"/>
  <c r="D94" i="20"/>
  <c r="M93" i="20"/>
  <c r="L93" i="20"/>
  <c r="D93" i="20"/>
  <c r="L92" i="20"/>
  <c r="D92" i="20"/>
  <c r="M91" i="20"/>
  <c r="L91" i="20"/>
  <c r="D91" i="20"/>
  <c r="L90" i="20"/>
  <c r="D90" i="20"/>
  <c r="M89" i="20"/>
  <c r="L89" i="20"/>
  <c r="D89" i="20"/>
  <c r="L88" i="20"/>
  <c r="D88" i="20"/>
  <c r="M87" i="20"/>
  <c r="L87" i="20"/>
  <c r="D87" i="20"/>
  <c r="M86" i="20"/>
  <c r="L86" i="20"/>
  <c r="D86" i="20"/>
  <c r="M85" i="20"/>
  <c r="L85" i="20"/>
  <c r="D85" i="20"/>
  <c r="L84" i="20"/>
  <c r="D84" i="20"/>
  <c r="M83" i="20"/>
  <c r="L83" i="20"/>
  <c r="D83" i="20"/>
  <c r="L82" i="20"/>
  <c r="D82" i="20"/>
  <c r="M81" i="20"/>
  <c r="L81" i="20"/>
  <c r="D81" i="20"/>
  <c r="M80" i="20"/>
  <c r="L80" i="20"/>
  <c r="D80" i="20"/>
  <c r="M79" i="20"/>
  <c r="L79" i="20"/>
  <c r="D79" i="20"/>
  <c r="M78" i="20"/>
  <c r="L78" i="20"/>
  <c r="D78" i="20"/>
  <c r="M77" i="20"/>
  <c r="L77" i="20"/>
  <c r="D77" i="20"/>
  <c r="M76" i="20"/>
  <c r="L76" i="20"/>
  <c r="D76" i="20"/>
  <c r="M75" i="20"/>
  <c r="L75" i="20"/>
  <c r="D75" i="20"/>
  <c r="L74" i="20"/>
  <c r="D74" i="20"/>
  <c r="M73" i="20"/>
  <c r="L73" i="20"/>
  <c r="D73" i="20"/>
  <c r="L72" i="20"/>
  <c r="G72" i="20"/>
  <c r="D72" i="20"/>
  <c r="M71" i="20"/>
  <c r="L71" i="20"/>
  <c r="D71" i="20"/>
  <c r="L70" i="20"/>
  <c r="D70" i="20"/>
  <c r="A70" i="20"/>
  <c r="L69" i="20"/>
  <c r="D69" i="20"/>
  <c r="M68" i="20"/>
  <c r="L68" i="20"/>
  <c r="D68" i="20"/>
  <c r="L67" i="20"/>
  <c r="G67" i="20"/>
  <c r="D67" i="20"/>
  <c r="M66" i="20"/>
  <c r="L66" i="20"/>
  <c r="G66" i="20"/>
  <c r="D66" i="20"/>
  <c r="L65" i="20"/>
  <c r="G65" i="20"/>
  <c r="D65" i="20"/>
  <c r="M64" i="20"/>
  <c r="L64" i="20"/>
  <c r="D64" i="20"/>
  <c r="M63" i="20"/>
  <c r="L63" i="20"/>
  <c r="D63" i="20"/>
  <c r="M62" i="20"/>
  <c r="L62" i="20"/>
  <c r="D62" i="20"/>
  <c r="L61" i="20"/>
  <c r="D61" i="20"/>
  <c r="M60" i="20"/>
  <c r="L60" i="20"/>
  <c r="G60" i="20"/>
  <c r="D60" i="20"/>
  <c r="L59" i="20"/>
  <c r="D59" i="20"/>
  <c r="M58" i="20"/>
  <c r="L58" i="20"/>
  <c r="D58" i="20"/>
  <c r="M57" i="20"/>
  <c r="L57" i="20"/>
  <c r="D57" i="20"/>
  <c r="L56" i="20"/>
  <c r="D56" i="20"/>
  <c r="L55" i="20"/>
  <c r="D55" i="20"/>
  <c r="L54" i="20"/>
  <c r="D54" i="20"/>
  <c r="L53" i="20"/>
  <c r="D53" i="20"/>
  <c r="M52" i="20"/>
  <c r="L52" i="20"/>
  <c r="D52" i="20"/>
  <c r="L51" i="20"/>
  <c r="D51" i="20"/>
  <c r="M50" i="20"/>
  <c r="L50" i="20"/>
  <c r="D50" i="20"/>
  <c r="L49" i="20"/>
  <c r="G49" i="20"/>
  <c r="D49" i="20"/>
  <c r="L48" i="20"/>
  <c r="D48" i="20"/>
  <c r="M47" i="20"/>
  <c r="L47" i="20"/>
  <c r="D47" i="20"/>
  <c r="L46" i="20"/>
  <c r="D46" i="20"/>
  <c r="C46" i="20"/>
  <c r="B46" i="20"/>
  <c r="L45" i="20"/>
  <c r="D45" i="20"/>
  <c r="L44" i="20"/>
  <c r="D44" i="20"/>
  <c r="L43" i="20"/>
  <c r="D43" i="20"/>
  <c r="L42" i="20"/>
  <c r="D42" i="20"/>
  <c r="L41" i="20"/>
  <c r="D41" i="20"/>
  <c r="L40" i="20"/>
  <c r="D40" i="20"/>
  <c r="M39" i="20"/>
  <c r="L39" i="20"/>
  <c r="D39" i="20"/>
  <c r="M38" i="20"/>
  <c r="L38" i="20"/>
  <c r="G38" i="20"/>
  <c r="D38" i="20"/>
  <c r="L37" i="20"/>
  <c r="D37" i="20"/>
  <c r="M36" i="20"/>
  <c r="L36" i="20"/>
  <c r="G36" i="20"/>
  <c r="D36" i="20"/>
  <c r="M35" i="20"/>
  <c r="L35" i="20"/>
  <c r="D35" i="20"/>
  <c r="L34" i="20"/>
  <c r="D34" i="20"/>
  <c r="L33" i="20"/>
  <c r="D33" i="20"/>
  <c r="C33" i="20"/>
  <c r="B33" i="20"/>
  <c r="A33" i="20"/>
  <c r="L32" i="20"/>
  <c r="D32" i="20"/>
  <c r="L31" i="20"/>
  <c r="D31" i="20"/>
  <c r="L30" i="20"/>
  <c r="G30" i="20"/>
  <c r="D30" i="20"/>
  <c r="L29" i="20"/>
  <c r="D29" i="20"/>
  <c r="L28" i="20"/>
  <c r="D28" i="20"/>
  <c r="L27" i="20"/>
  <c r="D27" i="20"/>
  <c r="L26" i="20"/>
  <c r="D26" i="20"/>
  <c r="M25" i="20"/>
  <c r="L25" i="20"/>
  <c r="D25" i="20"/>
  <c r="L24" i="20"/>
  <c r="D24" i="20"/>
  <c r="L23" i="20"/>
  <c r="G23" i="20"/>
  <c r="D23" i="20"/>
  <c r="M22" i="20"/>
  <c r="L22" i="20"/>
  <c r="G22" i="20"/>
  <c r="D22" i="20"/>
  <c r="M21" i="20"/>
  <c r="L21" i="20"/>
  <c r="D21" i="20"/>
  <c r="L20" i="20"/>
  <c r="D20" i="20"/>
  <c r="L19" i="20"/>
  <c r="D19" i="20"/>
  <c r="L18" i="20"/>
  <c r="G18" i="20"/>
  <c r="D18" i="20"/>
  <c r="L17" i="20"/>
  <c r="D17" i="20"/>
  <c r="L16" i="20"/>
  <c r="D16" i="20"/>
  <c r="L15" i="20"/>
  <c r="D15" i="20"/>
  <c r="C15" i="20"/>
  <c r="A15" i="20"/>
  <c r="C11" i="20"/>
  <c r="C125" i="20" s="1"/>
  <c r="B11" i="20"/>
  <c r="B125" i="20" s="1"/>
  <c r="C10" i="20"/>
  <c r="C108" i="20" s="1"/>
  <c r="B10" i="20"/>
  <c r="B108" i="20" s="1"/>
  <c r="C9" i="20"/>
  <c r="C94" i="20" s="1"/>
  <c r="B9" i="20"/>
  <c r="B94" i="20" s="1"/>
  <c r="I8" i="20"/>
  <c r="H8" i="20"/>
  <c r="C8" i="20"/>
  <c r="C70" i="20" s="1"/>
  <c r="B8" i="20"/>
  <c r="B70" i="20" s="1"/>
  <c r="C7" i="20"/>
  <c r="C58" i="20" s="1"/>
  <c r="B7" i="20"/>
  <c r="B58" i="20" s="1"/>
  <c r="C6" i="20"/>
  <c r="B6" i="20"/>
  <c r="I5" i="20"/>
  <c r="H5" i="20"/>
  <c r="C5" i="20"/>
  <c r="B5" i="20"/>
  <c r="C4" i="20"/>
  <c r="B2" i="20"/>
  <c r="M135" i="20" s="1"/>
  <c r="M53" i="20" l="1"/>
  <c r="M108" i="20"/>
  <c r="M110" i="20"/>
  <c r="M112" i="20"/>
  <c r="M114" i="20"/>
  <c r="M118" i="20"/>
  <c r="M27" i="20"/>
  <c r="G27" i="20" s="1"/>
  <c r="M29" i="20"/>
  <c r="G29" i="20" s="1"/>
  <c r="M31" i="20"/>
  <c r="G31" i="20" s="1"/>
  <c r="M34" i="20"/>
  <c r="G34" i="20" s="1"/>
  <c r="M40" i="20"/>
  <c r="G40" i="20" s="1"/>
  <c r="M42" i="20"/>
  <c r="G42" i="20" s="1"/>
  <c r="M44" i="20"/>
  <c r="G44" i="20" s="1"/>
  <c r="G46" i="20"/>
  <c r="G59" i="20"/>
  <c r="G63" i="20"/>
  <c r="G76" i="20"/>
  <c r="G78" i="20"/>
  <c r="G80" i="20"/>
  <c r="G82" i="20"/>
  <c r="G86" i="20"/>
  <c r="M103" i="20"/>
  <c r="G103" i="20" s="1"/>
  <c r="M105" i="20"/>
  <c r="G121" i="20"/>
  <c r="G123" i="20"/>
  <c r="M49" i="20"/>
  <c r="M55" i="20"/>
  <c r="G134" i="20"/>
  <c r="M15" i="20"/>
  <c r="G15" i="20" s="1"/>
  <c r="M17" i="20"/>
  <c r="G17" i="20" s="1"/>
  <c r="M19" i="20"/>
  <c r="G19" i="20" s="1"/>
  <c r="M23" i="20"/>
  <c r="G48" i="20"/>
  <c r="G50" i="20"/>
  <c r="G52" i="20"/>
  <c r="M95" i="20"/>
  <c r="G95" i="20" s="1"/>
  <c r="M97" i="20"/>
  <c r="G97" i="20" s="1"/>
  <c r="M99" i="20"/>
  <c r="G99" i="20" s="1"/>
  <c r="M101" i="20"/>
  <c r="G101" i="20" s="1"/>
  <c r="G119" i="20"/>
  <c r="M126" i="20"/>
  <c r="M128" i="20"/>
  <c r="G128" i="20" s="1"/>
  <c r="M130" i="20"/>
  <c r="G130" i="20" s="1"/>
  <c r="M132" i="20"/>
  <c r="G132" i="20" s="1"/>
  <c r="M134" i="20"/>
  <c r="G35" i="20"/>
  <c r="G39" i="20"/>
  <c r="M59" i="20"/>
  <c r="M61" i="20"/>
  <c r="G61" i="20" s="1"/>
  <c r="M65" i="20"/>
  <c r="M67" i="20"/>
  <c r="M69" i="20"/>
  <c r="G69" i="20" s="1"/>
  <c r="M70" i="20"/>
  <c r="M72" i="20"/>
  <c r="M74" i="20"/>
  <c r="G74" i="20" s="1"/>
  <c r="M82" i="20"/>
  <c r="M84" i="20"/>
  <c r="G84" i="20" s="1"/>
  <c r="M88" i="20"/>
  <c r="G88" i="20" s="1"/>
  <c r="M90" i="20"/>
  <c r="G90" i="20" s="1"/>
  <c r="M92" i="20"/>
  <c r="G92" i="20" s="1"/>
  <c r="G16" i="20"/>
  <c r="G20" i="20"/>
  <c r="G24" i="20"/>
  <c r="G26" i="20"/>
  <c r="M46" i="20"/>
  <c r="M48" i="20"/>
  <c r="M54" i="20"/>
  <c r="G54" i="20" s="1"/>
  <c r="M56" i="20"/>
  <c r="G56" i="20" s="1"/>
  <c r="G58" i="20"/>
  <c r="G100" i="20"/>
  <c r="G102" i="20"/>
  <c r="M109" i="20"/>
  <c r="G109" i="20" s="1"/>
  <c r="M111" i="20"/>
  <c r="M113" i="20"/>
  <c r="G113" i="20" s="1"/>
  <c r="M117" i="20"/>
  <c r="G117" i="20" s="1"/>
  <c r="G135" i="20"/>
  <c r="G25" i="20"/>
  <c r="M51" i="20"/>
  <c r="G70" i="20"/>
  <c r="M28" i="20"/>
  <c r="G28" i="20" s="1"/>
  <c r="M30" i="20"/>
  <c r="M32" i="20"/>
  <c r="G32" i="20" s="1"/>
  <c r="M33" i="20"/>
  <c r="G33" i="20" s="1"/>
  <c r="M37" i="20"/>
  <c r="G37" i="20" s="1"/>
  <c r="M41" i="20"/>
  <c r="G41" i="20" s="1"/>
  <c r="M43" i="20"/>
  <c r="G43" i="20" s="1"/>
  <c r="M45" i="20"/>
  <c r="G45" i="20" s="1"/>
  <c r="G62" i="20"/>
  <c r="G64" i="20"/>
  <c r="G68" i="20"/>
  <c r="G71" i="20"/>
  <c r="G73" i="20"/>
  <c r="G75" i="20"/>
  <c r="G77" i="20"/>
  <c r="G79" i="20"/>
  <c r="G81" i="20"/>
  <c r="G83" i="20"/>
  <c r="G85" i="20"/>
  <c r="G87" i="20"/>
  <c r="G89" i="20"/>
  <c r="G91" i="20"/>
  <c r="G93" i="20"/>
  <c r="M104" i="20"/>
  <c r="G104" i="20" s="1"/>
  <c r="M106" i="20"/>
  <c r="G106" i="20" s="1"/>
  <c r="G108" i="20"/>
  <c r="G120" i="20"/>
  <c r="G122" i="20"/>
  <c r="G124" i="20"/>
  <c r="G21" i="20"/>
  <c r="M16" i="20"/>
  <c r="M18" i="20"/>
  <c r="M20" i="20"/>
  <c r="M24" i="20"/>
  <c r="G47" i="20"/>
  <c r="G51" i="20"/>
  <c r="G53" i="20"/>
  <c r="G55" i="20"/>
  <c r="G57" i="20"/>
  <c r="M94" i="20"/>
  <c r="G94" i="20" s="1"/>
  <c r="H94" i="20" s="1"/>
  <c r="E9" i="20" s="1"/>
  <c r="F9" i="20" s="1"/>
  <c r="M98" i="20"/>
  <c r="M100" i="20"/>
  <c r="G110" i="20"/>
  <c r="G112" i="20"/>
  <c r="G114" i="20"/>
  <c r="G116" i="20"/>
  <c r="G118" i="20"/>
  <c r="M125" i="20"/>
  <c r="G125" i="20" s="1"/>
  <c r="H125" i="20" s="1"/>
  <c r="E11" i="20" s="1"/>
  <c r="F11" i="20" s="1"/>
  <c r="M127" i="20"/>
  <c r="G127" i="20" s="1"/>
  <c r="M129" i="20"/>
  <c r="G129" i="20" s="1"/>
  <c r="M131" i="20"/>
  <c r="G131" i="20" s="1"/>
  <c r="M133" i="20"/>
  <c r="G133" i="20" s="1"/>
  <c r="H33" i="20" l="1"/>
  <c r="E5" i="20" s="1"/>
  <c r="F5" i="20" s="1"/>
  <c r="H58" i="20"/>
  <c r="E7" i="20" s="1"/>
  <c r="F7" i="20" s="1"/>
  <c r="H46" i="20"/>
  <c r="E6" i="20" s="1"/>
  <c r="F6" i="20" s="1"/>
  <c r="H70" i="20"/>
  <c r="E8" i="20" s="1"/>
  <c r="F8" i="20" s="1"/>
  <c r="H108" i="20"/>
  <c r="E10" i="20" s="1"/>
  <c r="F10" i="20" s="1"/>
  <c r="H15" i="20"/>
  <c r="E4" i="20" s="1"/>
  <c r="F4" i="20" s="1"/>
  <c r="O144" i="19" l="1"/>
  <c r="O143" i="19"/>
  <c r="O142" i="19"/>
  <c r="O141" i="19"/>
  <c r="O140" i="19"/>
  <c r="O139" i="19"/>
  <c r="Q139" i="19" s="1"/>
  <c r="Q138" i="19"/>
  <c r="O138" i="19"/>
  <c r="O137" i="19"/>
  <c r="Q136" i="19"/>
  <c r="O136" i="19"/>
  <c r="Q135" i="19"/>
  <c r="O135" i="19"/>
  <c r="Q134" i="19"/>
  <c r="O134" i="19"/>
  <c r="O133" i="19"/>
  <c r="Q133" i="19" s="1"/>
  <c r="O132" i="19"/>
  <c r="O131" i="19"/>
  <c r="Q130" i="19"/>
  <c r="O129" i="19"/>
  <c r="Q129" i="19" s="1"/>
  <c r="P128" i="19"/>
  <c r="Q128" i="19" s="1"/>
  <c r="O128" i="19"/>
  <c r="O127" i="19"/>
  <c r="P126" i="19"/>
  <c r="Q126" i="19" s="1"/>
  <c r="P125" i="19"/>
  <c r="Q125" i="19" s="1"/>
  <c r="O125" i="19"/>
  <c r="Q124" i="19"/>
  <c r="Q123" i="19"/>
  <c r="O123" i="19"/>
  <c r="I123" i="19"/>
  <c r="Q122" i="19"/>
  <c r="P122" i="19"/>
  <c r="O122" i="19"/>
  <c r="O121" i="19"/>
  <c r="O120" i="19"/>
  <c r="O119" i="19"/>
  <c r="O118" i="19"/>
  <c r="P117" i="19"/>
  <c r="Q117" i="19" s="1"/>
  <c r="O117" i="19"/>
  <c r="O116" i="19"/>
  <c r="P115" i="19"/>
  <c r="Q115" i="19" s="1"/>
  <c r="O115" i="19"/>
  <c r="Q114" i="19"/>
  <c r="P114" i="19"/>
  <c r="O114" i="19"/>
  <c r="O113" i="19"/>
  <c r="O112" i="19"/>
  <c r="O111" i="19"/>
  <c r="O110" i="19"/>
  <c r="P109" i="19"/>
  <c r="Q109" i="19" s="1"/>
  <c r="O109" i="19"/>
  <c r="I109" i="19"/>
  <c r="P108" i="19"/>
  <c r="Q108" i="19" s="1"/>
  <c r="O108" i="19"/>
  <c r="P107" i="19"/>
  <c r="Q107" i="19" s="1"/>
  <c r="O107" i="19"/>
  <c r="O106" i="19"/>
  <c r="Q105" i="19"/>
  <c r="O104" i="19"/>
  <c r="Q104" i="19" s="1"/>
  <c r="O103" i="19"/>
  <c r="O102" i="19"/>
  <c r="Q102" i="19" s="1"/>
  <c r="Q101" i="19"/>
  <c r="O101" i="19"/>
  <c r="O100" i="19"/>
  <c r="Q100" i="19" s="1"/>
  <c r="O99" i="19"/>
  <c r="Q98" i="19"/>
  <c r="O97" i="19"/>
  <c r="O96" i="19"/>
  <c r="O95" i="19"/>
  <c r="Q95" i="19" s="1"/>
  <c r="Q94" i="19"/>
  <c r="O94" i="19"/>
  <c r="P93" i="19"/>
  <c r="Q93" i="19" s="1"/>
  <c r="O93" i="19"/>
  <c r="O92" i="19"/>
  <c r="I92" i="19"/>
  <c r="E9" i="19" s="1"/>
  <c r="F9" i="19" s="1"/>
  <c r="O91" i="19"/>
  <c r="O90" i="19"/>
  <c r="O89" i="19"/>
  <c r="Q89" i="19" s="1"/>
  <c r="O88" i="19"/>
  <c r="O87" i="19"/>
  <c r="O86" i="19"/>
  <c r="Q86" i="19" s="1"/>
  <c r="Q85" i="19"/>
  <c r="O85" i="19"/>
  <c r="O84" i="19"/>
  <c r="O83" i="19"/>
  <c r="O82" i="19"/>
  <c r="O81" i="19"/>
  <c r="P80" i="19"/>
  <c r="Q80" i="19" s="1"/>
  <c r="O80" i="19"/>
  <c r="O79" i="19"/>
  <c r="P78" i="19"/>
  <c r="Q78" i="19" s="1"/>
  <c r="O78" i="19"/>
  <c r="I78" i="19"/>
  <c r="E8" i="19" s="1"/>
  <c r="F8" i="19" s="1"/>
  <c r="C78" i="19"/>
  <c r="O77" i="19"/>
  <c r="O76" i="19"/>
  <c r="O75" i="19"/>
  <c r="O74" i="19"/>
  <c r="O73" i="19"/>
  <c r="Q73" i="19" s="1"/>
  <c r="Q72" i="19"/>
  <c r="O72" i="19"/>
  <c r="O71" i="19"/>
  <c r="Q70" i="19"/>
  <c r="O70" i="19"/>
  <c r="O69" i="19"/>
  <c r="Q69" i="19" s="1"/>
  <c r="Q68" i="19"/>
  <c r="O68" i="19"/>
  <c r="O67" i="19"/>
  <c r="P66" i="19"/>
  <c r="Q66" i="19" s="1"/>
  <c r="O66" i="19"/>
  <c r="O65" i="19"/>
  <c r="P64" i="19"/>
  <c r="Q64" i="19" s="1"/>
  <c r="O64" i="19"/>
  <c r="P63" i="19"/>
  <c r="Q63" i="19" s="1"/>
  <c r="O63" i="19"/>
  <c r="O62" i="19"/>
  <c r="O61" i="19"/>
  <c r="I61" i="19"/>
  <c r="E7" i="19" s="1"/>
  <c r="F7" i="19" s="1"/>
  <c r="O60" i="19"/>
  <c r="P59" i="19"/>
  <c r="Q59" i="19" s="1"/>
  <c r="O59" i="19"/>
  <c r="O58" i="19"/>
  <c r="P57" i="19"/>
  <c r="Q57" i="19" s="1"/>
  <c r="O57" i="19"/>
  <c r="P56" i="19"/>
  <c r="Q56" i="19" s="1"/>
  <c r="O56" i="19"/>
  <c r="O55" i="19"/>
  <c r="O54" i="19"/>
  <c r="Q53" i="19"/>
  <c r="O53" i="19"/>
  <c r="O52" i="19"/>
  <c r="O51" i="19"/>
  <c r="Q50" i="19"/>
  <c r="O50" i="19"/>
  <c r="Q49" i="19"/>
  <c r="O49" i="19"/>
  <c r="P48" i="19"/>
  <c r="Q48" i="19" s="1"/>
  <c r="O48" i="19"/>
  <c r="P47" i="19"/>
  <c r="Q47" i="19" s="1"/>
  <c r="O47" i="19"/>
  <c r="O46" i="19"/>
  <c r="O45" i="19"/>
  <c r="O44" i="19"/>
  <c r="O43" i="19"/>
  <c r="P42" i="19"/>
  <c r="Q42" i="19" s="1"/>
  <c r="O42" i="19"/>
  <c r="I42" i="19"/>
  <c r="P41" i="19"/>
  <c r="Q41" i="19" s="1"/>
  <c r="O41" i="19"/>
  <c r="P40" i="19"/>
  <c r="Q40" i="19" s="1"/>
  <c r="O40" i="19"/>
  <c r="Q39" i="19"/>
  <c r="O39" i="19"/>
  <c r="P38" i="19"/>
  <c r="Q38" i="19" s="1"/>
  <c r="O38" i="19"/>
  <c r="O37" i="19"/>
  <c r="Q37" i="19" s="1"/>
  <c r="O36" i="19"/>
  <c r="P35" i="19"/>
  <c r="Q35" i="19" s="1"/>
  <c r="O35" i="19"/>
  <c r="O34" i="19"/>
  <c r="Q34" i="19" s="1"/>
  <c r="Q33" i="19"/>
  <c r="O33" i="19"/>
  <c r="O32" i="19"/>
  <c r="P31" i="19"/>
  <c r="Q31" i="19" s="1"/>
  <c r="O31" i="19"/>
  <c r="O30" i="19"/>
  <c r="P29" i="19"/>
  <c r="Q29" i="19" s="1"/>
  <c r="O29" i="19"/>
  <c r="P28" i="19"/>
  <c r="Q28" i="19" s="1"/>
  <c r="O28" i="19"/>
  <c r="O27" i="19"/>
  <c r="O26" i="19"/>
  <c r="I26" i="19"/>
  <c r="O25" i="19"/>
  <c r="P24" i="19"/>
  <c r="Q24" i="19" s="1"/>
  <c r="O24" i="19"/>
  <c r="O23" i="19"/>
  <c r="O22" i="19"/>
  <c r="Q22" i="19" s="1"/>
  <c r="P21" i="19"/>
  <c r="Q21" i="19" s="1"/>
  <c r="O21" i="19"/>
  <c r="Q20" i="19"/>
  <c r="O20" i="19"/>
  <c r="O19" i="19"/>
  <c r="P18" i="19"/>
  <c r="Q18" i="19" s="1"/>
  <c r="O18" i="19"/>
  <c r="O17" i="19"/>
  <c r="P16" i="19"/>
  <c r="Q16" i="19" s="1"/>
  <c r="O16" i="19"/>
  <c r="P15" i="19"/>
  <c r="Q15" i="19" s="1"/>
  <c r="O15" i="19"/>
  <c r="I15" i="19"/>
  <c r="A15" i="19"/>
  <c r="F11" i="19"/>
  <c r="E11" i="19"/>
  <c r="C11" i="19"/>
  <c r="C123" i="19" s="1"/>
  <c r="B11" i="19"/>
  <c r="B123" i="19" s="1"/>
  <c r="F10" i="19"/>
  <c r="E10" i="19"/>
  <c r="C10" i="19"/>
  <c r="C109" i="19" s="1"/>
  <c r="B10" i="19"/>
  <c r="B109" i="19" s="1"/>
  <c r="C9" i="19"/>
  <c r="C92" i="19" s="1"/>
  <c r="B9" i="19"/>
  <c r="B92" i="19" s="1"/>
  <c r="H8" i="19"/>
  <c r="C8" i="19"/>
  <c r="B8" i="19"/>
  <c r="B78" i="19" s="1"/>
  <c r="C7" i="19"/>
  <c r="C61" i="19" s="1"/>
  <c r="B7" i="19"/>
  <c r="B61" i="19" s="1"/>
  <c r="E6" i="19"/>
  <c r="F6" i="19" s="1"/>
  <c r="C6" i="19"/>
  <c r="C42" i="19" s="1"/>
  <c r="B6" i="19"/>
  <c r="B42" i="19" s="1"/>
  <c r="H5" i="19"/>
  <c r="E5" i="19"/>
  <c r="F5" i="19" s="1"/>
  <c r="C5" i="19"/>
  <c r="C26" i="19" s="1"/>
  <c r="B5" i="19"/>
  <c r="B26" i="19" s="1"/>
  <c r="E4" i="19"/>
  <c r="F4" i="19" s="1"/>
  <c r="C4" i="19"/>
  <c r="C15" i="19" s="1"/>
  <c r="B2" i="19"/>
  <c r="P144" i="19" s="1"/>
  <c r="Q144" i="19" s="1"/>
  <c r="P26" i="19" l="1"/>
  <c r="Q26" i="19" s="1"/>
  <c r="P45" i="19"/>
  <c r="Q45" i="19" s="1"/>
  <c r="P51" i="19"/>
  <c r="Q51" i="19" s="1"/>
  <c r="P54" i="19"/>
  <c r="Q54" i="19" s="1"/>
  <c r="P61" i="19"/>
  <c r="Q61" i="19" s="1"/>
  <c r="P76" i="19"/>
  <c r="Q76" i="19" s="1"/>
  <c r="P83" i="19"/>
  <c r="Q83" i="19" s="1"/>
  <c r="P97" i="19"/>
  <c r="Q97" i="19" s="1"/>
  <c r="P112" i="19"/>
  <c r="Q112" i="19" s="1"/>
  <c r="P120" i="19"/>
  <c r="Q120" i="19" s="1"/>
  <c r="P132" i="19"/>
  <c r="Q132" i="19" s="1"/>
  <c r="P142" i="19"/>
  <c r="Q142" i="19" s="1"/>
  <c r="P19" i="19"/>
  <c r="Q19" i="19" s="1"/>
  <c r="P25" i="19"/>
  <c r="Q25" i="19" s="1"/>
  <c r="P32" i="19"/>
  <c r="Q32" i="19" s="1"/>
  <c r="P43" i="19"/>
  <c r="Q43" i="19" s="1"/>
  <c r="P60" i="19"/>
  <c r="Q60" i="19" s="1"/>
  <c r="P67" i="19"/>
  <c r="Q67" i="19" s="1"/>
  <c r="P74" i="19"/>
  <c r="Q74" i="19" s="1"/>
  <c r="P81" i="19"/>
  <c r="Q81" i="19" s="1"/>
  <c r="P87" i="19"/>
  <c r="Q87" i="19" s="1"/>
  <c r="P90" i="19"/>
  <c r="Q90" i="19" s="1"/>
  <c r="P110" i="19"/>
  <c r="Q110" i="19" s="1"/>
  <c r="P118" i="19"/>
  <c r="Q118" i="19" s="1"/>
  <c r="P140" i="19"/>
  <c r="Q140" i="19" s="1"/>
  <c r="P27" i="19"/>
  <c r="Q27" i="19" s="1"/>
  <c r="P46" i="19"/>
  <c r="Q46" i="19" s="1"/>
  <c r="P52" i="19"/>
  <c r="Q52" i="19" s="1"/>
  <c r="P55" i="19"/>
  <c r="Q55" i="19" s="1"/>
  <c r="P62" i="19"/>
  <c r="Q62" i="19" s="1"/>
  <c r="P71" i="19"/>
  <c r="Q71" i="19" s="1"/>
  <c r="P77" i="19"/>
  <c r="Q77" i="19" s="1"/>
  <c r="P84" i="19"/>
  <c r="Q84" i="19" s="1"/>
  <c r="P92" i="19"/>
  <c r="Q92" i="19" s="1"/>
  <c r="P106" i="19"/>
  <c r="Q106" i="19" s="1"/>
  <c r="P113" i="19"/>
  <c r="Q113" i="19" s="1"/>
  <c r="P121" i="19"/>
  <c r="Q121" i="19" s="1"/>
  <c r="P137" i="19"/>
  <c r="Q137" i="19" s="1"/>
  <c r="P143" i="19"/>
  <c r="Q143" i="19" s="1"/>
  <c r="P17" i="19"/>
  <c r="Q17" i="19" s="1"/>
  <c r="P23" i="19"/>
  <c r="Q23" i="19" s="1"/>
  <c r="P30" i="19"/>
  <c r="Q30" i="19" s="1"/>
  <c r="P36" i="19"/>
  <c r="Q36" i="19" s="1"/>
  <c r="P58" i="19"/>
  <c r="Q58" i="19" s="1"/>
  <c r="P65" i="19"/>
  <c r="Q65" i="19" s="1"/>
  <c r="P79" i="19"/>
  <c r="Q79" i="19" s="1"/>
  <c r="P99" i="19"/>
  <c r="Q99" i="19" s="1"/>
  <c r="P116" i="19"/>
  <c r="Q116" i="19" s="1"/>
  <c r="P127" i="19"/>
  <c r="Q127" i="19" s="1"/>
  <c r="P44" i="19"/>
  <c r="Q44" i="19" s="1"/>
  <c r="P75" i="19"/>
  <c r="Q75" i="19" s="1"/>
  <c r="P82" i="19"/>
  <c r="Q82" i="19" s="1"/>
  <c r="P88" i="19"/>
  <c r="Q88" i="19" s="1"/>
  <c r="P91" i="19"/>
  <c r="Q91" i="19" s="1"/>
  <c r="P96" i="19"/>
  <c r="Q96" i="19" s="1"/>
  <c r="P103" i="19"/>
  <c r="Q103" i="19" s="1"/>
  <c r="P111" i="19"/>
  <c r="Q111" i="19" s="1"/>
  <c r="P119" i="19"/>
  <c r="Q119" i="19" s="1"/>
  <c r="P131" i="19"/>
  <c r="Q131" i="19" s="1"/>
  <c r="P141" i="19"/>
  <c r="Q141" i="19" s="1"/>
  <c r="O124" i="18" l="1"/>
  <c r="O123" i="18"/>
  <c r="O122" i="18"/>
  <c r="O121" i="18"/>
  <c r="O120" i="18"/>
  <c r="P119" i="18"/>
  <c r="Q119" i="18" s="1"/>
  <c r="O119" i="18"/>
  <c r="O118" i="18"/>
  <c r="O117" i="18"/>
  <c r="O116" i="18"/>
  <c r="O115" i="18"/>
  <c r="O114" i="18"/>
  <c r="O113" i="18"/>
  <c r="Q113" i="18" s="1"/>
  <c r="G113" i="18" s="1"/>
  <c r="O112" i="18"/>
  <c r="P111" i="18"/>
  <c r="Q111" i="18" s="1"/>
  <c r="G111" i="18" s="1"/>
  <c r="O111" i="18"/>
  <c r="Q110" i="18"/>
  <c r="P110" i="18"/>
  <c r="O110" i="18"/>
  <c r="O109" i="18"/>
  <c r="O108" i="18"/>
  <c r="O107" i="18"/>
  <c r="O106" i="18"/>
  <c r="P105" i="18"/>
  <c r="Q105" i="18" s="1"/>
  <c r="O105" i="18"/>
  <c r="O104" i="18"/>
  <c r="Q103" i="18"/>
  <c r="G103" i="18" s="1"/>
  <c r="P102" i="18"/>
  <c r="Q102" i="18" s="1"/>
  <c r="O102" i="18"/>
  <c r="O101" i="18"/>
  <c r="P100" i="18"/>
  <c r="Q100" i="18" s="1"/>
  <c r="G100" i="18" s="1"/>
  <c r="O100" i="18"/>
  <c r="O99" i="18"/>
  <c r="P98" i="18"/>
  <c r="Q98" i="18" s="1"/>
  <c r="G98" i="18" s="1"/>
  <c r="O98" i="18"/>
  <c r="Q97" i="18"/>
  <c r="G97" i="18" s="1"/>
  <c r="P97" i="18"/>
  <c r="O97" i="18"/>
  <c r="P96" i="18"/>
  <c r="Q96" i="18" s="1"/>
  <c r="O96" i="18"/>
  <c r="O95" i="18"/>
  <c r="P94" i="18"/>
  <c r="Q94" i="18" s="1"/>
  <c r="G94" i="18" s="1"/>
  <c r="O94" i="18"/>
  <c r="Q93" i="18"/>
  <c r="P93" i="18"/>
  <c r="O93" i="18"/>
  <c r="P92" i="18"/>
  <c r="Q92" i="18" s="1"/>
  <c r="O92" i="18"/>
  <c r="Q91" i="18"/>
  <c r="G91" i="18" s="1"/>
  <c r="Q90" i="18"/>
  <c r="G90" i="18" s="1"/>
  <c r="Q89" i="18"/>
  <c r="P89" i="18"/>
  <c r="O89" i="18"/>
  <c r="C89" i="18"/>
  <c r="O88" i="18"/>
  <c r="P87" i="18"/>
  <c r="Q87" i="18" s="1"/>
  <c r="G87" i="18" s="1"/>
  <c r="O87" i="18"/>
  <c r="O86" i="18"/>
  <c r="P85" i="18"/>
  <c r="Q85" i="18" s="1"/>
  <c r="G85" i="18" s="1"/>
  <c r="O85" i="18"/>
  <c r="O84" i="18"/>
  <c r="P83" i="18"/>
  <c r="Q83" i="18" s="1"/>
  <c r="G83" i="18" s="1"/>
  <c r="O83" i="18"/>
  <c r="O82" i="18"/>
  <c r="P81" i="18"/>
  <c r="Q81" i="18" s="1"/>
  <c r="G81" i="18" s="1"/>
  <c r="O81" i="18"/>
  <c r="O80" i="18"/>
  <c r="P79" i="18"/>
  <c r="Q79" i="18" s="1"/>
  <c r="G79" i="18" s="1"/>
  <c r="O79" i="18"/>
  <c r="O78" i="18"/>
  <c r="O77" i="18"/>
  <c r="P76" i="18"/>
  <c r="Q76" i="18" s="1"/>
  <c r="G76" i="18" s="1"/>
  <c r="O76" i="18"/>
  <c r="O75" i="18"/>
  <c r="O74" i="18"/>
  <c r="O73" i="18"/>
  <c r="O72" i="18"/>
  <c r="O71" i="18"/>
  <c r="O70" i="18"/>
  <c r="O68" i="18"/>
  <c r="O67" i="18"/>
  <c r="P66" i="18"/>
  <c r="O66" i="18"/>
  <c r="P65" i="18"/>
  <c r="Q65" i="18" s="1"/>
  <c r="G65" i="18" s="1"/>
  <c r="O65" i="18"/>
  <c r="O64" i="18"/>
  <c r="P63" i="18"/>
  <c r="Q63" i="18" s="1"/>
  <c r="G63" i="18" s="1"/>
  <c r="O63" i="18"/>
  <c r="O62" i="18"/>
  <c r="P61" i="18"/>
  <c r="Q61" i="18" s="1"/>
  <c r="G61" i="18" s="1"/>
  <c r="O60" i="18"/>
  <c r="O59" i="18"/>
  <c r="P58" i="18"/>
  <c r="Q58" i="18" s="1"/>
  <c r="G58" i="18" s="1"/>
  <c r="O58" i="18"/>
  <c r="P57" i="18"/>
  <c r="Q57" i="18" s="1"/>
  <c r="G57" i="18" s="1"/>
  <c r="O57" i="18"/>
  <c r="O56" i="18"/>
  <c r="P55" i="18"/>
  <c r="Q55" i="18" s="1"/>
  <c r="G55" i="18" s="1"/>
  <c r="O55" i="18"/>
  <c r="O54" i="18"/>
  <c r="P53" i="18"/>
  <c r="Q53" i="18" s="1"/>
  <c r="G53" i="18" s="1"/>
  <c r="O53" i="18"/>
  <c r="O52" i="18"/>
  <c r="P51" i="18"/>
  <c r="Q51" i="18" s="1"/>
  <c r="G51" i="18" s="1"/>
  <c r="O51" i="18"/>
  <c r="P50" i="18"/>
  <c r="O50" i="18"/>
  <c r="O49" i="18"/>
  <c r="O48" i="18"/>
  <c r="P47" i="18"/>
  <c r="O47" i="18"/>
  <c r="P46" i="18"/>
  <c r="O46" i="18"/>
  <c r="P45" i="18"/>
  <c r="Q45" i="18" s="1"/>
  <c r="G45" i="18" s="1"/>
  <c r="O45" i="18"/>
  <c r="P44" i="18"/>
  <c r="Q44" i="18" s="1"/>
  <c r="G44" i="18" s="1"/>
  <c r="O44" i="18"/>
  <c r="O43" i="18"/>
  <c r="P42" i="18"/>
  <c r="Q42" i="18" s="1"/>
  <c r="G42" i="18" s="1"/>
  <c r="O42" i="18"/>
  <c r="O41" i="18"/>
  <c r="P40" i="18"/>
  <c r="O40" i="18"/>
  <c r="P39" i="18"/>
  <c r="O39" i="18"/>
  <c r="O38" i="18"/>
  <c r="O37" i="18"/>
  <c r="O36" i="18"/>
  <c r="P35" i="18"/>
  <c r="O35" i="18"/>
  <c r="P34" i="18"/>
  <c r="Q34" i="18" s="1"/>
  <c r="G34" i="18" s="1"/>
  <c r="O34" i="18"/>
  <c r="O33" i="18"/>
  <c r="P32" i="18"/>
  <c r="Q32" i="18" s="1"/>
  <c r="G32" i="18" s="1"/>
  <c r="O32" i="18"/>
  <c r="O31" i="18"/>
  <c r="P30" i="18"/>
  <c r="Q30" i="18" s="1"/>
  <c r="O30" i="18"/>
  <c r="O29" i="18"/>
  <c r="O28" i="18"/>
  <c r="O27" i="18"/>
  <c r="O26" i="18"/>
  <c r="O25" i="18"/>
  <c r="O24" i="18"/>
  <c r="O23" i="18"/>
  <c r="P22" i="18"/>
  <c r="O22" i="18"/>
  <c r="P21" i="18"/>
  <c r="O21" i="18"/>
  <c r="O20" i="18"/>
  <c r="P19" i="18"/>
  <c r="O19" i="18"/>
  <c r="P18" i="18"/>
  <c r="O18" i="18"/>
  <c r="O17" i="18"/>
  <c r="O16" i="18"/>
  <c r="O15" i="18"/>
  <c r="A15" i="18"/>
  <c r="C11" i="18"/>
  <c r="C115" i="18" s="1"/>
  <c r="B11" i="18"/>
  <c r="B115" i="18" s="1"/>
  <c r="C10" i="18"/>
  <c r="C102" i="18" s="1"/>
  <c r="B10" i="18"/>
  <c r="B102" i="18" s="1"/>
  <c r="C9" i="18"/>
  <c r="B9" i="18"/>
  <c r="B89" i="18" s="1"/>
  <c r="H8" i="18"/>
  <c r="C8" i="18"/>
  <c r="C72" i="18" s="1"/>
  <c r="B8" i="18"/>
  <c r="B72" i="18" s="1"/>
  <c r="C7" i="18"/>
  <c r="C58" i="18" s="1"/>
  <c r="B7" i="18"/>
  <c r="B58" i="18" s="1"/>
  <c r="C6" i="18"/>
  <c r="C45" i="18" s="1"/>
  <c r="B6" i="18"/>
  <c r="B45" i="18" s="1"/>
  <c r="H5" i="18"/>
  <c r="C5" i="18"/>
  <c r="C34" i="18" s="1"/>
  <c r="B5" i="18"/>
  <c r="B34" i="18" s="1"/>
  <c r="C4" i="18"/>
  <c r="C15" i="18" s="1"/>
  <c r="B2" i="18"/>
  <c r="P118" i="18" s="1"/>
  <c r="Q118" i="18" s="1"/>
  <c r="G118" i="18" s="1"/>
  <c r="P31" i="18" l="1"/>
  <c r="Q31" i="18" s="1"/>
  <c r="G31" i="18" s="1"/>
  <c r="P33" i="18"/>
  <c r="Q33" i="18" s="1"/>
  <c r="G33" i="18" s="1"/>
  <c r="P70" i="18"/>
  <c r="Q70" i="18" s="1"/>
  <c r="G70" i="18" s="1"/>
  <c r="P107" i="18"/>
  <c r="Q107" i="18" s="1"/>
  <c r="G107" i="18" s="1"/>
  <c r="P109" i="18"/>
  <c r="Q109" i="18" s="1"/>
  <c r="G109" i="18" s="1"/>
  <c r="P121" i="18"/>
  <c r="Q121" i="18" s="1"/>
  <c r="G121" i="18" s="1"/>
  <c r="P123" i="18"/>
  <c r="Q123" i="18" s="1"/>
  <c r="G123" i="18" s="1"/>
  <c r="P15" i="18"/>
  <c r="Q15" i="18" s="1"/>
  <c r="G15" i="18" s="1"/>
  <c r="P17" i="18"/>
  <c r="Q17" i="18" s="1"/>
  <c r="G17" i="18" s="1"/>
  <c r="P20" i="18"/>
  <c r="Q20" i="18" s="1"/>
  <c r="G20" i="18" s="1"/>
  <c r="P23" i="18"/>
  <c r="Q23" i="18" s="1"/>
  <c r="G23" i="18" s="1"/>
  <c r="P25" i="18"/>
  <c r="Q25" i="18" s="1"/>
  <c r="G25" i="18" s="1"/>
  <c r="P27" i="18"/>
  <c r="Q27" i="18" s="1"/>
  <c r="G27" i="18" s="1"/>
  <c r="P29" i="18"/>
  <c r="Q29" i="18" s="1"/>
  <c r="G29" i="18" s="1"/>
  <c r="P37" i="18"/>
  <c r="Q37" i="18" s="1"/>
  <c r="G37" i="18" s="1"/>
  <c r="P49" i="18"/>
  <c r="Q49" i="18" s="1"/>
  <c r="G49" i="18" s="1"/>
  <c r="P59" i="18"/>
  <c r="P68" i="18"/>
  <c r="Q68" i="18" s="1"/>
  <c r="G68" i="18" s="1"/>
  <c r="P72" i="18"/>
  <c r="Q72" i="18" s="1"/>
  <c r="G72" i="18" s="1"/>
  <c r="P74" i="18"/>
  <c r="Q74" i="18" s="1"/>
  <c r="G74" i="18" s="1"/>
  <c r="P115" i="18"/>
  <c r="Q115" i="18" s="1"/>
  <c r="G115" i="18" s="1"/>
  <c r="P117" i="18"/>
  <c r="Q117" i="18" s="1"/>
  <c r="G117" i="18" s="1"/>
  <c r="P77" i="18"/>
  <c r="P99" i="18"/>
  <c r="Q99" i="18" s="1"/>
  <c r="G99" i="18" s="1"/>
  <c r="P101" i="18"/>
  <c r="Q101" i="18" s="1"/>
  <c r="G101" i="18" s="1"/>
  <c r="P114" i="18"/>
  <c r="Q114" i="18" s="1"/>
  <c r="G114" i="18" s="1"/>
  <c r="P43" i="18"/>
  <c r="Q43" i="18" s="1"/>
  <c r="G43" i="18" s="1"/>
  <c r="P52" i="18"/>
  <c r="Q52" i="18" s="1"/>
  <c r="G52" i="18" s="1"/>
  <c r="E6" i="18" s="1"/>
  <c r="F6" i="18" s="1"/>
  <c r="P54" i="18"/>
  <c r="Q54" i="18" s="1"/>
  <c r="G54" i="18" s="1"/>
  <c r="P56" i="18"/>
  <c r="Q56" i="18" s="1"/>
  <c r="G56" i="18" s="1"/>
  <c r="I45" i="18" s="1"/>
  <c r="P62" i="18"/>
  <c r="Q62" i="18" s="1"/>
  <c r="G62" i="18" s="1"/>
  <c r="P64" i="18"/>
  <c r="Q64" i="18" s="1"/>
  <c r="G64" i="18" s="1"/>
  <c r="P71" i="18"/>
  <c r="P80" i="18"/>
  <c r="Q80" i="18" s="1"/>
  <c r="G80" i="18" s="1"/>
  <c r="P82" i="18"/>
  <c r="Q82" i="18" s="1"/>
  <c r="G82" i="18" s="1"/>
  <c r="P84" i="18"/>
  <c r="Q84" i="18" s="1"/>
  <c r="G84" i="18" s="1"/>
  <c r="P86" i="18"/>
  <c r="Q86" i="18" s="1"/>
  <c r="G86" i="18" s="1"/>
  <c r="P88" i="18"/>
  <c r="Q88" i="18" s="1"/>
  <c r="G88" i="18" s="1"/>
  <c r="P95" i="18"/>
  <c r="Q95" i="18" s="1"/>
  <c r="G95" i="18" s="1"/>
  <c r="E9" i="18" s="1"/>
  <c r="F9" i="18" s="1"/>
  <c r="P112" i="18"/>
  <c r="Q112" i="18" s="1"/>
  <c r="G112" i="18" s="1"/>
  <c r="P41" i="18"/>
  <c r="P60" i="18"/>
  <c r="Q60" i="18" s="1"/>
  <c r="G60" i="18" s="1"/>
  <c r="I58" i="18" s="1"/>
  <c r="P69" i="18"/>
  <c r="Q69" i="18" s="1"/>
  <c r="G69" i="18" s="1"/>
  <c r="P75" i="18"/>
  <c r="P78" i="18"/>
  <c r="P106" i="18"/>
  <c r="Q106" i="18" s="1"/>
  <c r="G106" i="18" s="1"/>
  <c r="E10" i="18" s="1"/>
  <c r="F10" i="18" s="1"/>
  <c r="P108" i="18"/>
  <c r="Q108" i="18" s="1"/>
  <c r="G108" i="18" s="1"/>
  <c r="P120" i="18"/>
  <c r="Q120" i="18" s="1"/>
  <c r="G120" i="18" s="1"/>
  <c r="P122" i="18"/>
  <c r="Q122" i="18" s="1"/>
  <c r="G122" i="18" s="1"/>
  <c r="P124" i="18"/>
  <c r="Q124" i="18" s="1"/>
  <c r="G124" i="18" s="1"/>
  <c r="P16" i="18"/>
  <c r="Q16" i="18" s="1"/>
  <c r="G16" i="18" s="1"/>
  <c r="P24" i="18"/>
  <c r="Q24" i="18" s="1"/>
  <c r="G24" i="18" s="1"/>
  <c r="P26" i="18"/>
  <c r="Q26" i="18" s="1"/>
  <c r="G26" i="18" s="1"/>
  <c r="P28" i="18"/>
  <c r="Q28" i="18" s="1"/>
  <c r="G28" i="18" s="1"/>
  <c r="P36" i="18"/>
  <c r="Q36" i="18" s="1"/>
  <c r="G36" i="18" s="1"/>
  <c r="I34" i="18" s="1"/>
  <c r="P38" i="18"/>
  <c r="Q38" i="18" s="1"/>
  <c r="G38" i="18" s="1"/>
  <c r="P48" i="18"/>
  <c r="Q48" i="18" s="1"/>
  <c r="P67" i="18"/>
  <c r="Q67" i="18" s="1"/>
  <c r="G67" i="18" s="1"/>
  <c r="P73" i="18"/>
  <c r="Q73" i="18" s="1"/>
  <c r="G73" i="18" s="1"/>
  <c r="P104" i="18"/>
  <c r="Q104" i="18" s="1"/>
  <c r="P116" i="18"/>
  <c r="Q116" i="18" s="1"/>
  <c r="G116" i="18" s="1"/>
  <c r="E11" i="18" l="1"/>
  <c r="F11" i="18" s="1"/>
  <c r="I115" i="18"/>
  <c r="I102" i="18"/>
  <c r="E8" i="18"/>
  <c r="F8" i="18" s="1"/>
  <c r="I72" i="18"/>
  <c r="E5" i="18"/>
  <c r="F5" i="18" s="1"/>
  <c r="E4" i="18"/>
  <c r="F4" i="18" s="1"/>
  <c r="I15" i="18"/>
  <c r="I89" i="18"/>
  <c r="E7" i="18"/>
  <c r="F7" i="18" s="1"/>
  <c r="O74" i="17" l="1"/>
  <c r="O73" i="17"/>
  <c r="O72" i="17"/>
  <c r="O71" i="17"/>
  <c r="O70" i="17"/>
  <c r="O69" i="17"/>
  <c r="O68" i="17"/>
  <c r="O67" i="17"/>
  <c r="O66" i="17"/>
  <c r="O65" i="17"/>
  <c r="P64" i="17"/>
  <c r="Q64" i="17" s="1"/>
  <c r="O64" i="17"/>
  <c r="O63" i="17"/>
  <c r="O62" i="17"/>
  <c r="Q61" i="17"/>
  <c r="N61" i="17"/>
  <c r="G61" i="17"/>
  <c r="Q60" i="17"/>
  <c r="G60" i="17" s="1"/>
  <c r="P60" i="17"/>
  <c r="O60" i="17"/>
  <c r="N60" i="17"/>
  <c r="O59" i="17"/>
  <c r="O58" i="17"/>
  <c r="P57" i="17"/>
  <c r="O57" i="17"/>
  <c r="Q57" i="17" s="1"/>
  <c r="G57" i="17" s="1"/>
  <c r="O56" i="17"/>
  <c r="N56" i="17"/>
  <c r="O55" i="17"/>
  <c r="N55" i="17"/>
  <c r="O54" i="17"/>
  <c r="N54" i="17"/>
  <c r="O53" i="17"/>
  <c r="N53" i="17"/>
  <c r="O52" i="17"/>
  <c r="N52" i="17"/>
  <c r="N51" i="17"/>
  <c r="N50" i="17"/>
  <c r="O49" i="17"/>
  <c r="O48" i="17"/>
  <c r="N48" i="17"/>
  <c r="A48" i="17"/>
  <c r="P47" i="17"/>
  <c r="Q47" i="17" s="1"/>
  <c r="O47" i="17"/>
  <c r="G47" i="17"/>
  <c r="O46" i="17"/>
  <c r="O45" i="17"/>
  <c r="O44" i="17"/>
  <c r="O43" i="17"/>
  <c r="O42" i="17"/>
  <c r="O41" i="17"/>
  <c r="O40" i="17"/>
  <c r="P39" i="17"/>
  <c r="O39" i="17"/>
  <c r="O38" i="17"/>
  <c r="O37" i="17"/>
  <c r="O36" i="17"/>
  <c r="O35" i="17"/>
  <c r="O34" i="17"/>
  <c r="O33" i="17"/>
  <c r="O32" i="17"/>
  <c r="O31" i="17"/>
  <c r="O30" i="17"/>
  <c r="O29" i="17"/>
  <c r="O28" i="17"/>
  <c r="O27" i="17"/>
  <c r="P26" i="17"/>
  <c r="Q26" i="17" s="1"/>
  <c r="G26" i="17" s="1"/>
  <c r="O26" i="17"/>
  <c r="C26" i="17"/>
  <c r="B26" i="17"/>
  <c r="A26" i="17"/>
  <c r="G25" i="17"/>
  <c r="E5" i="17" s="1"/>
  <c r="F5" i="17" s="1"/>
  <c r="C25" i="17"/>
  <c r="P24" i="17"/>
  <c r="Q24" i="17" s="1"/>
  <c r="G24" i="17" s="1"/>
  <c r="O24" i="17"/>
  <c r="O23" i="17"/>
  <c r="O22" i="17"/>
  <c r="O21" i="17"/>
  <c r="O20" i="17"/>
  <c r="O19" i="17"/>
  <c r="O18" i="17"/>
  <c r="O17" i="17"/>
  <c r="P16" i="17"/>
  <c r="Q16" i="17" s="1"/>
  <c r="O16" i="17"/>
  <c r="O15" i="17"/>
  <c r="A15" i="17"/>
  <c r="G11" i="17"/>
  <c r="C11" i="17"/>
  <c r="C62" i="17" s="1"/>
  <c r="B11" i="17"/>
  <c r="B62" i="17" s="1"/>
  <c r="G10" i="17"/>
  <c r="C10" i="17"/>
  <c r="C48" i="17" s="1"/>
  <c r="B10" i="17"/>
  <c r="B48" i="17" s="1"/>
  <c r="G9" i="17"/>
  <c r="E9" i="17"/>
  <c r="F9" i="17" s="1"/>
  <c r="C9" i="17"/>
  <c r="C47" i="17" s="1"/>
  <c r="B9" i="17"/>
  <c r="B47" i="17" s="1"/>
  <c r="C8" i="17"/>
  <c r="C40" i="17" s="1"/>
  <c r="B8" i="17"/>
  <c r="B40" i="17" s="1"/>
  <c r="G7" i="17"/>
  <c r="C7" i="17"/>
  <c r="C34" i="17" s="1"/>
  <c r="B7" i="17"/>
  <c r="B34" i="17" s="1"/>
  <c r="G6" i="17"/>
  <c r="C6" i="17"/>
  <c r="B6" i="17"/>
  <c r="G5" i="17"/>
  <c r="H5" i="17" s="1"/>
  <c r="C5" i="17"/>
  <c r="B5" i="17"/>
  <c r="B25" i="17" s="1"/>
  <c r="G4" i="17"/>
  <c r="C4" i="17"/>
  <c r="C15" i="17" s="1"/>
  <c r="B2" i="17"/>
  <c r="P66" i="17" s="1"/>
  <c r="Q66" i="17" s="1"/>
  <c r="Q56" i="17" l="1"/>
  <c r="G56" i="17" s="1"/>
  <c r="Q51" i="17"/>
  <c r="G51" i="17" s="1"/>
  <c r="I26" i="17"/>
  <c r="P17" i="17"/>
  <c r="Q17" i="17" s="1"/>
  <c r="G17" i="17" s="1"/>
  <c r="P19" i="17"/>
  <c r="Q19" i="17" s="1"/>
  <c r="G19" i="17" s="1"/>
  <c r="P21" i="17"/>
  <c r="Q21" i="17" s="1"/>
  <c r="G21" i="17" s="1"/>
  <c r="P23" i="17"/>
  <c r="Q23" i="17" s="1"/>
  <c r="G23" i="17" s="1"/>
  <c r="P34" i="17"/>
  <c r="Q34" i="17" s="1"/>
  <c r="G34" i="17" s="1"/>
  <c r="P48" i="17"/>
  <c r="Q48" i="17" s="1"/>
  <c r="G48" i="17" s="1"/>
  <c r="P50" i="17"/>
  <c r="Q50" i="17" s="1"/>
  <c r="G50" i="17" s="1"/>
  <c r="P55" i="17"/>
  <c r="Q55" i="17" s="1"/>
  <c r="G55" i="17" s="1"/>
  <c r="P62" i="17"/>
  <c r="Q62" i="17" s="1"/>
  <c r="G62" i="17" s="1"/>
  <c r="P15" i="17"/>
  <c r="Q15" i="17" s="1"/>
  <c r="G15" i="17" s="1"/>
  <c r="P29" i="17"/>
  <c r="Q29" i="17" s="1"/>
  <c r="G29" i="17" s="1"/>
  <c r="E6" i="17" s="1"/>
  <c r="F6" i="17" s="1"/>
  <c r="P31" i="17"/>
  <c r="Q31" i="17" s="1"/>
  <c r="G31" i="17" s="1"/>
  <c r="P33" i="17"/>
  <c r="Q33" i="17" s="1"/>
  <c r="G33" i="17" s="1"/>
  <c r="P40" i="17"/>
  <c r="Q40" i="17" s="1"/>
  <c r="G40" i="17" s="1"/>
  <c r="P42" i="17"/>
  <c r="Q42" i="17" s="1"/>
  <c r="G42" i="17" s="1"/>
  <c r="P44" i="17"/>
  <c r="Q44" i="17" s="1"/>
  <c r="G44" i="17" s="1"/>
  <c r="P46" i="17"/>
  <c r="Q46" i="17" s="1"/>
  <c r="G46" i="17" s="1"/>
  <c r="P52" i="17"/>
  <c r="Q52" i="17" s="1"/>
  <c r="G52" i="17" s="1"/>
  <c r="P59" i="17"/>
  <c r="Q59" i="17" s="1"/>
  <c r="G59" i="17" s="1"/>
  <c r="P67" i="17"/>
  <c r="Q67" i="17" s="1"/>
  <c r="P69" i="17"/>
  <c r="Q69" i="17" s="1"/>
  <c r="G69" i="17" s="1"/>
  <c r="P71" i="17"/>
  <c r="Q71" i="17" s="1"/>
  <c r="G71" i="17" s="1"/>
  <c r="P73" i="17"/>
  <c r="Q73" i="17" s="1"/>
  <c r="G73" i="17" s="1"/>
  <c r="P37" i="17"/>
  <c r="Q37" i="17" s="1"/>
  <c r="G37" i="17" s="1"/>
  <c r="P35" i="17"/>
  <c r="P54" i="17"/>
  <c r="Q54" i="17" s="1"/>
  <c r="G54" i="17" s="1"/>
  <c r="P65" i="17"/>
  <c r="Q65" i="17" s="1"/>
  <c r="G65" i="17" s="1"/>
  <c r="P18" i="17"/>
  <c r="Q18" i="17" s="1"/>
  <c r="G18" i="17" s="1"/>
  <c r="P20" i="17"/>
  <c r="Q20" i="17" s="1"/>
  <c r="G20" i="17" s="1"/>
  <c r="P22" i="17"/>
  <c r="Q22" i="17" s="1"/>
  <c r="G22" i="17" s="1"/>
  <c r="P49" i="17"/>
  <c r="Q49" i="17" s="1"/>
  <c r="G49" i="17" s="1"/>
  <c r="P51" i="17"/>
  <c r="P63" i="17"/>
  <c r="Q63" i="17" s="1"/>
  <c r="G63" i="17" s="1"/>
  <c r="P27" i="17"/>
  <c r="Q27" i="17" s="1"/>
  <c r="P28" i="17"/>
  <c r="Q28" i="17" s="1"/>
  <c r="P30" i="17"/>
  <c r="Q30" i="17" s="1"/>
  <c r="G30" i="17" s="1"/>
  <c r="P32" i="17"/>
  <c r="Q32" i="17" s="1"/>
  <c r="G32" i="17" s="1"/>
  <c r="P41" i="17"/>
  <c r="Q41" i="17" s="1"/>
  <c r="G41" i="17" s="1"/>
  <c r="P43" i="17"/>
  <c r="Q43" i="17" s="1"/>
  <c r="G43" i="17" s="1"/>
  <c r="P45" i="17"/>
  <c r="Q45" i="17" s="1"/>
  <c r="G45" i="17" s="1"/>
  <c r="P56" i="17"/>
  <c r="P58" i="17"/>
  <c r="Q58" i="17" s="1"/>
  <c r="G58" i="17" s="1"/>
  <c r="P68" i="17"/>
  <c r="Q68" i="17" s="1"/>
  <c r="G68" i="17" s="1"/>
  <c r="P70" i="17"/>
  <c r="Q70" i="17" s="1"/>
  <c r="G70" i="17" s="1"/>
  <c r="P72" i="17"/>
  <c r="Q72" i="17" s="1"/>
  <c r="G72" i="17" s="1"/>
  <c r="P74" i="17"/>
  <c r="Q74" i="17" s="1"/>
  <c r="G74" i="17" s="1"/>
  <c r="P36" i="17"/>
  <c r="Q36" i="17" s="1"/>
  <c r="G36" i="17" s="1"/>
  <c r="P38" i="17"/>
  <c r="Q38" i="17" s="1"/>
  <c r="G38" i="17" s="1"/>
  <c r="P53" i="17"/>
  <c r="Q53" i="17" s="1"/>
  <c r="G53" i="17" s="1"/>
  <c r="I48" i="17" l="1"/>
  <c r="E10" i="17"/>
  <c r="F10" i="17" s="1"/>
  <c r="I40" i="17"/>
  <c r="E8" i="17"/>
  <c r="F8" i="17" s="1"/>
  <c r="I15" i="17"/>
  <c r="E4" i="17"/>
  <c r="F4" i="17" s="1"/>
  <c r="I62" i="17"/>
  <c r="E11" i="17"/>
  <c r="F11" i="17" s="1"/>
  <c r="I34" i="17"/>
  <c r="E7" i="17"/>
  <c r="F7" i="17" s="1"/>
  <c r="K40" i="17" l="1"/>
  <c r="J40" i="17" s="1"/>
  <c r="G8" i="17" s="1"/>
  <c r="H8" i="17" s="1"/>
  <c r="T132" i="16" l="1"/>
  <c r="V132" i="16" s="1"/>
  <c r="G132" i="16" s="1"/>
  <c r="D132" i="16"/>
  <c r="T131" i="16"/>
  <c r="D131" i="16"/>
  <c r="T130" i="16"/>
  <c r="D130" i="16"/>
  <c r="U129" i="16"/>
  <c r="V129" i="16" s="1"/>
  <c r="G129" i="16" s="1"/>
  <c r="T129" i="16"/>
  <c r="D129" i="16"/>
  <c r="U128" i="16"/>
  <c r="V128" i="16" s="1"/>
  <c r="G128" i="16" s="1"/>
  <c r="T128" i="16"/>
  <c r="D128" i="16"/>
  <c r="V127" i="16"/>
  <c r="G127" i="16" s="1"/>
  <c r="T127" i="16"/>
  <c r="T126" i="16"/>
  <c r="D126" i="16"/>
  <c r="T125" i="16"/>
  <c r="D125" i="16"/>
  <c r="T124" i="16"/>
  <c r="V124" i="16" s="1"/>
  <c r="G124" i="16" s="1"/>
  <c r="T123" i="16"/>
  <c r="D123" i="16"/>
  <c r="V122" i="16"/>
  <c r="G122" i="16" s="1"/>
  <c r="T122" i="16"/>
  <c r="D122" i="16"/>
  <c r="T121" i="16"/>
  <c r="V121" i="16" s="1"/>
  <c r="G121" i="16" s="1"/>
  <c r="D121" i="16"/>
  <c r="T120" i="16"/>
  <c r="D120" i="16"/>
  <c r="T119" i="16"/>
  <c r="D119" i="16"/>
  <c r="T118" i="16"/>
  <c r="D118" i="16"/>
  <c r="U117" i="16"/>
  <c r="V117" i="16" s="1"/>
  <c r="G117" i="16" s="1"/>
  <c r="T117" i="16"/>
  <c r="D117" i="16"/>
  <c r="C117" i="16"/>
  <c r="U116" i="16"/>
  <c r="V116" i="16" s="1"/>
  <c r="G116" i="16" s="1"/>
  <c r="T116" i="16"/>
  <c r="D116" i="16"/>
  <c r="U115" i="16"/>
  <c r="V115" i="16" s="1"/>
  <c r="G115" i="16" s="1"/>
  <c r="T115" i="16"/>
  <c r="D115" i="16"/>
  <c r="T114" i="16"/>
  <c r="D114" i="16"/>
  <c r="T113" i="16"/>
  <c r="T112" i="16"/>
  <c r="D112" i="16"/>
  <c r="T111" i="16"/>
  <c r="V111" i="16" s="1"/>
  <c r="G111" i="16" s="1"/>
  <c r="D111" i="16"/>
  <c r="T110" i="16"/>
  <c r="D110" i="16"/>
  <c r="T109" i="16"/>
  <c r="D109" i="16"/>
  <c r="V108" i="16"/>
  <c r="G108" i="16" s="1"/>
  <c r="T108" i="16"/>
  <c r="D108" i="16"/>
  <c r="U107" i="16"/>
  <c r="V107" i="16" s="1"/>
  <c r="G107" i="16" s="1"/>
  <c r="T107" i="16"/>
  <c r="D107" i="16"/>
  <c r="T106" i="16"/>
  <c r="D106" i="16"/>
  <c r="T105" i="16"/>
  <c r="V105" i="16" s="1"/>
  <c r="G105" i="16" s="1"/>
  <c r="U104" i="16"/>
  <c r="V104" i="16" s="1"/>
  <c r="G104" i="16" s="1"/>
  <c r="T104" i="16"/>
  <c r="D104" i="16"/>
  <c r="U103" i="16"/>
  <c r="V103" i="16" s="1"/>
  <c r="G103" i="16" s="1"/>
  <c r="T103" i="16"/>
  <c r="D103" i="16"/>
  <c r="U102" i="16"/>
  <c r="V102" i="16" s="1"/>
  <c r="G102" i="16" s="1"/>
  <c r="T102" i="16"/>
  <c r="D102" i="16"/>
  <c r="V101" i="16"/>
  <c r="T101" i="16"/>
  <c r="G101" i="16"/>
  <c r="D101" i="16"/>
  <c r="T100" i="16"/>
  <c r="D100" i="16"/>
  <c r="U99" i="16"/>
  <c r="V99" i="16" s="1"/>
  <c r="G99" i="16" s="1"/>
  <c r="T99" i="16"/>
  <c r="D99" i="16"/>
  <c r="U98" i="16"/>
  <c r="V98" i="16" s="1"/>
  <c r="G98" i="16" s="1"/>
  <c r="T98" i="16"/>
  <c r="D98" i="16"/>
  <c r="U97" i="16"/>
  <c r="V97" i="16" s="1"/>
  <c r="G97" i="16" s="1"/>
  <c r="T97" i="16"/>
  <c r="D97" i="16"/>
  <c r="T96" i="16"/>
  <c r="D96" i="16"/>
  <c r="T95" i="16"/>
  <c r="D95" i="16"/>
  <c r="U94" i="16"/>
  <c r="V94" i="16" s="1"/>
  <c r="G94" i="16" s="1"/>
  <c r="T94" i="16"/>
  <c r="D94" i="16"/>
  <c r="T93" i="16"/>
  <c r="D93" i="16"/>
  <c r="T92" i="16"/>
  <c r="D92" i="16"/>
  <c r="U91" i="16"/>
  <c r="V91" i="16" s="1"/>
  <c r="G91" i="16" s="1"/>
  <c r="T91" i="16"/>
  <c r="D91" i="16"/>
  <c r="C91" i="16"/>
  <c r="U90" i="16"/>
  <c r="V90" i="16" s="1"/>
  <c r="G90" i="16" s="1"/>
  <c r="T90" i="16"/>
  <c r="D90" i="16"/>
  <c r="U89" i="16"/>
  <c r="V89" i="16" s="1"/>
  <c r="G89" i="16" s="1"/>
  <c r="T89" i="16"/>
  <c r="D89" i="16"/>
  <c r="U88" i="16"/>
  <c r="V88" i="16" s="1"/>
  <c r="G88" i="16" s="1"/>
  <c r="T88" i="16"/>
  <c r="D88" i="16"/>
  <c r="V87" i="16"/>
  <c r="T87" i="16"/>
  <c r="G87" i="16"/>
  <c r="D87" i="16"/>
  <c r="T86" i="16"/>
  <c r="D86" i="16"/>
  <c r="U85" i="16"/>
  <c r="V85" i="16" s="1"/>
  <c r="G85" i="16" s="1"/>
  <c r="T85" i="16"/>
  <c r="D85" i="16"/>
  <c r="U84" i="16"/>
  <c r="V84" i="16" s="1"/>
  <c r="G84" i="16" s="1"/>
  <c r="T84" i="16"/>
  <c r="D84" i="16"/>
  <c r="U83" i="16"/>
  <c r="V83" i="16" s="1"/>
  <c r="G83" i="16" s="1"/>
  <c r="T83" i="16"/>
  <c r="D83" i="16"/>
  <c r="T82" i="16"/>
  <c r="D82" i="16"/>
  <c r="T81" i="16"/>
  <c r="V81" i="16" s="1"/>
  <c r="G81" i="16" s="1"/>
  <c r="U80" i="16"/>
  <c r="V80" i="16" s="1"/>
  <c r="G80" i="16" s="1"/>
  <c r="T80" i="16"/>
  <c r="D80" i="16"/>
  <c r="T79" i="16"/>
  <c r="V79" i="16" s="1"/>
  <c r="G79" i="16" s="1"/>
  <c r="U78" i="16"/>
  <c r="V78" i="16" s="1"/>
  <c r="G78" i="16" s="1"/>
  <c r="T78" i="16"/>
  <c r="D78" i="16"/>
  <c r="V77" i="16"/>
  <c r="G77" i="16" s="1"/>
  <c r="T77" i="16"/>
  <c r="D77" i="16"/>
  <c r="U76" i="16"/>
  <c r="V76" i="16" s="1"/>
  <c r="G76" i="16" s="1"/>
  <c r="T76" i="16"/>
  <c r="D76" i="16"/>
  <c r="T75" i="16"/>
  <c r="D75" i="16"/>
  <c r="T74" i="16"/>
  <c r="D74" i="16"/>
  <c r="U73" i="16"/>
  <c r="V73" i="16" s="1"/>
  <c r="G73" i="16" s="1"/>
  <c r="T73" i="16"/>
  <c r="D73" i="16"/>
  <c r="V72" i="16"/>
  <c r="G72" i="16" s="1"/>
  <c r="T72" i="16"/>
  <c r="D72" i="16"/>
  <c r="U71" i="16"/>
  <c r="V71" i="16" s="1"/>
  <c r="G71" i="16" s="1"/>
  <c r="T71" i="16"/>
  <c r="D71" i="16"/>
  <c r="T70" i="16"/>
  <c r="D70" i="16"/>
  <c r="T69" i="16"/>
  <c r="D69" i="16"/>
  <c r="B69" i="16"/>
  <c r="T68" i="16"/>
  <c r="V68" i="16" s="1"/>
  <c r="G68" i="16" s="1"/>
  <c r="D68" i="16"/>
  <c r="T67" i="16"/>
  <c r="V67" i="16" s="1"/>
  <c r="G67" i="16" s="1"/>
  <c r="D67" i="16"/>
  <c r="T66" i="16"/>
  <c r="D66" i="16"/>
  <c r="U65" i="16"/>
  <c r="V65" i="16" s="1"/>
  <c r="G65" i="16" s="1"/>
  <c r="T65" i="16"/>
  <c r="D65" i="16"/>
  <c r="V64" i="16"/>
  <c r="G64" i="16" s="1"/>
  <c r="U64" i="16"/>
  <c r="T64" i="16"/>
  <c r="D64" i="16"/>
  <c r="T63" i="16"/>
  <c r="D63" i="16"/>
  <c r="T62" i="16"/>
  <c r="V62" i="16" s="1"/>
  <c r="G62" i="16" s="1"/>
  <c r="D62" i="16"/>
  <c r="U61" i="16"/>
  <c r="V61" i="16" s="1"/>
  <c r="G61" i="16" s="1"/>
  <c r="T61" i="16"/>
  <c r="D61" i="16"/>
  <c r="U60" i="16"/>
  <c r="V60" i="16" s="1"/>
  <c r="G60" i="16" s="1"/>
  <c r="T60" i="16"/>
  <c r="D60" i="16"/>
  <c r="V59" i="16"/>
  <c r="G59" i="16" s="1"/>
  <c r="T59" i="16"/>
  <c r="D59" i="16"/>
  <c r="U58" i="16"/>
  <c r="V58" i="16" s="1"/>
  <c r="G58" i="16" s="1"/>
  <c r="T58" i="16"/>
  <c r="D58" i="16"/>
  <c r="T57" i="16"/>
  <c r="D57" i="16"/>
  <c r="U56" i="16"/>
  <c r="V56" i="16" s="1"/>
  <c r="G56" i="16" s="1"/>
  <c r="T56" i="16"/>
  <c r="D56" i="16"/>
  <c r="U55" i="16"/>
  <c r="V55" i="16" s="1"/>
  <c r="G55" i="16" s="1"/>
  <c r="T55" i="16"/>
  <c r="D55" i="16"/>
  <c r="V54" i="16"/>
  <c r="G54" i="16" s="1"/>
  <c r="T54" i="16"/>
  <c r="D54" i="16"/>
  <c r="U53" i="16"/>
  <c r="V53" i="16" s="1"/>
  <c r="G53" i="16" s="1"/>
  <c r="T53" i="16"/>
  <c r="D53" i="16"/>
  <c r="T52" i="16"/>
  <c r="D52" i="16"/>
  <c r="U51" i="16"/>
  <c r="V51" i="16" s="1"/>
  <c r="G51" i="16" s="1"/>
  <c r="T51" i="16"/>
  <c r="D51" i="16"/>
  <c r="U50" i="16"/>
  <c r="V50" i="16" s="1"/>
  <c r="G50" i="16" s="1"/>
  <c r="T50" i="16"/>
  <c r="D50" i="16"/>
  <c r="U49" i="16"/>
  <c r="V49" i="16" s="1"/>
  <c r="G49" i="16" s="1"/>
  <c r="T49" i="16"/>
  <c r="D49" i="16"/>
  <c r="V48" i="16"/>
  <c r="G48" i="16" s="1"/>
  <c r="U48" i="16"/>
  <c r="T48" i="16"/>
  <c r="D48" i="16"/>
  <c r="T47" i="16"/>
  <c r="D47" i="16"/>
  <c r="U46" i="16"/>
  <c r="V46" i="16" s="1"/>
  <c r="G46" i="16" s="1"/>
  <c r="T46" i="16"/>
  <c r="D46" i="16"/>
  <c r="U45" i="16"/>
  <c r="V45" i="16" s="1"/>
  <c r="G45" i="16" s="1"/>
  <c r="T45" i="16"/>
  <c r="D45" i="16"/>
  <c r="T44" i="16"/>
  <c r="V44" i="16" s="1"/>
  <c r="G44" i="16" s="1"/>
  <c r="D44" i="16"/>
  <c r="U43" i="16"/>
  <c r="V43" i="16" s="1"/>
  <c r="G43" i="16" s="1"/>
  <c r="T43" i="16"/>
  <c r="D43" i="16"/>
  <c r="V42" i="16"/>
  <c r="G42" i="16" s="1"/>
  <c r="U42" i="16"/>
  <c r="T42" i="16"/>
  <c r="D42" i="16"/>
  <c r="V41" i="16"/>
  <c r="G41" i="16" s="1"/>
  <c r="T41" i="16"/>
  <c r="D41" i="16"/>
  <c r="T40" i="16"/>
  <c r="D40" i="16"/>
  <c r="U39" i="16"/>
  <c r="V39" i="16" s="1"/>
  <c r="G39" i="16" s="1"/>
  <c r="T39" i="16"/>
  <c r="D39" i="16"/>
  <c r="U38" i="16"/>
  <c r="V38" i="16" s="1"/>
  <c r="G38" i="16" s="1"/>
  <c r="T38" i="16"/>
  <c r="D38" i="16"/>
  <c r="V37" i="16"/>
  <c r="G37" i="16" s="1"/>
  <c r="U37" i="16"/>
  <c r="T37" i="16"/>
  <c r="D37" i="16"/>
  <c r="T36" i="16"/>
  <c r="D36" i="16"/>
  <c r="T35" i="16"/>
  <c r="V35" i="16" s="1"/>
  <c r="G35" i="16" s="1"/>
  <c r="D35" i="16"/>
  <c r="B35" i="16"/>
  <c r="T34" i="16"/>
  <c r="D34" i="16"/>
  <c r="U33" i="16"/>
  <c r="T33" i="16"/>
  <c r="V33" i="16" s="1"/>
  <c r="G33" i="16" s="1"/>
  <c r="D33" i="16"/>
  <c r="T32" i="16"/>
  <c r="V32" i="16" s="1"/>
  <c r="G32" i="16" s="1"/>
  <c r="D32" i="16"/>
  <c r="U31" i="16"/>
  <c r="V31" i="16" s="1"/>
  <c r="G31" i="16" s="1"/>
  <c r="T31" i="16"/>
  <c r="D31" i="16"/>
  <c r="U30" i="16"/>
  <c r="V30" i="16" s="1"/>
  <c r="G30" i="16" s="1"/>
  <c r="T30" i="16"/>
  <c r="D30" i="16"/>
  <c r="T29" i="16"/>
  <c r="D29" i="16"/>
  <c r="U28" i="16"/>
  <c r="T28" i="16"/>
  <c r="V28" i="16" s="1"/>
  <c r="G28" i="16" s="1"/>
  <c r="D28" i="16"/>
  <c r="U27" i="16"/>
  <c r="V27" i="16" s="1"/>
  <c r="G27" i="16" s="1"/>
  <c r="T27" i="16"/>
  <c r="D27" i="16"/>
  <c r="V26" i="16"/>
  <c r="G26" i="16" s="1"/>
  <c r="T26" i="16"/>
  <c r="D26" i="16"/>
  <c r="U25" i="16"/>
  <c r="V25" i="16" s="1"/>
  <c r="G25" i="16" s="1"/>
  <c r="T25" i="16"/>
  <c r="D25" i="16"/>
  <c r="T24" i="16"/>
  <c r="D24" i="16"/>
  <c r="V23" i="16"/>
  <c r="T23" i="16"/>
  <c r="G23" i="16"/>
  <c r="D23" i="16"/>
  <c r="T22" i="16"/>
  <c r="V22" i="16" s="1"/>
  <c r="G22" i="16" s="1"/>
  <c r="D22" i="16"/>
  <c r="U21" i="16"/>
  <c r="T21" i="16"/>
  <c r="V21" i="16" s="1"/>
  <c r="G21" i="16" s="1"/>
  <c r="D21" i="16"/>
  <c r="T20" i="16"/>
  <c r="V20" i="16" s="1"/>
  <c r="G20" i="16" s="1"/>
  <c r="D20" i="16"/>
  <c r="U19" i="16"/>
  <c r="V19" i="16" s="1"/>
  <c r="G19" i="16" s="1"/>
  <c r="T19" i="16"/>
  <c r="D19" i="16"/>
  <c r="T18" i="16"/>
  <c r="V18" i="16" s="1"/>
  <c r="G18" i="16" s="1"/>
  <c r="D18" i="16"/>
  <c r="V17" i="16"/>
  <c r="G17" i="16" s="1"/>
  <c r="U17" i="16"/>
  <c r="T17" i="16"/>
  <c r="D17" i="16"/>
  <c r="V16" i="16"/>
  <c r="G16" i="16" s="1"/>
  <c r="U16" i="16"/>
  <c r="T16" i="16"/>
  <c r="D16" i="16"/>
  <c r="T15" i="16"/>
  <c r="V15" i="16" s="1"/>
  <c r="G15" i="16" s="1"/>
  <c r="D15" i="16"/>
  <c r="A15" i="16"/>
  <c r="C11" i="16"/>
  <c r="B11" i="16"/>
  <c r="B117" i="16" s="1"/>
  <c r="C10" i="16"/>
  <c r="C111" i="16" s="1"/>
  <c r="B10" i="16"/>
  <c r="B111" i="16" s="1"/>
  <c r="C9" i="16"/>
  <c r="B9" i="16"/>
  <c r="B91" i="16" s="1"/>
  <c r="H8" i="16"/>
  <c r="C8" i="16"/>
  <c r="C69" i="16" s="1"/>
  <c r="B8" i="16"/>
  <c r="C7" i="16"/>
  <c r="C51" i="16" s="1"/>
  <c r="B7" i="16"/>
  <c r="B51" i="16" s="1"/>
  <c r="C6" i="16"/>
  <c r="C44" i="16" s="1"/>
  <c r="B6" i="16"/>
  <c r="B44" i="16" s="1"/>
  <c r="H5" i="16"/>
  <c r="C5" i="16"/>
  <c r="C35" i="16" s="1"/>
  <c r="B5" i="16"/>
  <c r="C4" i="16"/>
  <c r="C15" i="16" s="1"/>
  <c r="B2" i="16"/>
  <c r="U120" i="16" s="1"/>
  <c r="V120" i="16" s="1"/>
  <c r="G120" i="16" s="1"/>
  <c r="I44" i="16" l="1"/>
  <c r="E6" i="16" s="1"/>
  <c r="F6" i="16" s="1"/>
  <c r="U66" i="16"/>
  <c r="V66" i="16" s="1"/>
  <c r="G66" i="16" s="1"/>
  <c r="U69" i="16"/>
  <c r="V69" i="16" s="1"/>
  <c r="G69" i="16" s="1"/>
  <c r="U74" i="16"/>
  <c r="V74" i="16" s="1"/>
  <c r="G74" i="16" s="1"/>
  <c r="U95" i="16"/>
  <c r="V95" i="16" s="1"/>
  <c r="G95" i="16" s="1"/>
  <c r="U110" i="16"/>
  <c r="V110" i="16" s="1"/>
  <c r="G110" i="16" s="1"/>
  <c r="U113" i="16"/>
  <c r="V113" i="16" s="1"/>
  <c r="G113" i="16" s="1"/>
  <c r="U36" i="16"/>
  <c r="V36" i="16" s="1"/>
  <c r="G36" i="16" s="1"/>
  <c r="I35" i="16" s="1"/>
  <c r="U47" i="16"/>
  <c r="V47" i="16" s="1"/>
  <c r="G47" i="16" s="1"/>
  <c r="U63" i="16"/>
  <c r="V63" i="16" s="1"/>
  <c r="G63" i="16" s="1"/>
  <c r="U86" i="16"/>
  <c r="V86" i="16" s="1"/>
  <c r="G86" i="16" s="1"/>
  <c r="U92" i="16"/>
  <c r="V92" i="16" s="1"/>
  <c r="G92" i="16" s="1"/>
  <c r="I91" i="16" s="1"/>
  <c r="E9" i="16" s="1"/>
  <c r="F9" i="16" s="1"/>
  <c r="U100" i="16"/>
  <c r="V100" i="16" s="1"/>
  <c r="G100" i="16" s="1"/>
  <c r="U119" i="16"/>
  <c r="V119" i="16" s="1"/>
  <c r="G119" i="16" s="1"/>
  <c r="U126" i="16"/>
  <c r="V126" i="16" s="1"/>
  <c r="G126" i="16" s="1"/>
  <c r="U131" i="16"/>
  <c r="V131" i="16" s="1"/>
  <c r="G131" i="16" s="1"/>
  <c r="U109" i="16"/>
  <c r="V109" i="16" s="1"/>
  <c r="G109" i="16" s="1"/>
  <c r="U123" i="16"/>
  <c r="V123" i="16" s="1"/>
  <c r="G123" i="16" s="1"/>
  <c r="D127" i="16"/>
  <c r="U112" i="16"/>
  <c r="V112" i="16" s="1"/>
  <c r="G112" i="16" s="1"/>
  <c r="I111" i="16" s="1"/>
  <c r="E10" i="16" s="1"/>
  <c r="F10" i="16" s="1"/>
  <c r="U118" i="16"/>
  <c r="V118" i="16" s="1"/>
  <c r="G118" i="16" s="1"/>
  <c r="I117" i="16" s="1"/>
  <c r="E11" i="16" s="1"/>
  <c r="F11" i="16" s="1"/>
  <c r="U125" i="16"/>
  <c r="V125" i="16" s="1"/>
  <c r="G125" i="16" s="1"/>
  <c r="U130" i="16"/>
  <c r="V130" i="16" s="1"/>
  <c r="G130" i="16" s="1"/>
  <c r="U24" i="16"/>
  <c r="V24" i="16" s="1"/>
  <c r="G24" i="16" s="1"/>
  <c r="I15" i="16" s="1"/>
  <c r="U29" i="16"/>
  <c r="V29" i="16" s="1"/>
  <c r="G29" i="16" s="1"/>
  <c r="U34" i="16"/>
  <c r="V34" i="16" s="1"/>
  <c r="G34" i="16" s="1"/>
  <c r="U40" i="16"/>
  <c r="V40" i="16" s="1"/>
  <c r="G40" i="16" s="1"/>
  <c r="U52" i="16"/>
  <c r="V52" i="16" s="1"/>
  <c r="G52" i="16" s="1"/>
  <c r="I51" i="16" s="1"/>
  <c r="E7" i="16" s="1"/>
  <c r="F7" i="16" s="1"/>
  <c r="U57" i="16"/>
  <c r="V57" i="16" s="1"/>
  <c r="G57" i="16" s="1"/>
  <c r="U70" i="16"/>
  <c r="V70" i="16" s="1"/>
  <c r="G70" i="16" s="1"/>
  <c r="U75" i="16"/>
  <c r="V75" i="16" s="1"/>
  <c r="G75" i="16" s="1"/>
  <c r="D79" i="16"/>
  <c r="U82" i="16"/>
  <c r="V82" i="16" s="1"/>
  <c r="G82" i="16" s="1"/>
  <c r="U96" i="16"/>
  <c r="V96" i="16" s="1"/>
  <c r="G96" i="16" s="1"/>
  <c r="U106" i="16"/>
  <c r="V106" i="16" s="1"/>
  <c r="G106" i="16" s="1"/>
  <c r="U114" i="16"/>
  <c r="V114" i="16" s="1"/>
  <c r="G114" i="16" s="1"/>
  <c r="D124" i="16"/>
  <c r="D81" i="16"/>
  <c r="U93" i="16"/>
  <c r="V93" i="16" s="1"/>
  <c r="G93" i="16" s="1"/>
  <c r="D105" i="16"/>
  <c r="E5" i="16" l="1"/>
  <c r="F5" i="16" s="1"/>
  <c r="I69" i="16"/>
  <c r="E8" i="16" s="1"/>
  <c r="F8" i="16" s="1"/>
  <c r="E4" i="16"/>
  <c r="F4" i="16" s="1"/>
  <c r="O91" i="15" l="1"/>
  <c r="D91" i="15"/>
  <c r="P90" i="15"/>
  <c r="Q90" i="15" s="1"/>
  <c r="G90" i="15" s="1"/>
  <c r="O90" i="15"/>
  <c r="D90" i="15"/>
  <c r="P89" i="15"/>
  <c r="O89" i="15"/>
  <c r="D89" i="15"/>
  <c r="O88" i="15"/>
  <c r="D88" i="15"/>
  <c r="Q87" i="15"/>
  <c r="G87" i="15" s="1"/>
  <c r="P87" i="15"/>
  <c r="O87" i="15"/>
  <c r="D87" i="15"/>
  <c r="O86" i="15"/>
  <c r="D86" i="15"/>
  <c r="O85" i="15"/>
  <c r="D85" i="15"/>
  <c r="P84" i="15"/>
  <c r="Q84" i="15" s="1"/>
  <c r="G84" i="15" s="1"/>
  <c r="O84" i="15"/>
  <c r="D84" i="15"/>
  <c r="O83" i="15"/>
  <c r="D83" i="15"/>
  <c r="P82" i="15"/>
  <c r="O82" i="15"/>
  <c r="D82" i="15"/>
  <c r="P81" i="15"/>
  <c r="O81" i="15"/>
  <c r="D81" i="15"/>
  <c r="P80" i="15"/>
  <c r="O80" i="15"/>
  <c r="D80" i="15"/>
  <c r="Q79" i="15"/>
  <c r="G79" i="15" s="1"/>
  <c r="P79" i="15"/>
  <c r="O79" i="15"/>
  <c r="D79" i="15"/>
  <c r="B79" i="15"/>
  <c r="O78" i="15"/>
  <c r="D78" i="15"/>
  <c r="O77" i="15"/>
  <c r="D77" i="15"/>
  <c r="O76" i="15"/>
  <c r="D76" i="15"/>
  <c r="P75" i="15"/>
  <c r="Q75" i="15" s="1"/>
  <c r="G75" i="15" s="1"/>
  <c r="O75" i="15"/>
  <c r="D75" i="15"/>
  <c r="O74" i="15"/>
  <c r="D74" i="15"/>
  <c r="O73" i="15"/>
  <c r="D73" i="15"/>
  <c r="P72" i="15"/>
  <c r="Q72" i="15" s="1"/>
  <c r="G72" i="15" s="1"/>
  <c r="O72" i="15"/>
  <c r="D72" i="15"/>
  <c r="P71" i="15"/>
  <c r="O71" i="15"/>
  <c r="D71" i="15"/>
  <c r="Q70" i="15"/>
  <c r="G70" i="15" s="1"/>
  <c r="P70" i="15"/>
  <c r="O70" i="15"/>
  <c r="D70" i="15"/>
  <c r="O69" i="15"/>
  <c r="D69" i="15"/>
  <c r="O68" i="15"/>
  <c r="D68" i="15"/>
  <c r="Q67" i="15"/>
  <c r="G67" i="15" s="1"/>
  <c r="P67" i="15"/>
  <c r="O67" i="15"/>
  <c r="D67" i="15"/>
  <c r="P66" i="15"/>
  <c r="Q66" i="15" s="1"/>
  <c r="G66" i="15" s="1"/>
  <c r="O66" i="15"/>
  <c r="D66" i="15"/>
  <c r="O65" i="15"/>
  <c r="D65" i="15"/>
  <c r="O64" i="15"/>
  <c r="D64" i="15"/>
  <c r="P63" i="15"/>
  <c r="O63" i="15"/>
  <c r="D63" i="15"/>
  <c r="Q62" i="15"/>
  <c r="G62" i="15" s="1"/>
  <c r="P62" i="15"/>
  <c r="O62" i="15"/>
  <c r="D62" i="15"/>
  <c r="P61" i="15"/>
  <c r="O61" i="15"/>
  <c r="D61" i="15"/>
  <c r="P60" i="15"/>
  <c r="O60" i="15"/>
  <c r="D60" i="15"/>
  <c r="P59" i="15"/>
  <c r="Q59" i="15" s="1"/>
  <c r="G59" i="15" s="1"/>
  <c r="O59" i="15"/>
  <c r="D59" i="15"/>
  <c r="O58" i="15"/>
  <c r="D58" i="15"/>
  <c r="Q57" i="15"/>
  <c r="G57" i="15" s="1"/>
  <c r="P57" i="15"/>
  <c r="O57" i="15"/>
  <c r="D57" i="15"/>
  <c r="P56" i="15"/>
  <c r="O56" i="15"/>
  <c r="D56" i="15"/>
  <c r="O55" i="15"/>
  <c r="D55" i="15"/>
  <c r="P54" i="15"/>
  <c r="Q54" i="15" s="1"/>
  <c r="G54" i="15" s="1"/>
  <c r="O54" i="15"/>
  <c r="D54" i="15"/>
  <c r="P53" i="15"/>
  <c r="O53" i="15"/>
  <c r="D53" i="15"/>
  <c r="Q52" i="15"/>
  <c r="G52" i="15" s="1"/>
  <c r="D52" i="15"/>
  <c r="O51" i="15"/>
  <c r="D51" i="15"/>
  <c r="O50" i="15"/>
  <c r="D50" i="15"/>
  <c r="C50" i="15"/>
  <c r="B50" i="15"/>
  <c r="P49" i="15"/>
  <c r="O49" i="15"/>
  <c r="D49" i="15"/>
  <c r="P48" i="15"/>
  <c r="Q48" i="15" s="1"/>
  <c r="G48" i="15" s="1"/>
  <c r="O48" i="15"/>
  <c r="D48" i="15"/>
  <c r="P47" i="15"/>
  <c r="O47" i="15"/>
  <c r="D47" i="15"/>
  <c r="O46" i="15"/>
  <c r="D46" i="15"/>
  <c r="O45" i="15"/>
  <c r="D45" i="15"/>
  <c r="O44" i="15"/>
  <c r="D44" i="15"/>
  <c r="P43" i="15"/>
  <c r="Q43" i="15" s="1"/>
  <c r="G43" i="15" s="1"/>
  <c r="O43" i="15"/>
  <c r="D43" i="15"/>
  <c r="C43" i="15"/>
  <c r="Q42" i="15"/>
  <c r="G42" i="15" s="1"/>
  <c r="P42" i="15"/>
  <c r="O42" i="15"/>
  <c r="D42" i="15"/>
  <c r="O41" i="15"/>
  <c r="D41" i="15"/>
  <c r="P40" i="15"/>
  <c r="O40" i="15"/>
  <c r="D40" i="15"/>
  <c r="P39" i="15"/>
  <c r="O39" i="15"/>
  <c r="D39" i="15"/>
  <c r="O38" i="15"/>
  <c r="D38" i="15"/>
  <c r="O37" i="15"/>
  <c r="D37" i="15"/>
  <c r="Q36" i="15"/>
  <c r="P36" i="15"/>
  <c r="O36" i="15"/>
  <c r="G36" i="15"/>
  <c r="D36" i="15"/>
  <c r="P35" i="15"/>
  <c r="O35" i="15"/>
  <c r="D35" i="15"/>
  <c r="Q34" i="15"/>
  <c r="G34" i="15" s="1"/>
  <c r="P34" i="15"/>
  <c r="O34" i="15"/>
  <c r="D34" i="15"/>
  <c r="Q33" i="15"/>
  <c r="G33" i="15"/>
  <c r="D33" i="15"/>
  <c r="P32" i="15"/>
  <c r="Q32" i="15" s="1"/>
  <c r="G32" i="15" s="1"/>
  <c r="O32" i="15"/>
  <c r="D32" i="15"/>
  <c r="P31" i="15"/>
  <c r="Q31" i="15" s="1"/>
  <c r="G31" i="15" s="1"/>
  <c r="O31" i="15"/>
  <c r="D31" i="15"/>
  <c r="O30" i="15"/>
  <c r="D30" i="15"/>
  <c r="P29" i="15"/>
  <c r="Q29" i="15" s="1"/>
  <c r="G29" i="15" s="1"/>
  <c r="O29" i="15"/>
  <c r="D29" i="15"/>
  <c r="B29" i="15"/>
  <c r="Q28" i="15"/>
  <c r="G28" i="15" s="1"/>
  <c r="P28" i="15"/>
  <c r="O28" i="15"/>
  <c r="D28" i="15"/>
  <c r="P27" i="15"/>
  <c r="O27" i="15"/>
  <c r="D27" i="15"/>
  <c r="P26" i="15"/>
  <c r="O26" i="15"/>
  <c r="D26" i="15"/>
  <c r="P25" i="15"/>
  <c r="Q25" i="15" s="1"/>
  <c r="G25" i="15" s="1"/>
  <c r="O25" i="15"/>
  <c r="D25" i="15"/>
  <c r="O24" i="15"/>
  <c r="D24" i="15"/>
  <c r="Q23" i="15"/>
  <c r="G23" i="15" s="1"/>
  <c r="P23" i="15"/>
  <c r="O23" i="15"/>
  <c r="D23" i="15"/>
  <c r="O22" i="15"/>
  <c r="D22" i="15"/>
  <c r="O21" i="15"/>
  <c r="D21" i="15"/>
  <c r="P20" i="15"/>
  <c r="Q20" i="15" s="1"/>
  <c r="G20" i="15" s="1"/>
  <c r="O20" i="15"/>
  <c r="D20" i="15"/>
  <c r="P19" i="15"/>
  <c r="Q19" i="15" s="1"/>
  <c r="G19" i="15" s="1"/>
  <c r="O19" i="15"/>
  <c r="D19" i="15"/>
  <c r="P18" i="15"/>
  <c r="O18" i="15"/>
  <c r="D18" i="15"/>
  <c r="Q17" i="15"/>
  <c r="G17" i="15"/>
  <c r="D17" i="15"/>
  <c r="O16" i="15"/>
  <c r="D16" i="15"/>
  <c r="P15" i="15"/>
  <c r="Q15" i="15" s="1"/>
  <c r="G15" i="15" s="1"/>
  <c r="O15" i="15"/>
  <c r="D15" i="15"/>
  <c r="A15" i="15"/>
  <c r="C11" i="15"/>
  <c r="C90" i="15" s="1"/>
  <c r="B11" i="15"/>
  <c r="B90" i="15" s="1"/>
  <c r="C10" i="15"/>
  <c r="C79" i="15" s="1"/>
  <c r="B10" i="15"/>
  <c r="C9" i="15"/>
  <c r="C67" i="15" s="1"/>
  <c r="B9" i="15"/>
  <c r="B67" i="15" s="1"/>
  <c r="C8" i="15"/>
  <c r="C63" i="15" s="1"/>
  <c r="B8" i="15"/>
  <c r="B63" i="15" s="1"/>
  <c r="A8" i="15"/>
  <c r="A63" i="15" s="1"/>
  <c r="C7" i="15"/>
  <c r="B7" i="15"/>
  <c r="C6" i="15"/>
  <c r="B6" i="15"/>
  <c r="B43" i="15" s="1"/>
  <c r="C5" i="15"/>
  <c r="C29" i="15" s="1"/>
  <c r="B5" i="15"/>
  <c r="A5" i="15"/>
  <c r="A29" i="15" s="1"/>
  <c r="C4" i="15"/>
  <c r="C15" i="15" s="1"/>
  <c r="B2" i="15"/>
  <c r="Q82" i="15" s="1"/>
  <c r="G82" i="15" s="1"/>
  <c r="E9" i="15" l="1"/>
  <c r="F9" i="15" s="1"/>
  <c r="P22" i="15"/>
  <c r="Q22" i="15" s="1"/>
  <c r="G22" i="15" s="1"/>
  <c r="Q39" i="15"/>
  <c r="G39" i="15" s="1"/>
  <c r="P45" i="15"/>
  <c r="Q45" i="15" s="1"/>
  <c r="G45" i="15" s="1"/>
  <c r="Q63" i="15"/>
  <c r="G63" i="15" s="1"/>
  <c r="P69" i="15"/>
  <c r="Q69" i="15" s="1"/>
  <c r="G69" i="15" s="1"/>
  <c r="P77" i="15"/>
  <c r="Q77" i="15" s="1"/>
  <c r="G77" i="15" s="1"/>
  <c r="Q81" i="15"/>
  <c r="G81" i="15" s="1"/>
  <c r="P86" i="15"/>
  <c r="Q86" i="15" s="1"/>
  <c r="G86" i="15" s="1"/>
  <c r="E10" i="15" s="1"/>
  <c r="F10" i="15" s="1"/>
  <c r="Q89" i="15"/>
  <c r="G89" i="15" s="1"/>
  <c r="P41" i="15"/>
  <c r="Q41" i="15" s="1"/>
  <c r="G41" i="15" s="1"/>
  <c r="P51" i="15"/>
  <c r="Q51" i="15" s="1"/>
  <c r="G51" i="15" s="1"/>
  <c r="Q56" i="15"/>
  <c r="G56" i="15" s="1"/>
  <c r="P65" i="15"/>
  <c r="Q65" i="15" s="1"/>
  <c r="G65" i="15" s="1"/>
  <c r="P74" i="15"/>
  <c r="Q74" i="15" s="1"/>
  <c r="G74" i="15" s="1"/>
  <c r="P83" i="15"/>
  <c r="Q83" i="15" s="1"/>
  <c r="G83" i="15" s="1"/>
  <c r="P24" i="15"/>
  <c r="Q24" i="15" s="1"/>
  <c r="G24" i="15" s="1"/>
  <c r="Q27" i="15"/>
  <c r="G27" i="15" s="1"/>
  <c r="P38" i="15"/>
  <c r="Q38" i="15" s="1"/>
  <c r="G38" i="15" s="1"/>
  <c r="Q53" i="15"/>
  <c r="G53" i="15" s="1"/>
  <c r="P58" i="15"/>
  <c r="Q58" i="15" s="1"/>
  <c r="G58" i="15" s="1"/>
  <c r="Q61" i="15"/>
  <c r="G61" i="15" s="1"/>
  <c r="P88" i="15"/>
  <c r="Q88" i="15" s="1"/>
  <c r="G88" i="15" s="1"/>
  <c r="P21" i="15"/>
  <c r="Q21" i="15" s="1"/>
  <c r="G21" i="15" s="1"/>
  <c r="P44" i="15"/>
  <c r="Q44" i="15" s="1"/>
  <c r="G44" i="15" s="1"/>
  <c r="E6" i="15" s="1"/>
  <c r="F6" i="15" s="1"/>
  <c r="Q47" i="15"/>
  <c r="G47" i="15" s="1"/>
  <c r="P55" i="15"/>
  <c r="Q55" i="15" s="1"/>
  <c r="G55" i="15" s="1"/>
  <c r="P68" i="15"/>
  <c r="Q68" i="15" s="1"/>
  <c r="G68" i="15" s="1"/>
  <c r="Q71" i="15"/>
  <c r="G71" i="15" s="1"/>
  <c r="P76" i="15"/>
  <c r="Q76" i="15" s="1"/>
  <c r="G76" i="15" s="1"/>
  <c r="Q80" i="15"/>
  <c r="G80" i="15" s="1"/>
  <c r="P85" i="15"/>
  <c r="Q85" i="15" s="1"/>
  <c r="G85" i="15" s="1"/>
  <c r="P16" i="15"/>
  <c r="Q16" i="15" s="1"/>
  <c r="G16" i="15" s="1"/>
  <c r="E4" i="15" s="1"/>
  <c r="F4" i="15" s="1"/>
  <c r="P30" i="15"/>
  <c r="Q30" i="15" s="1"/>
  <c r="G30" i="15" s="1"/>
  <c r="E5" i="15" s="1"/>
  <c r="F5" i="15" s="1"/>
  <c r="Q35" i="15"/>
  <c r="G35" i="15" s="1"/>
  <c r="P50" i="15"/>
  <c r="Q50" i="15" s="1"/>
  <c r="G50" i="15" s="1"/>
  <c r="P64" i="15"/>
  <c r="Q64" i="15" s="1"/>
  <c r="G64" i="15" s="1"/>
  <c r="P73" i="15"/>
  <c r="Q73" i="15" s="1"/>
  <c r="G73" i="15" s="1"/>
  <c r="P91" i="15"/>
  <c r="Q91" i="15" s="1"/>
  <c r="G91" i="15" s="1"/>
  <c r="E11" i="15" s="1"/>
  <c r="F11" i="15" s="1"/>
  <c r="Q18" i="15"/>
  <c r="G18" i="15" s="1"/>
  <c r="Q26" i="15"/>
  <c r="G26" i="15" s="1"/>
  <c r="P37" i="15"/>
  <c r="Q37" i="15" s="1"/>
  <c r="G37" i="15" s="1"/>
  <c r="Q40" i="15"/>
  <c r="G40" i="15" s="1"/>
  <c r="P46" i="15"/>
  <c r="Q46" i="15" s="1"/>
  <c r="G46" i="15" s="1"/>
  <c r="Q49" i="15"/>
  <c r="G49" i="15" s="1"/>
  <c r="Q60" i="15"/>
  <c r="G60" i="15" s="1"/>
  <c r="P78" i="15"/>
  <c r="Q78" i="15" s="1"/>
  <c r="G78" i="15" s="1"/>
  <c r="K5" i="15" l="1"/>
  <c r="G5" i="15"/>
  <c r="G11" i="15"/>
  <c r="I90" i="15" s="1"/>
  <c r="K11" i="15"/>
  <c r="K4" i="15"/>
  <c r="G4" i="15"/>
  <c r="I15" i="15" s="1"/>
  <c r="G6" i="15"/>
  <c r="I43" i="15" s="1"/>
  <c r="K6" i="15"/>
  <c r="K10" i="15"/>
  <c r="G10" i="15"/>
  <c r="I79" i="15" s="1"/>
  <c r="E8" i="15"/>
  <c r="F8" i="15" s="1"/>
  <c r="K9" i="15"/>
  <c r="G9" i="15"/>
  <c r="I67" i="15" s="1"/>
  <c r="E7" i="15"/>
  <c r="F7" i="15" s="1"/>
  <c r="G7" i="15" l="1"/>
  <c r="I50" i="15" s="1"/>
  <c r="K7" i="15"/>
  <c r="I29" i="15"/>
  <c r="H5" i="15"/>
  <c r="G8" i="15"/>
  <c r="K8" i="15"/>
  <c r="I63" i="15" l="1"/>
  <c r="H8" i="15"/>
  <c r="G147" i="14" l="1"/>
  <c r="F147" i="14"/>
  <c r="E147" i="14"/>
  <c r="D147" i="14"/>
  <c r="F146" i="14"/>
  <c r="E146" i="14"/>
  <c r="D146" i="14"/>
  <c r="G145" i="14"/>
  <c r="F145" i="14"/>
  <c r="E145" i="14"/>
  <c r="D145" i="14"/>
  <c r="F144" i="14"/>
  <c r="E144" i="14"/>
  <c r="D144" i="14"/>
  <c r="F143" i="14"/>
  <c r="E143" i="14"/>
  <c r="D143" i="14"/>
  <c r="F142" i="14"/>
  <c r="E142" i="14"/>
  <c r="D142" i="14"/>
  <c r="F141" i="14"/>
  <c r="E141" i="14"/>
  <c r="D141" i="14"/>
  <c r="S140" i="14"/>
  <c r="G140" i="14" s="1"/>
  <c r="F140" i="14"/>
  <c r="E140" i="14"/>
  <c r="D140" i="14"/>
  <c r="F139" i="14"/>
  <c r="E139" i="14"/>
  <c r="D139" i="14"/>
  <c r="F138" i="14"/>
  <c r="E138" i="14"/>
  <c r="D138" i="14"/>
  <c r="F137" i="14"/>
  <c r="E137" i="14"/>
  <c r="D137" i="14"/>
  <c r="F136" i="14"/>
  <c r="E136" i="14"/>
  <c r="D136" i="14"/>
  <c r="F135" i="14"/>
  <c r="E135" i="14"/>
  <c r="D135" i="14"/>
  <c r="S134" i="14"/>
  <c r="F134" i="14"/>
  <c r="E134" i="14"/>
  <c r="F133" i="14"/>
  <c r="E133" i="14"/>
  <c r="D133" i="14"/>
  <c r="F132" i="14"/>
  <c r="E132" i="14"/>
  <c r="D132" i="14"/>
  <c r="F131" i="14"/>
  <c r="E131" i="14"/>
  <c r="D131" i="14"/>
  <c r="F130" i="14"/>
  <c r="E130" i="14"/>
  <c r="D130" i="14"/>
  <c r="S129" i="14"/>
  <c r="F129" i="14"/>
  <c r="E129" i="14"/>
  <c r="D129" i="14"/>
  <c r="F128" i="14"/>
  <c r="E128" i="14"/>
  <c r="D128" i="14"/>
  <c r="S127" i="14"/>
  <c r="F127" i="14"/>
  <c r="E127" i="14"/>
  <c r="D127" i="14"/>
  <c r="F126" i="14"/>
  <c r="E126" i="14"/>
  <c r="D126" i="14"/>
  <c r="F125" i="14"/>
  <c r="E125" i="14"/>
  <c r="D125" i="14"/>
  <c r="F124" i="14"/>
  <c r="E124" i="14"/>
  <c r="D124" i="14"/>
  <c r="F123" i="14"/>
  <c r="E123" i="14"/>
  <c r="D123" i="14"/>
  <c r="F122" i="14"/>
  <c r="E122" i="14"/>
  <c r="D122" i="14"/>
  <c r="S121" i="14"/>
  <c r="F121" i="14"/>
  <c r="E121" i="14"/>
  <c r="S120" i="14"/>
  <c r="F120" i="14"/>
  <c r="E120" i="14"/>
  <c r="D120" i="14"/>
  <c r="F119" i="14"/>
  <c r="E119" i="14"/>
  <c r="D119" i="14"/>
  <c r="F118" i="14"/>
  <c r="E118" i="14"/>
  <c r="D118" i="14"/>
  <c r="F117" i="14"/>
  <c r="E117" i="14"/>
  <c r="D117" i="14"/>
  <c r="F116" i="14"/>
  <c r="E116" i="14"/>
  <c r="D116" i="14"/>
  <c r="F115" i="14"/>
  <c r="E115" i="14"/>
  <c r="D115" i="14"/>
  <c r="S114" i="14"/>
  <c r="G114" i="14"/>
  <c r="F114" i="14"/>
  <c r="E114" i="14"/>
  <c r="D114" i="14"/>
  <c r="S113" i="14"/>
  <c r="F113" i="14"/>
  <c r="E113" i="14"/>
  <c r="D113" i="14"/>
  <c r="F112" i="14"/>
  <c r="E112" i="14"/>
  <c r="D112" i="14"/>
  <c r="F111" i="14"/>
  <c r="E111" i="14"/>
  <c r="D111" i="14"/>
  <c r="F110" i="14"/>
  <c r="E110" i="14"/>
  <c r="D110" i="14"/>
  <c r="F109" i="14"/>
  <c r="E109" i="14"/>
  <c r="D109" i="14"/>
  <c r="S108" i="14"/>
  <c r="G108" i="14" s="1"/>
  <c r="F108" i="14"/>
  <c r="E108" i="14"/>
  <c r="D108" i="14"/>
  <c r="F107" i="14"/>
  <c r="E107" i="14"/>
  <c r="D107" i="14"/>
  <c r="F106" i="14"/>
  <c r="E106" i="14"/>
  <c r="D106" i="14"/>
  <c r="S105" i="14"/>
  <c r="F105" i="14"/>
  <c r="E105" i="14"/>
  <c r="D105" i="14"/>
  <c r="S104" i="14"/>
  <c r="F104" i="14"/>
  <c r="E104" i="14"/>
  <c r="F103" i="14"/>
  <c r="E103" i="14"/>
  <c r="D103" i="14"/>
  <c r="F102" i="14"/>
  <c r="E102" i="14"/>
  <c r="D102" i="14"/>
  <c r="S101" i="14"/>
  <c r="F101" i="14"/>
  <c r="E101" i="14"/>
  <c r="S100" i="14"/>
  <c r="F100" i="14"/>
  <c r="E100" i="14"/>
  <c r="D100" i="14"/>
  <c r="S99" i="14"/>
  <c r="F99" i="14"/>
  <c r="E99" i="14"/>
  <c r="D99" i="14"/>
  <c r="F98" i="14"/>
  <c r="E98" i="14"/>
  <c r="D98" i="14"/>
  <c r="S97" i="14"/>
  <c r="G97" i="14" s="1"/>
  <c r="F97" i="14"/>
  <c r="E97" i="14"/>
  <c r="D97" i="14"/>
  <c r="F96" i="14"/>
  <c r="E96" i="14"/>
  <c r="D96" i="14"/>
  <c r="F95" i="14"/>
  <c r="E95" i="14"/>
  <c r="D95" i="14"/>
  <c r="F94" i="14"/>
  <c r="E94" i="14"/>
  <c r="D94" i="14"/>
  <c r="S93" i="14"/>
  <c r="F93" i="14"/>
  <c r="E93" i="14"/>
  <c r="S92" i="14"/>
  <c r="G92" i="14" s="1"/>
  <c r="F92" i="14"/>
  <c r="E92" i="14"/>
  <c r="D92" i="14"/>
  <c r="G91" i="14"/>
  <c r="F91" i="14"/>
  <c r="E91" i="14"/>
  <c r="D91" i="14"/>
  <c r="F90" i="14"/>
  <c r="E90" i="14"/>
  <c r="D90" i="14"/>
  <c r="F89" i="14"/>
  <c r="E89" i="14"/>
  <c r="D89" i="14"/>
  <c r="F88" i="14"/>
  <c r="E88" i="14"/>
  <c r="D88" i="14"/>
  <c r="F87" i="14"/>
  <c r="E87" i="14"/>
  <c r="D87" i="14"/>
  <c r="F86" i="14"/>
  <c r="E86" i="14"/>
  <c r="D86" i="14"/>
  <c r="F85" i="14"/>
  <c r="E85" i="14"/>
  <c r="D85" i="14"/>
  <c r="F84" i="14"/>
  <c r="E84" i="14"/>
  <c r="D84" i="14"/>
  <c r="F83" i="14"/>
  <c r="E83" i="14"/>
  <c r="D83" i="14"/>
  <c r="F82" i="14"/>
  <c r="E82" i="14"/>
  <c r="D82" i="14"/>
  <c r="S81" i="14"/>
  <c r="F81" i="14"/>
  <c r="E81" i="14"/>
  <c r="D81" i="14"/>
  <c r="F80" i="14"/>
  <c r="E80" i="14"/>
  <c r="D80" i="14"/>
  <c r="F79" i="14"/>
  <c r="E79" i="14"/>
  <c r="D79" i="14"/>
  <c r="F78" i="14"/>
  <c r="E78" i="14"/>
  <c r="D78" i="14"/>
  <c r="F77" i="14"/>
  <c r="E77" i="14"/>
  <c r="D77" i="14"/>
  <c r="F76" i="14"/>
  <c r="E76" i="14"/>
  <c r="D76" i="14"/>
  <c r="S75" i="14"/>
  <c r="F75" i="14"/>
  <c r="E75" i="14"/>
  <c r="D75" i="14"/>
  <c r="S74" i="14"/>
  <c r="G74" i="14" s="1"/>
  <c r="F74" i="14"/>
  <c r="E74" i="14"/>
  <c r="D74" i="14"/>
  <c r="F73" i="14"/>
  <c r="E73" i="14"/>
  <c r="D73" i="14"/>
  <c r="S72" i="14"/>
  <c r="G72" i="14" s="1"/>
  <c r="F72" i="14"/>
  <c r="E72" i="14"/>
  <c r="D72" i="14"/>
  <c r="F71" i="14"/>
  <c r="E71" i="14"/>
  <c r="D71" i="14"/>
  <c r="F70" i="14"/>
  <c r="E70" i="14"/>
  <c r="D70" i="14"/>
  <c r="F69" i="14"/>
  <c r="E69" i="14"/>
  <c r="D69" i="14"/>
  <c r="S68" i="14"/>
  <c r="F68" i="14"/>
  <c r="E68" i="14"/>
  <c r="D68" i="14"/>
  <c r="F67" i="14"/>
  <c r="E67" i="14"/>
  <c r="D67" i="14"/>
  <c r="S66" i="14"/>
  <c r="F66" i="14"/>
  <c r="E66" i="14"/>
  <c r="D66" i="14"/>
  <c r="F65" i="14"/>
  <c r="E65" i="14"/>
  <c r="D65" i="14"/>
  <c r="S64" i="14"/>
  <c r="G64" i="14" s="1"/>
  <c r="F64" i="14"/>
  <c r="E64" i="14"/>
  <c r="D64" i="14"/>
  <c r="F63" i="14"/>
  <c r="E63" i="14"/>
  <c r="D63" i="14"/>
  <c r="S62" i="14"/>
  <c r="F62" i="14"/>
  <c r="E62" i="14"/>
  <c r="D62" i="14"/>
  <c r="S61" i="14"/>
  <c r="G61" i="14" s="1"/>
  <c r="F61" i="14"/>
  <c r="E61" i="14"/>
  <c r="D61" i="14"/>
  <c r="F60" i="14"/>
  <c r="E60" i="14"/>
  <c r="D60" i="14"/>
  <c r="S59" i="14"/>
  <c r="G59" i="14" s="1"/>
  <c r="F59" i="14"/>
  <c r="E59" i="14"/>
  <c r="D59" i="14"/>
  <c r="S58" i="14"/>
  <c r="G58" i="14" s="1"/>
  <c r="F58" i="14"/>
  <c r="E58" i="14"/>
  <c r="D58" i="14"/>
  <c r="F57" i="14"/>
  <c r="E57" i="14"/>
  <c r="D57" i="14"/>
  <c r="S56" i="14"/>
  <c r="G56" i="14" s="1"/>
  <c r="F56" i="14"/>
  <c r="E56" i="14"/>
  <c r="D56" i="14"/>
  <c r="F55" i="14"/>
  <c r="E55" i="14"/>
  <c r="D55" i="14"/>
  <c r="F54" i="14"/>
  <c r="E54" i="14"/>
  <c r="D54" i="14"/>
  <c r="S53" i="14"/>
  <c r="G53" i="14" s="1"/>
  <c r="F53" i="14"/>
  <c r="E53" i="14"/>
  <c r="D53" i="14"/>
  <c r="F52" i="14"/>
  <c r="E52" i="14"/>
  <c r="D52" i="14"/>
  <c r="S51" i="14"/>
  <c r="G51" i="14"/>
  <c r="F51" i="14"/>
  <c r="E51" i="14"/>
  <c r="D51" i="14"/>
  <c r="F50" i="14"/>
  <c r="E50" i="14"/>
  <c r="D50" i="14"/>
  <c r="S49" i="14"/>
  <c r="G49" i="14" s="1"/>
  <c r="F49" i="14"/>
  <c r="E49" i="14"/>
  <c r="D49" i="14"/>
  <c r="S48" i="14"/>
  <c r="G48" i="14" s="1"/>
  <c r="E6" i="14" s="1"/>
  <c r="F6" i="14" s="1"/>
  <c r="F48" i="14"/>
  <c r="E48" i="14"/>
  <c r="D48" i="14"/>
  <c r="S47" i="14"/>
  <c r="F47" i="14"/>
  <c r="E47" i="14"/>
  <c r="C47" i="14"/>
  <c r="B47" i="14"/>
  <c r="S46" i="14"/>
  <c r="F46" i="14"/>
  <c r="E46" i="14"/>
  <c r="D46" i="14"/>
  <c r="F45" i="14"/>
  <c r="E45" i="14"/>
  <c r="D45" i="14"/>
  <c r="S44" i="14"/>
  <c r="G44" i="14"/>
  <c r="F44" i="14"/>
  <c r="E44" i="14"/>
  <c r="D44" i="14"/>
  <c r="F43" i="14"/>
  <c r="E43" i="14"/>
  <c r="D43" i="14"/>
  <c r="F42" i="14"/>
  <c r="E42" i="14"/>
  <c r="D42" i="14"/>
  <c r="S41" i="14"/>
  <c r="G41" i="14"/>
  <c r="F41" i="14"/>
  <c r="E41" i="14"/>
  <c r="D41" i="14"/>
  <c r="F40" i="14"/>
  <c r="E40" i="14"/>
  <c r="D40" i="14"/>
  <c r="F39" i="14"/>
  <c r="E39" i="14"/>
  <c r="D39" i="14"/>
  <c r="F38" i="14"/>
  <c r="E38" i="14"/>
  <c r="D38" i="14"/>
  <c r="S37" i="14"/>
  <c r="G37" i="14"/>
  <c r="F37" i="14"/>
  <c r="E37" i="14"/>
  <c r="D37" i="14"/>
  <c r="F36" i="14"/>
  <c r="E36" i="14"/>
  <c r="D36" i="14"/>
  <c r="S35" i="14"/>
  <c r="F35" i="14"/>
  <c r="E35" i="14"/>
  <c r="D35" i="14"/>
  <c r="F34" i="14"/>
  <c r="E34" i="14"/>
  <c r="D34" i="14"/>
  <c r="S33" i="14"/>
  <c r="G33" i="14" s="1"/>
  <c r="F33" i="14"/>
  <c r="E33" i="14"/>
  <c r="D33" i="14"/>
  <c r="S32" i="14"/>
  <c r="G32" i="14"/>
  <c r="F32" i="14"/>
  <c r="E32" i="14"/>
  <c r="D32" i="14"/>
  <c r="S31" i="14"/>
  <c r="G31" i="14" s="1"/>
  <c r="F31" i="14"/>
  <c r="E31" i="14"/>
  <c r="D31" i="14"/>
  <c r="F30" i="14"/>
  <c r="E30" i="14"/>
  <c r="D30" i="14"/>
  <c r="S29" i="14"/>
  <c r="G29" i="14"/>
  <c r="F29" i="14"/>
  <c r="E29" i="14"/>
  <c r="D29" i="14"/>
  <c r="S28" i="14"/>
  <c r="F28" i="14"/>
  <c r="E28" i="14"/>
  <c r="D28" i="14"/>
  <c r="S27" i="14"/>
  <c r="G27" i="14" s="1"/>
  <c r="F27" i="14"/>
  <c r="E27" i="14"/>
  <c r="D27" i="14"/>
  <c r="F26" i="14"/>
  <c r="E26" i="14"/>
  <c r="D26" i="14"/>
  <c r="S25" i="14"/>
  <c r="F25" i="14"/>
  <c r="E25" i="14"/>
  <c r="D25" i="14"/>
  <c r="F24" i="14"/>
  <c r="E24" i="14"/>
  <c r="D24" i="14"/>
  <c r="S23" i="14"/>
  <c r="F23" i="14"/>
  <c r="E23" i="14"/>
  <c r="D23" i="14"/>
  <c r="S22" i="14"/>
  <c r="G22" i="14" s="1"/>
  <c r="F22" i="14"/>
  <c r="E22" i="14"/>
  <c r="D22" i="14"/>
  <c r="S21" i="14"/>
  <c r="G21" i="14" s="1"/>
  <c r="F21" i="14"/>
  <c r="E21" i="14"/>
  <c r="D21" i="14"/>
  <c r="S20" i="14"/>
  <c r="F20" i="14"/>
  <c r="E20" i="14"/>
  <c r="D20" i="14"/>
  <c r="F19" i="14"/>
  <c r="E19" i="14"/>
  <c r="D19" i="14"/>
  <c r="S18" i="14"/>
  <c r="G18" i="14" s="1"/>
  <c r="F18" i="14"/>
  <c r="E18" i="14"/>
  <c r="D18" i="14"/>
  <c r="S17" i="14"/>
  <c r="G17" i="14" s="1"/>
  <c r="F17" i="14"/>
  <c r="E17" i="14"/>
  <c r="D17" i="14"/>
  <c r="F16" i="14"/>
  <c r="E16" i="14"/>
  <c r="D16" i="14"/>
  <c r="S15" i="14"/>
  <c r="G15" i="14" s="1"/>
  <c r="F15" i="14"/>
  <c r="E15" i="14"/>
  <c r="D15" i="14"/>
  <c r="C15" i="14"/>
  <c r="F11" i="14"/>
  <c r="E11" i="14"/>
  <c r="C11" i="14"/>
  <c r="C144" i="14" s="1"/>
  <c r="B11" i="14"/>
  <c r="B144" i="14" s="1"/>
  <c r="C10" i="14"/>
  <c r="C120" i="14" s="1"/>
  <c r="B10" i="14"/>
  <c r="B120" i="14" s="1"/>
  <c r="C9" i="14"/>
  <c r="C112" i="14" s="1"/>
  <c r="B9" i="14"/>
  <c r="B112" i="14" s="1"/>
  <c r="H8" i="14"/>
  <c r="C8" i="14"/>
  <c r="C93" i="14" s="1"/>
  <c r="B8" i="14"/>
  <c r="B93" i="14" s="1"/>
  <c r="C7" i="14"/>
  <c r="C62" i="14" s="1"/>
  <c r="B7" i="14"/>
  <c r="B62" i="14" s="1"/>
  <c r="C6" i="14"/>
  <c r="B6" i="14"/>
  <c r="H5" i="14"/>
  <c r="C5" i="14"/>
  <c r="C32" i="14" s="1"/>
  <c r="B5" i="14"/>
  <c r="B32" i="14" s="1"/>
  <c r="C4" i="14"/>
  <c r="B2" i="14"/>
  <c r="S125" i="14" s="1"/>
  <c r="G125" i="14" s="1"/>
  <c r="S24" i="14" l="1"/>
  <c r="G24" i="14" s="1"/>
  <c r="S34" i="14"/>
  <c r="G34" i="14" s="1"/>
  <c r="S43" i="14"/>
  <c r="G43" i="14" s="1"/>
  <c r="S55" i="14"/>
  <c r="G55" i="14" s="1"/>
  <c r="S60" i="14"/>
  <c r="S63" i="14"/>
  <c r="G63" i="14" s="1"/>
  <c r="S78" i="14"/>
  <c r="G78" i="14" s="1"/>
  <c r="S85" i="14"/>
  <c r="G85" i="14" s="1"/>
  <c r="S115" i="14"/>
  <c r="G115" i="14" s="1"/>
  <c r="S117" i="14"/>
  <c r="G117" i="14" s="1"/>
  <c r="S122" i="14"/>
  <c r="G122" i="14" s="1"/>
  <c r="E10" i="14" s="1"/>
  <c r="F10" i="14" s="1"/>
  <c r="S131" i="14"/>
  <c r="S135" i="14"/>
  <c r="S142" i="14"/>
  <c r="G142" i="14" s="1"/>
  <c r="S19" i="14"/>
  <c r="G19" i="14" s="1"/>
  <c r="E4" i="14" s="1"/>
  <c r="F4" i="14" s="1"/>
  <c r="S36" i="14"/>
  <c r="G36" i="14" s="1"/>
  <c r="E5" i="14" s="1"/>
  <c r="F5" i="14" s="1"/>
  <c r="S40" i="14"/>
  <c r="S45" i="14"/>
  <c r="S50" i="14"/>
  <c r="G50" i="14" s="1"/>
  <c r="S67" i="14"/>
  <c r="G67" i="14" s="1"/>
  <c r="S80" i="14"/>
  <c r="G80" i="14" s="1"/>
  <c r="S82" i="14"/>
  <c r="S94" i="14"/>
  <c r="G94" i="14" s="1"/>
  <c r="E8" i="14" s="1"/>
  <c r="F8" i="14" s="1"/>
  <c r="S103" i="14"/>
  <c r="G103" i="14" s="1"/>
  <c r="S110" i="14"/>
  <c r="G110" i="14" s="1"/>
  <c r="S124" i="14"/>
  <c r="S133" i="14"/>
  <c r="G133" i="14" s="1"/>
  <c r="S30" i="14"/>
  <c r="G30" i="14" s="1"/>
  <c r="S38" i="14"/>
  <c r="S52" i="14"/>
  <c r="S57" i="14"/>
  <c r="G57" i="14" s="1"/>
  <c r="S69" i="14"/>
  <c r="G69" i="14" s="1"/>
  <c r="S71" i="14"/>
  <c r="G71" i="14" s="1"/>
  <c r="S87" i="14"/>
  <c r="G87" i="14" s="1"/>
  <c r="S89" i="14"/>
  <c r="S96" i="14"/>
  <c r="S107" i="14"/>
  <c r="G107" i="14" s="1"/>
  <c r="S119" i="14"/>
  <c r="G119" i="14" s="1"/>
  <c r="S139" i="14"/>
  <c r="G139" i="14" s="1"/>
  <c r="S146" i="14"/>
  <c r="S42" i="14"/>
  <c r="G42" i="14" s="1"/>
  <c r="S54" i="14"/>
  <c r="S77" i="14"/>
  <c r="G77" i="14" s="1"/>
  <c r="S84" i="14"/>
  <c r="G84" i="14" s="1"/>
  <c r="S126" i="14"/>
  <c r="G126" i="14" s="1"/>
  <c r="S128" i="14"/>
  <c r="S141" i="14"/>
  <c r="S79" i="14"/>
  <c r="S98" i="14"/>
  <c r="G98" i="14" s="1"/>
  <c r="S102" i="14"/>
  <c r="G102" i="14" s="1"/>
  <c r="S109" i="14"/>
  <c r="G109" i="14" s="1"/>
  <c r="S130" i="14"/>
  <c r="G130" i="14" s="1"/>
  <c r="S132" i="14"/>
  <c r="S86" i="14"/>
  <c r="G86" i="14" s="1"/>
  <c r="S106" i="14"/>
  <c r="G106" i="14" s="1"/>
  <c r="S111" i="14"/>
  <c r="S118" i="14"/>
  <c r="G118" i="14" s="1"/>
  <c r="S123" i="14"/>
  <c r="G123" i="14" s="1"/>
  <c r="S136" i="14"/>
  <c r="G136" i="14" s="1"/>
  <c r="S138" i="14"/>
  <c r="G138" i="14" s="1"/>
  <c r="S143" i="14"/>
  <c r="G143" i="14" s="1"/>
  <c r="S83" i="14"/>
  <c r="G83" i="14" s="1"/>
  <c r="S88" i="14"/>
  <c r="S90" i="14"/>
  <c r="S95" i="14"/>
  <c r="G95" i="14" s="1"/>
  <c r="E7" i="14" l="1"/>
  <c r="F7" i="14" s="1"/>
  <c r="E9" i="14"/>
  <c r="F9" i="14" s="1"/>
  <c r="G120" i="13" l="1"/>
  <c r="D120" i="13"/>
  <c r="G119" i="13"/>
  <c r="D119" i="13"/>
  <c r="G118" i="13"/>
  <c r="D118" i="13"/>
  <c r="G117" i="13"/>
  <c r="D117" i="13"/>
  <c r="G116" i="13"/>
  <c r="D116" i="13"/>
  <c r="G115" i="13"/>
  <c r="D115" i="13"/>
  <c r="G114" i="13"/>
  <c r="D114" i="13"/>
  <c r="G113" i="13"/>
  <c r="D113" i="13"/>
  <c r="G112" i="13"/>
  <c r="D112" i="13"/>
  <c r="G111" i="13"/>
  <c r="D111" i="13"/>
  <c r="G110" i="13"/>
  <c r="D110" i="13"/>
  <c r="G109" i="13"/>
  <c r="D109" i="13"/>
  <c r="G108" i="13"/>
  <c r="D108" i="13"/>
  <c r="G107" i="13"/>
  <c r="G121" i="13" s="1"/>
  <c r="I107" i="13" s="1"/>
  <c r="E11" i="13" s="1"/>
  <c r="F11" i="13" s="1"/>
  <c r="D107" i="13"/>
  <c r="G105" i="13"/>
  <c r="D105" i="13"/>
  <c r="G104" i="13"/>
  <c r="D104" i="13"/>
  <c r="G103" i="13"/>
  <c r="D103" i="13"/>
  <c r="G102" i="13"/>
  <c r="D102" i="13"/>
  <c r="G101" i="13"/>
  <c r="D101" i="13"/>
  <c r="G100" i="13"/>
  <c r="D100" i="13"/>
  <c r="G99" i="13"/>
  <c r="D99" i="13"/>
  <c r="G98" i="13"/>
  <c r="D98" i="13"/>
  <c r="G97" i="13"/>
  <c r="D97" i="13"/>
  <c r="G96" i="13"/>
  <c r="D96" i="13"/>
  <c r="G95" i="13"/>
  <c r="D95" i="13"/>
  <c r="G94" i="13"/>
  <c r="G106" i="13" s="1"/>
  <c r="I94" i="13" s="1"/>
  <c r="E10" i="13" s="1"/>
  <c r="F10" i="13" s="1"/>
  <c r="D94" i="13"/>
  <c r="G92" i="13"/>
  <c r="D92" i="13"/>
  <c r="G91" i="13"/>
  <c r="D91" i="13"/>
  <c r="G90" i="13"/>
  <c r="D90" i="13"/>
  <c r="G89" i="13"/>
  <c r="D89" i="13"/>
  <c r="G88" i="13"/>
  <c r="D88" i="13"/>
  <c r="G87" i="13"/>
  <c r="D87" i="13"/>
  <c r="G86" i="13"/>
  <c r="D86" i="13"/>
  <c r="G85" i="13"/>
  <c r="D85" i="13"/>
  <c r="G84" i="13"/>
  <c r="E9" i="13" s="1"/>
  <c r="F9" i="13" s="1"/>
  <c r="D84" i="13"/>
  <c r="G83" i="13"/>
  <c r="D83" i="13"/>
  <c r="G81" i="13"/>
  <c r="D81" i="13"/>
  <c r="G80" i="13"/>
  <c r="D80" i="13"/>
  <c r="G79" i="13"/>
  <c r="D79" i="13"/>
  <c r="G78" i="13"/>
  <c r="D78" i="13"/>
  <c r="G77" i="13"/>
  <c r="D77" i="13"/>
  <c r="G76" i="13"/>
  <c r="D76" i="13"/>
  <c r="G75" i="13"/>
  <c r="D75" i="13"/>
  <c r="G74" i="13"/>
  <c r="D74" i="13"/>
  <c r="G73" i="13"/>
  <c r="E8" i="13" s="1"/>
  <c r="F8" i="13" s="1"/>
  <c r="D73" i="13"/>
  <c r="G72" i="13"/>
  <c r="D72" i="13"/>
  <c r="G71" i="13"/>
  <c r="D71" i="13"/>
  <c r="G70" i="13"/>
  <c r="G82" i="13" s="1"/>
  <c r="I70" i="13" s="1"/>
  <c r="D70" i="13"/>
  <c r="G68" i="13"/>
  <c r="D68" i="13"/>
  <c r="G67" i="13"/>
  <c r="D67" i="13"/>
  <c r="G66" i="13"/>
  <c r="D66" i="13"/>
  <c r="G65" i="13"/>
  <c r="D65" i="13"/>
  <c r="G64" i="13"/>
  <c r="D64" i="13"/>
  <c r="G63" i="13"/>
  <c r="D63" i="13"/>
  <c r="G62" i="13"/>
  <c r="D62" i="13"/>
  <c r="G61" i="13"/>
  <c r="D61" i="13"/>
  <c r="G60" i="13"/>
  <c r="D60" i="13"/>
  <c r="G59" i="13"/>
  <c r="D59" i="13"/>
  <c r="G58" i="13"/>
  <c r="E7" i="13" s="1"/>
  <c r="F7" i="13" s="1"/>
  <c r="D58" i="13"/>
  <c r="G57" i="13"/>
  <c r="D57" i="13"/>
  <c r="G56" i="13"/>
  <c r="G69" i="13" s="1"/>
  <c r="I56" i="13" s="1"/>
  <c r="D56" i="13"/>
  <c r="C56" i="13"/>
  <c r="B56" i="13"/>
  <c r="G54" i="13"/>
  <c r="D54" i="13"/>
  <c r="G53" i="13"/>
  <c r="D53" i="13"/>
  <c r="G52" i="13"/>
  <c r="D52" i="13"/>
  <c r="G51" i="13"/>
  <c r="D51" i="13"/>
  <c r="G50" i="13"/>
  <c r="D50" i="13"/>
  <c r="G49" i="13"/>
  <c r="D49" i="13"/>
  <c r="G48" i="13"/>
  <c r="D48" i="13"/>
  <c r="G47" i="13"/>
  <c r="E6" i="13" s="1"/>
  <c r="F6" i="13" s="1"/>
  <c r="D47" i="13"/>
  <c r="G46" i="13"/>
  <c r="D46" i="13"/>
  <c r="G45" i="13"/>
  <c r="D45" i="13"/>
  <c r="G44" i="13"/>
  <c r="G55" i="13" s="1"/>
  <c r="I44" i="13" s="1"/>
  <c r="D44" i="13"/>
  <c r="G42" i="13"/>
  <c r="D42" i="13"/>
  <c r="G41" i="13"/>
  <c r="D41" i="13"/>
  <c r="G40" i="13"/>
  <c r="D40" i="13"/>
  <c r="G39" i="13"/>
  <c r="D39" i="13"/>
  <c r="G38" i="13"/>
  <c r="D38" i="13"/>
  <c r="G37" i="13"/>
  <c r="D37" i="13"/>
  <c r="G36" i="13"/>
  <c r="D36" i="13"/>
  <c r="G35" i="13"/>
  <c r="D35" i="13"/>
  <c r="G34" i="13"/>
  <c r="D34" i="13"/>
  <c r="G33" i="13"/>
  <c r="D33" i="13"/>
  <c r="G32" i="13"/>
  <c r="D32" i="13"/>
  <c r="G31" i="13"/>
  <c r="D31" i="13"/>
  <c r="G30" i="13"/>
  <c r="D30" i="13"/>
  <c r="G29" i="13"/>
  <c r="D29" i="13"/>
  <c r="G28" i="13"/>
  <c r="E5" i="13" s="1"/>
  <c r="F5" i="13" s="1"/>
  <c r="D28" i="13"/>
  <c r="G27" i="13"/>
  <c r="G43" i="13" s="1"/>
  <c r="I27" i="13" s="1"/>
  <c r="D27" i="13"/>
  <c r="G25" i="13"/>
  <c r="D25" i="13"/>
  <c r="G24" i="13"/>
  <c r="D24" i="13"/>
  <c r="G23" i="13"/>
  <c r="D23" i="13"/>
  <c r="G22" i="13"/>
  <c r="D22" i="13"/>
  <c r="G21" i="13"/>
  <c r="D21" i="13"/>
  <c r="G20" i="13"/>
  <c r="D20" i="13"/>
  <c r="G19" i="13"/>
  <c r="D19" i="13"/>
  <c r="G18" i="13"/>
  <c r="D18" i="13"/>
  <c r="G17" i="13"/>
  <c r="G26" i="13" s="1"/>
  <c r="I15" i="13" s="1"/>
  <c r="D17" i="13"/>
  <c r="G16" i="13"/>
  <c r="D16" i="13"/>
  <c r="G15" i="13"/>
  <c r="D15" i="13"/>
  <c r="C15" i="13"/>
  <c r="A15" i="13"/>
  <c r="C11" i="13"/>
  <c r="C137" i="13" s="1"/>
  <c r="B11" i="13"/>
  <c r="B107" i="13" s="1"/>
  <c r="C10" i="13"/>
  <c r="C94" i="13" s="1"/>
  <c r="B10" i="13"/>
  <c r="B94" i="13" s="1"/>
  <c r="C9" i="13"/>
  <c r="C125" i="13" s="1"/>
  <c r="B9" i="13"/>
  <c r="B83" i="13" s="1"/>
  <c r="H8" i="13"/>
  <c r="C8" i="13"/>
  <c r="C70" i="13" s="1"/>
  <c r="B8" i="13"/>
  <c r="B70" i="13" s="1"/>
  <c r="C7" i="13"/>
  <c r="B7" i="13"/>
  <c r="C6" i="13"/>
  <c r="C44" i="13" s="1"/>
  <c r="B6" i="13"/>
  <c r="B44" i="13" s="1"/>
  <c r="H5" i="13"/>
  <c r="C5" i="13"/>
  <c r="C27" i="13" s="1"/>
  <c r="B5" i="13"/>
  <c r="B27" i="13" s="1"/>
  <c r="E4" i="13"/>
  <c r="F4" i="13" s="1"/>
  <c r="C4" i="13"/>
  <c r="B2" i="13"/>
  <c r="G93" i="13" l="1"/>
  <c r="I83" i="13" s="1"/>
  <c r="C83" i="13"/>
  <c r="C107" i="13"/>
  <c r="P164" i="12" l="1"/>
  <c r="P163" i="12"/>
  <c r="P162" i="12"/>
  <c r="P161" i="12"/>
  <c r="P160" i="12"/>
  <c r="P159" i="12"/>
  <c r="P158" i="12"/>
  <c r="P157" i="12"/>
  <c r="P156" i="12"/>
  <c r="P155" i="12"/>
  <c r="P154" i="12"/>
  <c r="Q153" i="12"/>
  <c r="P153" i="12"/>
  <c r="P152" i="12"/>
  <c r="P151" i="12"/>
  <c r="P150" i="12"/>
  <c r="P149" i="12"/>
  <c r="Q148" i="12"/>
  <c r="P148" i="12"/>
  <c r="P147" i="12"/>
  <c r="Q146" i="12"/>
  <c r="P146" i="12"/>
  <c r="Q143" i="12"/>
  <c r="R143" i="12" s="1"/>
  <c r="G143" i="12" s="1"/>
  <c r="P143" i="12"/>
  <c r="P142" i="12"/>
  <c r="Q141" i="12"/>
  <c r="R141" i="12" s="1"/>
  <c r="G141" i="12" s="1"/>
  <c r="P141" i="12"/>
  <c r="P140" i="12"/>
  <c r="Q139" i="12"/>
  <c r="R139" i="12" s="1"/>
  <c r="G139" i="12" s="1"/>
  <c r="P139" i="12"/>
  <c r="P138" i="12"/>
  <c r="P137" i="12"/>
  <c r="Q136" i="12"/>
  <c r="R136" i="12" s="1"/>
  <c r="G136" i="12" s="1"/>
  <c r="P136" i="12"/>
  <c r="P135" i="12"/>
  <c r="Q134" i="12"/>
  <c r="R134" i="12" s="1"/>
  <c r="G134" i="12" s="1"/>
  <c r="P134" i="12"/>
  <c r="Q133" i="12"/>
  <c r="P133" i="12"/>
  <c r="Q132" i="12"/>
  <c r="P132" i="12"/>
  <c r="Q131" i="12"/>
  <c r="P131" i="12"/>
  <c r="P130" i="12"/>
  <c r="Q129" i="12"/>
  <c r="R129" i="12" s="1"/>
  <c r="G129" i="12" s="1"/>
  <c r="P129" i="12"/>
  <c r="Q128" i="12"/>
  <c r="P128" i="12"/>
  <c r="Q127" i="12"/>
  <c r="P127" i="12"/>
  <c r="Q126" i="12"/>
  <c r="R126" i="12" s="1"/>
  <c r="G126" i="12" s="1"/>
  <c r="P126" i="12"/>
  <c r="P123" i="12"/>
  <c r="P122" i="12"/>
  <c r="Q121" i="12"/>
  <c r="P121" i="12"/>
  <c r="P120" i="12"/>
  <c r="P119" i="12"/>
  <c r="P118" i="12"/>
  <c r="Q117" i="12"/>
  <c r="P117" i="12"/>
  <c r="P116" i="12"/>
  <c r="Q115" i="12"/>
  <c r="P115" i="12"/>
  <c r="Q114" i="12"/>
  <c r="P114" i="12"/>
  <c r="P113" i="12"/>
  <c r="Q112" i="12"/>
  <c r="P112" i="12"/>
  <c r="Q111" i="12"/>
  <c r="P111" i="12"/>
  <c r="P110" i="12"/>
  <c r="P109" i="12"/>
  <c r="P108" i="12"/>
  <c r="P107" i="12"/>
  <c r="P106" i="12"/>
  <c r="Q105" i="12"/>
  <c r="P105" i="12"/>
  <c r="P104" i="12"/>
  <c r="P103" i="12"/>
  <c r="P102" i="12"/>
  <c r="P101" i="12"/>
  <c r="Q98" i="12"/>
  <c r="R98" i="12" s="1"/>
  <c r="G98" i="12" s="1"/>
  <c r="P98" i="12"/>
  <c r="P97" i="12"/>
  <c r="Q96" i="12"/>
  <c r="R96" i="12" s="1"/>
  <c r="G96" i="12" s="1"/>
  <c r="P96" i="12"/>
  <c r="P95" i="12"/>
  <c r="Q94" i="12"/>
  <c r="P94" i="12"/>
  <c r="Q93" i="12"/>
  <c r="R93" i="12" s="1"/>
  <c r="G93" i="12" s="1"/>
  <c r="P93" i="12"/>
  <c r="P92" i="12"/>
  <c r="P91" i="12"/>
  <c r="P90" i="12"/>
  <c r="P89" i="12"/>
  <c r="Q88" i="12"/>
  <c r="R88" i="12" s="1"/>
  <c r="G88" i="12" s="1"/>
  <c r="P88" i="12"/>
  <c r="P87" i="12"/>
  <c r="P86" i="12"/>
  <c r="Q85" i="12"/>
  <c r="R85" i="12" s="1"/>
  <c r="G85" i="12" s="1"/>
  <c r="P85" i="12"/>
  <c r="Q84" i="12"/>
  <c r="P84" i="12"/>
  <c r="P83" i="12"/>
  <c r="P80" i="12"/>
  <c r="P79" i="12"/>
  <c r="P78" i="12"/>
  <c r="P77" i="12"/>
  <c r="R76" i="12"/>
  <c r="G76" i="12" s="1"/>
  <c r="Q76" i="12"/>
  <c r="P76" i="12"/>
  <c r="P75" i="12"/>
  <c r="Q74" i="12"/>
  <c r="P74" i="12"/>
  <c r="P73" i="12"/>
  <c r="P72" i="12"/>
  <c r="P71" i="12"/>
  <c r="Q70" i="12"/>
  <c r="P70" i="12"/>
  <c r="P69" i="12"/>
  <c r="P68" i="12"/>
  <c r="P67" i="12"/>
  <c r="Q64" i="12"/>
  <c r="R64" i="12" s="1"/>
  <c r="G64" i="12" s="1"/>
  <c r="P64" i="12"/>
  <c r="P63" i="12"/>
  <c r="Q62" i="12"/>
  <c r="R62" i="12" s="1"/>
  <c r="G62" i="12" s="1"/>
  <c r="P62" i="12"/>
  <c r="P61" i="12"/>
  <c r="Q60" i="12"/>
  <c r="R60" i="12" s="1"/>
  <c r="G60" i="12" s="1"/>
  <c r="P60" i="12"/>
  <c r="P59" i="12"/>
  <c r="Q58" i="12"/>
  <c r="R58" i="12" s="1"/>
  <c r="G58" i="12" s="1"/>
  <c r="P58" i="12"/>
  <c r="P57" i="12"/>
  <c r="Q56" i="12"/>
  <c r="R56" i="12" s="1"/>
  <c r="G56" i="12" s="1"/>
  <c r="P56" i="12"/>
  <c r="Q55" i="12"/>
  <c r="R55" i="12" s="1"/>
  <c r="P55" i="12"/>
  <c r="Q54" i="12"/>
  <c r="P54" i="12"/>
  <c r="R54" i="12" s="1"/>
  <c r="Q53" i="12"/>
  <c r="R53" i="12" s="1"/>
  <c r="P53" i="12"/>
  <c r="P52" i="12"/>
  <c r="Q51" i="12"/>
  <c r="P51" i="12"/>
  <c r="R51" i="12" s="1"/>
  <c r="Q50" i="12"/>
  <c r="R50" i="12" s="1"/>
  <c r="P50" i="12"/>
  <c r="R49" i="12"/>
  <c r="G49" i="12" s="1"/>
  <c r="P48" i="12"/>
  <c r="P47" i="12"/>
  <c r="Q44" i="12"/>
  <c r="R44" i="12" s="1"/>
  <c r="G44" i="12" s="1"/>
  <c r="P44" i="12"/>
  <c r="P43" i="12"/>
  <c r="Q42" i="12"/>
  <c r="R42" i="12" s="1"/>
  <c r="G42" i="12" s="1"/>
  <c r="P42" i="12"/>
  <c r="P41" i="12"/>
  <c r="Q40" i="12"/>
  <c r="R40" i="12" s="1"/>
  <c r="G40" i="12" s="1"/>
  <c r="P40" i="12"/>
  <c r="Q39" i="12"/>
  <c r="R39" i="12" s="1"/>
  <c r="G39" i="12" s="1"/>
  <c r="P39" i="12"/>
  <c r="Q38" i="12"/>
  <c r="R38" i="12" s="1"/>
  <c r="P38" i="12"/>
  <c r="P37" i="12"/>
  <c r="P36" i="12"/>
  <c r="P35" i="12"/>
  <c r="P34" i="12"/>
  <c r="Q33" i="12"/>
  <c r="P33" i="12"/>
  <c r="R33" i="12" s="1"/>
  <c r="G33" i="12" s="1"/>
  <c r="Q32" i="12"/>
  <c r="P32" i="12"/>
  <c r="R32" i="12" s="1"/>
  <c r="P31" i="12"/>
  <c r="P30" i="12"/>
  <c r="R29" i="12"/>
  <c r="Q29" i="12"/>
  <c r="P29" i="12"/>
  <c r="P26" i="12"/>
  <c r="P25" i="12"/>
  <c r="P24" i="12"/>
  <c r="Q23" i="12"/>
  <c r="P23" i="12"/>
  <c r="R23" i="12" s="1"/>
  <c r="G23" i="12" s="1"/>
  <c r="P22" i="12"/>
  <c r="P21" i="12"/>
  <c r="Q20" i="12"/>
  <c r="P20" i="12"/>
  <c r="P19" i="12"/>
  <c r="P18" i="12"/>
  <c r="P17" i="12"/>
  <c r="P16" i="12"/>
  <c r="P15" i="12"/>
  <c r="A15" i="12"/>
  <c r="C11" i="12"/>
  <c r="B11" i="12"/>
  <c r="C10" i="12"/>
  <c r="B10" i="12"/>
  <c r="C9" i="12"/>
  <c r="B9" i="12"/>
  <c r="H8" i="12"/>
  <c r="C8" i="12"/>
  <c r="B8" i="12"/>
  <c r="C7" i="12"/>
  <c r="C67" i="12" s="1"/>
  <c r="B7" i="12"/>
  <c r="B67" i="12" s="1"/>
  <c r="C6" i="12"/>
  <c r="C47" i="12" s="1"/>
  <c r="B6" i="12"/>
  <c r="H5" i="12"/>
  <c r="C5" i="12"/>
  <c r="C29" i="12" s="1"/>
  <c r="B5" i="12"/>
  <c r="B29" i="12" s="1"/>
  <c r="C4" i="12"/>
  <c r="C15" i="12" s="1"/>
  <c r="B2" i="12"/>
  <c r="Q151" i="12" s="1"/>
  <c r="R151" i="12" s="1"/>
  <c r="G151" i="12" s="1"/>
  <c r="Q22" i="12" l="1"/>
  <c r="R22" i="12" s="1"/>
  <c r="G22" i="12" s="1"/>
  <c r="Q24" i="12"/>
  <c r="R24" i="12" s="1"/>
  <c r="G24" i="12" s="1"/>
  <c r="Q26" i="12"/>
  <c r="R26" i="12" s="1"/>
  <c r="G26" i="12" s="1"/>
  <c r="Q34" i="12"/>
  <c r="R34" i="12" s="1"/>
  <c r="G34" i="12" s="1"/>
  <c r="Q36" i="12"/>
  <c r="R36" i="12" s="1"/>
  <c r="G36" i="12" s="1"/>
  <c r="Q48" i="12"/>
  <c r="R48" i="12" s="1"/>
  <c r="G48" i="12" s="1"/>
  <c r="G65" i="12" s="1"/>
  <c r="E6" i="12" s="1"/>
  <c r="F6" i="12" s="1"/>
  <c r="Q67" i="12"/>
  <c r="R67" i="12" s="1"/>
  <c r="G67" i="12" s="1"/>
  <c r="Q72" i="12"/>
  <c r="R72" i="12" s="1"/>
  <c r="G72" i="12" s="1"/>
  <c r="Q90" i="12"/>
  <c r="Q106" i="12"/>
  <c r="R106" i="12" s="1"/>
  <c r="G106" i="12" s="1"/>
  <c r="Q108" i="12"/>
  <c r="R108" i="12" s="1"/>
  <c r="G108" i="12" s="1"/>
  <c r="Q122" i="12"/>
  <c r="R122" i="12" s="1"/>
  <c r="G122" i="12" s="1"/>
  <c r="Q147" i="12"/>
  <c r="R147" i="12" s="1"/>
  <c r="G147" i="12" s="1"/>
  <c r="Q154" i="12"/>
  <c r="R154" i="12" s="1"/>
  <c r="G154" i="12" s="1"/>
  <c r="Q156" i="12"/>
  <c r="R156" i="12" s="1"/>
  <c r="G156" i="12" s="1"/>
  <c r="Q159" i="12"/>
  <c r="R159" i="12" s="1"/>
  <c r="G159" i="12" s="1"/>
  <c r="Q161" i="12"/>
  <c r="R161" i="12" s="1"/>
  <c r="G161" i="12" s="1"/>
  <c r="Q163" i="12"/>
  <c r="R163" i="12" s="1"/>
  <c r="G163" i="12" s="1"/>
  <c r="Q16" i="12"/>
  <c r="R16" i="12" s="1"/>
  <c r="G16" i="12" s="1"/>
  <c r="Q18" i="12"/>
  <c r="R18" i="12" s="1"/>
  <c r="G18" i="12" s="1"/>
  <c r="Q30" i="12"/>
  <c r="R30" i="12" s="1"/>
  <c r="G30" i="12" s="1"/>
  <c r="G45" i="12" s="1"/>
  <c r="E5" i="12" s="1"/>
  <c r="F5" i="12" s="1"/>
  <c r="Q75" i="12"/>
  <c r="R75" i="12" s="1"/>
  <c r="G75" i="12" s="1"/>
  <c r="Q77" i="12"/>
  <c r="R77" i="12" s="1"/>
  <c r="G77" i="12" s="1"/>
  <c r="Q79" i="12"/>
  <c r="R79" i="12" s="1"/>
  <c r="G79" i="12" s="1"/>
  <c r="Q91" i="12"/>
  <c r="Q102" i="12"/>
  <c r="R102" i="12" s="1"/>
  <c r="G102" i="12" s="1"/>
  <c r="Q104" i="12"/>
  <c r="R104" i="12" s="1"/>
  <c r="G104" i="12" s="1"/>
  <c r="Q118" i="12"/>
  <c r="R118" i="12" s="1"/>
  <c r="G118" i="12" s="1"/>
  <c r="Q120" i="12"/>
  <c r="R120" i="12" s="1"/>
  <c r="G120" i="12" s="1"/>
  <c r="Q137" i="12"/>
  <c r="Q150" i="12"/>
  <c r="R150" i="12" s="1"/>
  <c r="G150" i="12" s="1"/>
  <c r="Q152" i="12"/>
  <c r="R152" i="12" s="1"/>
  <c r="G152" i="12" s="1"/>
  <c r="Q41" i="12"/>
  <c r="R41" i="12" s="1"/>
  <c r="G41" i="12" s="1"/>
  <c r="Q43" i="12"/>
  <c r="R43" i="12" s="1"/>
  <c r="G43" i="12" s="1"/>
  <c r="Q68" i="12"/>
  <c r="Q83" i="12"/>
  <c r="R83" i="12" s="1"/>
  <c r="G83" i="12" s="1"/>
  <c r="Q109" i="12"/>
  <c r="Q135" i="12"/>
  <c r="R135" i="12" s="1"/>
  <c r="G135" i="12" s="1"/>
  <c r="Q157" i="12"/>
  <c r="Q21" i="12"/>
  <c r="R21" i="12" s="1"/>
  <c r="G21" i="12" s="1"/>
  <c r="Q25" i="12"/>
  <c r="R25" i="12" s="1"/>
  <c r="G25" i="12" s="1"/>
  <c r="Q35" i="12"/>
  <c r="R35" i="12" s="1"/>
  <c r="G35" i="12" s="1"/>
  <c r="Q37" i="12"/>
  <c r="R37" i="12" s="1"/>
  <c r="G37" i="12" s="1"/>
  <c r="Q47" i="12"/>
  <c r="R47" i="12" s="1"/>
  <c r="Q52" i="12"/>
  <c r="R52" i="12" s="1"/>
  <c r="G52" i="12" s="1"/>
  <c r="Q71" i="12"/>
  <c r="R71" i="12" s="1"/>
  <c r="G71" i="12" s="1"/>
  <c r="Q73" i="12"/>
  <c r="R73" i="12" s="1"/>
  <c r="G73" i="12" s="1"/>
  <c r="Q86" i="12"/>
  <c r="Q92" i="12"/>
  <c r="Q107" i="12"/>
  <c r="R107" i="12" s="1"/>
  <c r="G107" i="12" s="1"/>
  <c r="Q113" i="12"/>
  <c r="R113" i="12" s="1"/>
  <c r="G113" i="12" s="1"/>
  <c r="Q116" i="12"/>
  <c r="R116" i="12" s="1"/>
  <c r="G116" i="12" s="1"/>
  <c r="Q123" i="12"/>
  <c r="R123" i="12" s="1"/>
  <c r="G123" i="12" s="1"/>
  <c r="Q155" i="12"/>
  <c r="R155" i="12" s="1"/>
  <c r="G155" i="12" s="1"/>
  <c r="Q160" i="12"/>
  <c r="R160" i="12" s="1"/>
  <c r="G160" i="12" s="1"/>
  <c r="Q162" i="12"/>
  <c r="R162" i="12" s="1"/>
  <c r="G162" i="12" s="1"/>
  <c r="Q164" i="12"/>
  <c r="R164" i="12" s="1"/>
  <c r="G164" i="12" s="1"/>
  <c r="Q31" i="12"/>
  <c r="R31" i="12" s="1"/>
  <c r="Q57" i="12"/>
  <c r="R57" i="12" s="1"/>
  <c r="G57" i="12" s="1"/>
  <c r="Q59" i="12"/>
  <c r="R59" i="12" s="1"/>
  <c r="G59" i="12" s="1"/>
  <c r="Q61" i="12"/>
  <c r="R61" i="12" s="1"/>
  <c r="G61" i="12" s="1"/>
  <c r="Q63" i="12"/>
  <c r="R63" i="12" s="1"/>
  <c r="G63" i="12" s="1"/>
  <c r="Q89" i="12"/>
  <c r="R89" i="12" s="1"/>
  <c r="G89" i="12" s="1"/>
  <c r="Q95" i="12"/>
  <c r="R95" i="12" s="1"/>
  <c r="G95" i="12" s="1"/>
  <c r="Q97" i="12"/>
  <c r="R97" i="12" s="1"/>
  <c r="G97" i="12" s="1"/>
  <c r="Q110" i="12"/>
  <c r="Q130" i="12"/>
  <c r="R130" i="12" s="1"/>
  <c r="G130" i="12" s="1"/>
  <c r="G144" i="12" s="1"/>
  <c r="E10" i="12" s="1"/>
  <c r="F10" i="12" s="1"/>
  <c r="Q138" i="12"/>
  <c r="R138" i="12" s="1"/>
  <c r="G138" i="12" s="1"/>
  <c r="Q140" i="12"/>
  <c r="R140" i="12" s="1"/>
  <c r="G140" i="12" s="1"/>
  <c r="Q142" i="12"/>
  <c r="R142" i="12" s="1"/>
  <c r="G142" i="12" s="1"/>
  <c r="Q158" i="12"/>
  <c r="Q15" i="12"/>
  <c r="R15" i="12" s="1"/>
  <c r="G15" i="12" s="1"/>
  <c r="Q17" i="12"/>
  <c r="R17" i="12" s="1"/>
  <c r="G17" i="12" s="1"/>
  <c r="Q19" i="12"/>
  <c r="R19" i="12" s="1"/>
  <c r="G19" i="12" s="1"/>
  <c r="Q69" i="12"/>
  <c r="R69" i="12" s="1"/>
  <c r="G69" i="12" s="1"/>
  <c r="Q78" i="12"/>
  <c r="R78" i="12" s="1"/>
  <c r="G78" i="12" s="1"/>
  <c r="Q80" i="12"/>
  <c r="R80" i="12" s="1"/>
  <c r="G80" i="12" s="1"/>
  <c r="Q87" i="12"/>
  <c r="Q101" i="12"/>
  <c r="R101" i="12" s="1"/>
  <c r="G101" i="12" s="1"/>
  <c r="G124" i="12" s="1"/>
  <c r="E9" i="12" s="1"/>
  <c r="F9" i="12" s="1"/>
  <c r="Q103" i="12"/>
  <c r="R103" i="12" s="1"/>
  <c r="G103" i="12" s="1"/>
  <c r="Q119" i="12"/>
  <c r="R119" i="12" s="1"/>
  <c r="G119" i="12" s="1"/>
  <c r="Q149" i="12"/>
  <c r="R149" i="12" s="1"/>
  <c r="G149" i="12" s="1"/>
  <c r="G81" i="12" l="1"/>
  <c r="E7" i="12" s="1"/>
  <c r="F7" i="12" s="1"/>
  <c r="G165" i="12"/>
  <c r="E11" i="12" s="1"/>
  <c r="F11" i="12" s="1"/>
  <c r="G99" i="12"/>
  <c r="E8" i="12" s="1"/>
  <c r="F8" i="12" s="1"/>
  <c r="G27" i="12"/>
  <c r="E4" i="12" s="1"/>
  <c r="F4" i="12" s="1"/>
  <c r="G112" i="11" l="1"/>
  <c r="D112" i="11"/>
  <c r="G111" i="11"/>
  <c r="D111" i="11"/>
  <c r="G110" i="11"/>
  <c r="D110" i="11"/>
  <c r="G109" i="11"/>
  <c r="D109" i="11"/>
  <c r="G108" i="11"/>
  <c r="D108" i="11"/>
  <c r="G107" i="11"/>
  <c r="D107" i="11"/>
  <c r="G106" i="11"/>
  <c r="D106" i="11"/>
  <c r="G105" i="11"/>
  <c r="E11" i="11" s="1"/>
  <c r="F11" i="11" s="1"/>
  <c r="D105" i="11"/>
  <c r="G104" i="11"/>
  <c r="D104" i="11"/>
  <c r="G103" i="11"/>
  <c r="D103" i="11"/>
  <c r="G102" i="11"/>
  <c r="D102" i="11"/>
  <c r="G101" i="11"/>
  <c r="D101" i="11"/>
  <c r="G100" i="11"/>
  <c r="D100" i="11"/>
  <c r="G99" i="11"/>
  <c r="G113" i="11" s="1"/>
  <c r="D99" i="11"/>
  <c r="G98" i="11"/>
  <c r="G97" i="11"/>
  <c r="D97" i="11"/>
  <c r="G96" i="11"/>
  <c r="D96" i="11"/>
  <c r="G95" i="11"/>
  <c r="D95" i="11"/>
  <c r="G94" i="11"/>
  <c r="D94" i="11"/>
  <c r="G93" i="11"/>
  <c r="D93" i="11"/>
  <c r="G92" i="11"/>
  <c r="D92" i="11"/>
  <c r="G91" i="11"/>
  <c r="D91" i="11"/>
  <c r="G90" i="11"/>
  <c r="D90" i="11"/>
  <c r="G89" i="11"/>
  <c r="D89" i="11"/>
  <c r="G88" i="11"/>
  <c r="D88" i="11"/>
  <c r="G87" i="11"/>
  <c r="D87" i="11"/>
  <c r="B87" i="11"/>
  <c r="G85" i="11"/>
  <c r="D85" i="11"/>
  <c r="G84" i="11"/>
  <c r="D84" i="11"/>
  <c r="G83" i="11"/>
  <c r="D83" i="11"/>
  <c r="G82" i="11"/>
  <c r="E9" i="11" s="1"/>
  <c r="F9" i="11" s="1"/>
  <c r="D82" i="11"/>
  <c r="G81" i="11"/>
  <c r="D81" i="11"/>
  <c r="G80" i="11"/>
  <c r="D80" i="11"/>
  <c r="G79" i="11"/>
  <c r="D79" i="11"/>
  <c r="G78" i="11"/>
  <c r="G86" i="11" s="1"/>
  <c r="D78" i="11"/>
  <c r="G77" i="11"/>
  <c r="D77" i="11"/>
  <c r="G75" i="11"/>
  <c r="D75" i="11"/>
  <c r="G74" i="11"/>
  <c r="D74" i="11"/>
  <c r="G73" i="11"/>
  <c r="D73" i="11"/>
  <c r="G72" i="11"/>
  <c r="D72" i="11"/>
  <c r="G71" i="11"/>
  <c r="D71" i="11"/>
  <c r="G70" i="11"/>
  <c r="D70" i="11"/>
  <c r="G69" i="11"/>
  <c r="D69" i="11"/>
  <c r="G68" i="11"/>
  <c r="G76" i="11" s="1"/>
  <c r="D68" i="11"/>
  <c r="B68" i="11"/>
  <c r="G66" i="11"/>
  <c r="D66" i="11"/>
  <c r="G65" i="11"/>
  <c r="D65" i="11"/>
  <c r="G64" i="11"/>
  <c r="D64" i="11"/>
  <c r="G63" i="11"/>
  <c r="D63" i="11"/>
  <c r="G62" i="11"/>
  <c r="D62" i="11"/>
  <c r="G61" i="11"/>
  <c r="D61" i="11"/>
  <c r="G60" i="11"/>
  <c r="D60" i="11"/>
  <c r="G59" i="11"/>
  <c r="D59" i="11"/>
  <c r="G58" i="11"/>
  <c r="D58" i="11"/>
  <c r="G57" i="11"/>
  <c r="D57" i="11"/>
  <c r="G56" i="11"/>
  <c r="D56" i="11"/>
  <c r="G55" i="11"/>
  <c r="E7" i="11" s="1"/>
  <c r="F7" i="11" s="1"/>
  <c r="D55" i="11"/>
  <c r="G54" i="11"/>
  <c r="D54" i="11"/>
  <c r="G53" i="11"/>
  <c r="G67" i="11" s="1"/>
  <c r="D53" i="11"/>
  <c r="G52" i="11"/>
  <c r="G51" i="11"/>
  <c r="D51" i="11"/>
  <c r="G50" i="11"/>
  <c r="D50" i="11"/>
  <c r="G49" i="11"/>
  <c r="D49" i="11"/>
  <c r="G48" i="11"/>
  <c r="D48" i="11"/>
  <c r="G47" i="11"/>
  <c r="D47" i="11"/>
  <c r="G46" i="11"/>
  <c r="D46" i="11"/>
  <c r="G45" i="11"/>
  <c r="D45" i="11"/>
  <c r="G44" i="11"/>
  <c r="D44" i="11"/>
  <c r="G43" i="11"/>
  <c r="D43" i="11"/>
  <c r="G42" i="11"/>
  <c r="D42" i="11"/>
  <c r="G41" i="11"/>
  <c r="D41" i="11"/>
  <c r="G40" i="11"/>
  <c r="D40" i="11"/>
  <c r="G38" i="11"/>
  <c r="D38" i="11"/>
  <c r="G37" i="11"/>
  <c r="D37" i="11"/>
  <c r="G36" i="11"/>
  <c r="D36" i="11"/>
  <c r="G35" i="11"/>
  <c r="D35" i="11"/>
  <c r="G34" i="11"/>
  <c r="D34" i="11"/>
  <c r="G33" i="11"/>
  <c r="D33" i="11"/>
  <c r="G32" i="11"/>
  <c r="D32" i="11"/>
  <c r="G31" i="11"/>
  <c r="D31" i="11"/>
  <c r="G30" i="11"/>
  <c r="D30" i="11"/>
  <c r="G29" i="11"/>
  <c r="D29" i="11"/>
  <c r="G28" i="11"/>
  <c r="E5" i="11" s="1"/>
  <c r="F5" i="11" s="1"/>
  <c r="D28" i="11"/>
  <c r="G27" i="11"/>
  <c r="G26" i="11"/>
  <c r="D26" i="11"/>
  <c r="G25" i="11"/>
  <c r="D25" i="11"/>
  <c r="G24" i="11"/>
  <c r="D24" i="11"/>
  <c r="G23" i="11"/>
  <c r="D23" i="11"/>
  <c r="G22" i="11"/>
  <c r="D22" i="11"/>
  <c r="G21" i="11"/>
  <c r="D21" i="11"/>
  <c r="G20" i="11"/>
  <c r="D20" i="11"/>
  <c r="G19" i="11"/>
  <c r="D19" i="11"/>
  <c r="G18" i="11"/>
  <c r="D18" i="11"/>
  <c r="G17" i="11"/>
  <c r="D17" i="11"/>
  <c r="G16" i="11"/>
  <c r="E4" i="11" s="1"/>
  <c r="F4" i="11" s="1"/>
  <c r="D16" i="11"/>
  <c r="G15" i="11"/>
  <c r="D15" i="11"/>
  <c r="A15" i="11"/>
  <c r="C11" i="11"/>
  <c r="C99" i="11" s="1"/>
  <c r="B11" i="11"/>
  <c r="B99" i="11" s="1"/>
  <c r="E10" i="11"/>
  <c r="F10" i="11" s="1"/>
  <c r="C10" i="11"/>
  <c r="C87" i="11" s="1"/>
  <c r="B10" i="11"/>
  <c r="C9" i="11"/>
  <c r="C77" i="11" s="1"/>
  <c r="B9" i="11"/>
  <c r="B77" i="11" s="1"/>
  <c r="H8" i="11"/>
  <c r="F8" i="11"/>
  <c r="E8" i="11"/>
  <c r="C8" i="11"/>
  <c r="C68" i="11" s="1"/>
  <c r="B8" i="11"/>
  <c r="C7" i="11"/>
  <c r="C53" i="11" s="1"/>
  <c r="B7" i="11"/>
  <c r="B53" i="11" s="1"/>
  <c r="F6" i="11"/>
  <c r="E6" i="11"/>
  <c r="C6" i="11"/>
  <c r="C40" i="11" s="1"/>
  <c r="B6" i="11"/>
  <c r="B40" i="11" s="1"/>
  <c r="H5" i="11"/>
  <c r="C5" i="11"/>
  <c r="C28" i="11" s="1"/>
  <c r="B5" i="11"/>
  <c r="B28" i="11" s="1"/>
  <c r="C4" i="11"/>
  <c r="C15" i="11" s="1"/>
  <c r="B2" i="11"/>
  <c r="G39" i="11" l="1"/>
  <c r="O220" i="10" l="1"/>
  <c r="G220" i="10" s="1"/>
  <c r="N220" i="10"/>
  <c r="D220" i="10"/>
  <c r="O219" i="10"/>
  <c r="N219" i="10"/>
  <c r="G219" i="10"/>
  <c r="D219" i="10"/>
  <c r="O218" i="10"/>
  <c r="G218" i="10" s="1"/>
  <c r="N218" i="10"/>
  <c r="D218" i="10"/>
  <c r="O217" i="10"/>
  <c r="N217" i="10"/>
  <c r="G217" i="10"/>
  <c r="D217" i="10"/>
  <c r="O216" i="10"/>
  <c r="G216" i="10" s="1"/>
  <c r="N216" i="10"/>
  <c r="D216" i="10"/>
  <c r="O215" i="10"/>
  <c r="N215" i="10"/>
  <c r="G215" i="10"/>
  <c r="D215" i="10"/>
  <c r="O214" i="10"/>
  <c r="G214" i="10" s="1"/>
  <c r="N214" i="10"/>
  <c r="D214" i="10"/>
  <c r="O213" i="10"/>
  <c r="N213" i="10"/>
  <c r="G213" i="10"/>
  <c r="D213" i="10"/>
  <c r="O212" i="10"/>
  <c r="G212" i="10" s="1"/>
  <c r="N212" i="10"/>
  <c r="D212" i="10"/>
  <c r="O211" i="10"/>
  <c r="N211" i="10"/>
  <c r="G211" i="10"/>
  <c r="D211" i="10"/>
  <c r="O210" i="10"/>
  <c r="G210" i="10" s="1"/>
  <c r="N210" i="10"/>
  <c r="D210" i="10"/>
  <c r="O209" i="10"/>
  <c r="N209" i="10"/>
  <c r="G209" i="10"/>
  <c r="D209" i="10"/>
  <c r="O208" i="10"/>
  <c r="G208" i="10" s="1"/>
  <c r="N208" i="10"/>
  <c r="D208" i="10"/>
  <c r="O207" i="10"/>
  <c r="N207" i="10"/>
  <c r="G207" i="10"/>
  <c r="D207" i="10"/>
  <c r="O206" i="10"/>
  <c r="N206" i="10"/>
  <c r="G206" i="10"/>
  <c r="D206" i="10"/>
  <c r="O205" i="10"/>
  <c r="N205" i="10"/>
  <c r="G205" i="10"/>
  <c r="D205" i="10"/>
  <c r="O204" i="10"/>
  <c r="G204" i="10" s="1"/>
  <c r="N204" i="10"/>
  <c r="D204" i="10"/>
  <c r="O203" i="10"/>
  <c r="N203" i="10"/>
  <c r="G203" i="10"/>
  <c r="D203" i="10"/>
  <c r="O202" i="10"/>
  <c r="G202" i="10" s="1"/>
  <c r="N202" i="10"/>
  <c r="D202" i="10"/>
  <c r="O201" i="10"/>
  <c r="N201" i="10"/>
  <c r="G201" i="10"/>
  <c r="D201" i="10"/>
  <c r="O200" i="10"/>
  <c r="G200" i="10" s="1"/>
  <c r="N200" i="10"/>
  <c r="D200" i="10"/>
  <c r="O199" i="10"/>
  <c r="N199" i="10"/>
  <c r="G199" i="10"/>
  <c r="D199" i="10"/>
  <c r="O198" i="10"/>
  <c r="N198" i="10"/>
  <c r="G198" i="10"/>
  <c r="D198" i="10"/>
  <c r="O197" i="10"/>
  <c r="N197" i="10"/>
  <c r="G197" i="10"/>
  <c r="D197" i="10"/>
  <c r="O196" i="10"/>
  <c r="N196" i="10"/>
  <c r="G196" i="10"/>
  <c r="D196" i="10"/>
  <c r="O195" i="10"/>
  <c r="N195" i="10"/>
  <c r="G195" i="10"/>
  <c r="D195" i="10"/>
  <c r="O194" i="10"/>
  <c r="G194" i="10" s="1"/>
  <c r="N194" i="10"/>
  <c r="D194" i="10"/>
  <c r="O193" i="10"/>
  <c r="N193" i="10"/>
  <c r="G193" i="10"/>
  <c r="D193" i="10"/>
  <c r="O192" i="10"/>
  <c r="G192" i="10" s="1"/>
  <c r="N192" i="10"/>
  <c r="D192" i="10"/>
  <c r="O191" i="10"/>
  <c r="N191" i="10"/>
  <c r="G191" i="10"/>
  <c r="D191" i="10"/>
  <c r="O190" i="10"/>
  <c r="N190" i="10"/>
  <c r="G190" i="10"/>
  <c r="D190" i="10"/>
  <c r="O189" i="10"/>
  <c r="N189" i="10"/>
  <c r="G189" i="10"/>
  <c r="D189" i="10"/>
  <c r="O188" i="10"/>
  <c r="N188" i="10"/>
  <c r="G188" i="10"/>
  <c r="D188" i="10"/>
  <c r="O187" i="10"/>
  <c r="N187" i="10"/>
  <c r="G187" i="10"/>
  <c r="D187" i="10"/>
  <c r="O186" i="10"/>
  <c r="G186" i="10" s="1"/>
  <c r="N186" i="10"/>
  <c r="D186" i="10"/>
  <c r="O185" i="10"/>
  <c r="N185" i="10"/>
  <c r="G185" i="10"/>
  <c r="D185" i="10"/>
  <c r="O184" i="10"/>
  <c r="G184" i="10" s="1"/>
  <c r="N184" i="10"/>
  <c r="D184" i="10"/>
  <c r="O183" i="10"/>
  <c r="N183" i="10"/>
  <c r="G183" i="10"/>
  <c r="D183" i="10"/>
  <c r="O182" i="10"/>
  <c r="G182" i="10" s="1"/>
  <c r="N182" i="10"/>
  <c r="D182" i="10"/>
  <c r="O181" i="10"/>
  <c r="N181" i="10"/>
  <c r="G181" i="10"/>
  <c r="D181" i="10"/>
  <c r="O180" i="10"/>
  <c r="N180" i="10"/>
  <c r="G180" i="10"/>
  <c r="D180" i="10"/>
  <c r="O179" i="10"/>
  <c r="N179" i="10"/>
  <c r="G179" i="10"/>
  <c r="D179" i="10"/>
  <c r="O178" i="10"/>
  <c r="G178" i="10" s="1"/>
  <c r="N178" i="10"/>
  <c r="D178" i="10"/>
  <c r="O177" i="10"/>
  <c r="N177" i="10"/>
  <c r="G177" i="10"/>
  <c r="D177" i="10"/>
  <c r="O176" i="10"/>
  <c r="N176" i="10"/>
  <c r="G176" i="10"/>
  <c r="D176" i="10"/>
  <c r="O175" i="10"/>
  <c r="N175" i="10"/>
  <c r="G175" i="10"/>
  <c r="D175" i="10"/>
  <c r="O174" i="10"/>
  <c r="G174" i="10" s="1"/>
  <c r="N174" i="10"/>
  <c r="D174" i="10"/>
  <c r="O173" i="10"/>
  <c r="N173" i="10"/>
  <c r="G173" i="10"/>
  <c r="D173" i="10"/>
  <c r="O172" i="10"/>
  <c r="G172" i="10" s="1"/>
  <c r="N172" i="10"/>
  <c r="D172" i="10"/>
  <c r="O171" i="10"/>
  <c r="N171" i="10"/>
  <c r="G171" i="10"/>
  <c r="D171" i="10"/>
  <c r="O170" i="10"/>
  <c r="N170" i="10"/>
  <c r="G170" i="10"/>
  <c r="D170" i="10"/>
  <c r="O169" i="10"/>
  <c r="N169" i="10"/>
  <c r="G169" i="10"/>
  <c r="D169" i="10"/>
  <c r="O168" i="10"/>
  <c r="N168" i="10"/>
  <c r="G168" i="10"/>
  <c r="D168" i="10"/>
  <c r="O167" i="10"/>
  <c r="N167" i="10"/>
  <c r="G167" i="10"/>
  <c r="D167" i="10"/>
  <c r="O166" i="10"/>
  <c r="N166" i="10"/>
  <c r="G166" i="10"/>
  <c r="D166" i="10"/>
  <c r="O165" i="10"/>
  <c r="N165" i="10"/>
  <c r="G165" i="10"/>
  <c r="D165" i="10"/>
  <c r="O164" i="10"/>
  <c r="G164" i="10" s="1"/>
  <c r="N164" i="10"/>
  <c r="D164" i="10"/>
  <c r="O163" i="10"/>
  <c r="N163" i="10"/>
  <c r="G163" i="10"/>
  <c r="D163" i="10"/>
  <c r="O162" i="10"/>
  <c r="N162" i="10"/>
  <c r="G162" i="10"/>
  <c r="D162" i="10"/>
  <c r="O161" i="10"/>
  <c r="N161" i="10"/>
  <c r="G161" i="10"/>
  <c r="D161" i="10"/>
  <c r="O160" i="10"/>
  <c r="N160" i="10"/>
  <c r="G160" i="10"/>
  <c r="D160" i="10"/>
  <c r="O159" i="10"/>
  <c r="N159" i="10"/>
  <c r="G159" i="10"/>
  <c r="D159" i="10"/>
  <c r="O158" i="10"/>
  <c r="N158" i="10"/>
  <c r="G158" i="10"/>
  <c r="D158" i="10"/>
  <c r="O157" i="10"/>
  <c r="N157" i="10"/>
  <c r="G157" i="10"/>
  <c r="D157" i="10"/>
  <c r="O156" i="10"/>
  <c r="N156" i="10"/>
  <c r="G156" i="10"/>
  <c r="D156" i="10"/>
  <c r="O155" i="10"/>
  <c r="N155" i="10"/>
  <c r="G155" i="10"/>
  <c r="D155" i="10"/>
  <c r="O154" i="10"/>
  <c r="N154" i="10"/>
  <c r="G154" i="10"/>
  <c r="D154" i="10"/>
  <c r="O153" i="10"/>
  <c r="N153" i="10"/>
  <c r="G153" i="10"/>
  <c r="D153" i="10"/>
  <c r="O152" i="10"/>
  <c r="N152" i="10"/>
  <c r="G152" i="10"/>
  <c r="D152" i="10"/>
  <c r="O151" i="10"/>
  <c r="N151" i="10"/>
  <c r="G151" i="10"/>
  <c r="D151" i="10"/>
  <c r="O150" i="10"/>
  <c r="N150" i="10"/>
  <c r="G150" i="10"/>
  <c r="D150" i="10"/>
  <c r="O149" i="10"/>
  <c r="N149" i="10"/>
  <c r="G149" i="10"/>
  <c r="D149" i="10"/>
  <c r="O148" i="10"/>
  <c r="N148" i="10"/>
  <c r="G148" i="10"/>
  <c r="D148" i="10"/>
  <c r="O147" i="10"/>
  <c r="N147" i="10"/>
  <c r="G147" i="10"/>
  <c r="D147" i="10"/>
  <c r="O146" i="10"/>
  <c r="G146" i="10" s="1"/>
  <c r="N146" i="10"/>
  <c r="D146" i="10"/>
  <c r="O145" i="10"/>
  <c r="N145" i="10"/>
  <c r="G145" i="10"/>
  <c r="D145" i="10"/>
  <c r="O144" i="10"/>
  <c r="N144" i="10"/>
  <c r="G144" i="10"/>
  <c r="D144" i="10"/>
  <c r="O143" i="10"/>
  <c r="N143" i="10"/>
  <c r="G143" i="10"/>
  <c r="D143" i="10"/>
  <c r="O142" i="10"/>
  <c r="N142" i="10"/>
  <c r="G142" i="10"/>
  <c r="D142" i="10"/>
  <c r="O141" i="10"/>
  <c r="N141" i="10"/>
  <c r="G141" i="10"/>
  <c r="D141" i="10"/>
  <c r="O140" i="10"/>
  <c r="N140" i="10"/>
  <c r="G140" i="10"/>
  <c r="D140" i="10"/>
  <c r="O139" i="10"/>
  <c r="N139" i="10"/>
  <c r="G139" i="10"/>
  <c r="D139" i="10"/>
  <c r="O138" i="10"/>
  <c r="N138" i="10"/>
  <c r="G138" i="10"/>
  <c r="D138" i="10"/>
  <c r="O137" i="10"/>
  <c r="N137" i="10"/>
  <c r="G137" i="10"/>
  <c r="D137" i="10"/>
  <c r="O136" i="10"/>
  <c r="N136" i="10"/>
  <c r="G136" i="10"/>
  <c r="D136" i="10"/>
  <c r="O135" i="10"/>
  <c r="N135" i="10"/>
  <c r="G135" i="10"/>
  <c r="D135" i="10"/>
  <c r="O134" i="10"/>
  <c r="N134" i="10"/>
  <c r="G134" i="10"/>
  <c r="D134" i="10"/>
  <c r="O133" i="10"/>
  <c r="N133" i="10"/>
  <c r="G133" i="10"/>
  <c r="D133" i="10"/>
  <c r="O132" i="10"/>
  <c r="G132" i="10" s="1"/>
  <c r="N132" i="10"/>
  <c r="D132" i="10"/>
  <c r="O131" i="10"/>
  <c r="N131" i="10"/>
  <c r="G131" i="10"/>
  <c r="D131" i="10"/>
  <c r="O130" i="10"/>
  <c r="N130" i="10"/>
  <c r="G130" i="10"/>
  <c r="D130" i="10"/>
  <c r="O129" i="10"/>
  <c r="N129" i="10"/>
  <c r="G129" i="10"/>
  <c r="D129" i="10"/>
  <c r="O128" i="10"/>
  <c r="N128" i="10"/>
  <c r="G128" i="10"/>
  <c r="D128" i="10"/>
  <c r="O127" i="10"/>
  <c r="N127" i="10"/>
  <c r="G127" i="10"/>
  <c r="D127" i="10"/>
  <c r="O126" i="10"/>
  <c r="N126" i="10"/>
  <c r="G126" i="10"/>
  <c r="D126" i="10"/>
  <c r="O125" i="10"/>
  <c r="N125" i="10"/>
  <c r="G125" i="10"/>
  <c r="D125" i="10"/>
  <c r="O124" i="10"/>
  <c r="N124" i="10"/>
  <c r="G124" i="10"/>
  <c r="D124" i="10"/>
  <c r="O123" i="10"/>
  <c r="N123" i="10"/>
  <c r="G123" i="10"/>
  <c r="D123" i="10"/>
  <c r="O122" i="10"/>
  <c r="N122" i="10"/>
  <c r="G122" i="10"/>
  <c r="D122" i="10"/>
  <c r="O121" i="10"/>
  <c r="N121" i="10"/>
  <c r="G121" i="10"/>
  <c r="D121" i="10"/>
  <c r="C121" i="10"/>
  <c r="O119" i="10"/>
  <c r="N119" i="10"/>
  <c r="D119" i="10"/>
  <c r="O118" i="10"/>
  <c r="N118" i="10"/>
  <c r="D118" i="10"/>
  <c r="O117" i="10"/>
  <c r="N117" i="10"/>
  <c r="D117" i="10"/>
  <c r="O116" i="10"/>
  <c r="N116" i="10"/>
  <c r="D116" i="10"/>
  <c r="O115" i="10"/>
  <c r="N115" i="10"/>
  <c r="D115" i="10"/>
  <c r="O114" i="10"/>
  <c r="N114" i="10"/>
  <c r="D114" i="10"/>
  <c r="O113" i="10"/>
  <c r="G113" i="10" s="1"/>
  <c r="N113" i="10"/>
  <c r="D113" i="10"/>
  <c r="O112" i="10"/>
  <c r="N112" i="10"/>
  <c r="G112" i="10"/>
  <c r="D112" i="10"/>
  <c r="O111" i="10"/>
  <c r="G111" i="10" s="1"/>
  <c r="N111" i="10"/>
  <c r="D111" i="10"/>
  <c r="O110" i="10"/>
  <c r="N110" i="10"/>
  <c r="G110" i="10"/>
  <c r="D110" i="10"/>
  <c r="O109" i="10"/>
  <c r="G109" i="10" s="1"/>
  <c r="N109" i="10"/>
  <c r="D109" i="10"/>
  <c r="O108" i="10"/>
  <c r="N108" i="10"/>
  <c r="G108" i="10"/>
  <c r="D108" i="10"/>
  <c r="O107" i="10"/>
  <c r="G107" i="10" s="1"/>
  <c r="N107" i="10"/>
  <c r="D107" i="10"/>
  <c r="O106" i="10"/>
  <c r="N106" i="10"/>
  <c r="G106" i="10"/>
  <c r="D106" i="10"/>
  <c r="O105" i="10"/>
  <c r="G105" i="10" s="1"/>
  <c r="N105" i="10"/>
  <c r="D105" i="10"/>
  <c r="O104" i="10"/>
  <c r="N104" i="10"/>
  <c r="G104" i="10"/>
  <c r="D104" i="10"/>
  <c r="O103" i="10"/>
  <c r="G103" i="10" s="1"/>
  <c r="N103" i="10"/>
  <c r="D103" i="10"/>
  <c r="O101" i="10"/>
  <c r="N101" i="10"/>
  <c r="D101" i="10"/>
  <c r="O100" i="10"/>
  <c r="N100" i="10"/>
  <c r="D100" i="10"/>
  <c r="O99" i="10"/>
  <c r="N99" i="10"/>
  <c r="G99" i="10"/>
  <c r="D99" i="10"/>
  <c r="O98" i="10"/>
  <c r="N98" i="10"/>
  <c r="D98" i="10"/>
  <c r="O97" i="10"/>
  <c r="N97" i="10"/>
  <c r="D97" i="10"/>
  <c r="O96" i="10"/>
  <c r="N96" i="10"/>
  <c r="D96" i="10"/>
  <c r="O95" i="10"/>
  <c r="N95" i="10"/>
  <c r="D95" i="10"/>
  <c r="O94" i="10"/>
  <c r="N94" i="10"/>
  <c r="D94" i="10"/>
  <c r="O93" i="10"/>
  <c r="N93" i="10"/>
  <c r="G93" i="10"/>
  <c r="D93" i="10"/>
  <c r="O92" i="10"/>
  <c r="N92" i="10"/>
  <c r="G92" i="10" s="1"/>
  <c r="D92" i="10"/>
  <c r="O91" i="10"/>
  <c r="N91" i="10"/>
  <c r="G91" i="10"/>
  <c r="D91" i="10"/>
  <c r="O90" i="10"/>
  <c r="N90" i="10"/>
  <c r="G90" i="10" s="1"/>
  <c r="D90" i="10"/>
  <c r="O89" i="10"/>
  <c r="N89" i="10"/>
  <c r="G89" i="10"/>
  <c r="D89" i="10"/>
  <c r="O88" i="10"/>
  <c r="N88" i="10"/>
  <c r="G88" i="10" s="1"/>
  <c r="D88" i="10"/>
  <c r="O87" i="10"/>
  <c r="N87" i="10"/>
  <c r="G87" i="10"/>
  <c r="D87" i="10"/>
  <c r="O86" i="10"/>
  <c r="N86" i="10"/>
  <c r="G86" i="10" s="1"/>
  <c r="D86" i="10"/>
  <c r="O85" i="10"/>
  <c r="N85" i="10"/>
  <c r="G85" i="10"/>
  <c r="D85" i="10"/>
  <c r="O84" i="10"/>
  <c r="N84" i="10"/>
  <c r="G84" i="10" s="1"/>
  <c r="D84" i="10"/>
  <c r="O83" i="10"/>
  <c r="G83" i="10" s="1"/>
  <c r="N83" i="10"/>
  <c r="D83" i="10"/>
  <c r="C83" i="10"/>
  <c r="O81" i="10"/>
  <c r="N81" i="10"/>
  <c r="D81" i="10"/>
  <c r="O80" i="10"/>
  <c r="N80" i="10"/>
  <c r="D80" i="10"/>
  <c r="O79" i="10"/>
  <c r="N79" i="10"/>
  <c r="D79" i="10"/>
  <c r="O78" i="10"/>
  <c r="G78" i="10" s="1"/>
  <c r="N78" i="10"/>
  <c r="D78" i="10"/>
  <c r="O77" i="10"/>
  <c r="N77" i="10"/>
  <c r="G77" i="10"/>
  <c r="D77" i="10"/>
  <c r="O76" i="10"/>
  <c r="G76" i="10" s="1"/>
  <c r="N76" i="10"/>
  <c r="D76" i="10"/>
  <c r="O75" i="10"/>
  <c r="N75" i="10"/>
  <c r="G75" i="10"/>
  <c r="D75" i="10"/>
  <c r="O74" i="10"/>
  <c r="G74" i="10" s="1"/>
  <c r="N74" i="10"/>
  <c r="D74" i="10"/>
  <c r="O73" i="10"/>
  <c r="N73" i="10"/>
  <c r="G73" i="10"/>
  <c r="D73" i="10"/>
  <c r="O72" i="10"/>
  <c r="G72" i="10" s="1"/>
  <c r="N72" i="10"/>
  <c r="D72" i="10"/>
  <c r="O71" i="10"/>
  <c r="N71" i="10"/>
  <c r="G71" i="10"/>
  <c r="D71" i="10"/>
  <c r="O70" i="10"/>
  <c r="G70" i="10" s="1"/>
  <c r="N70" i="10"/>
  <c r="D70" i="10"/>
  <c r="O69" i="10"/>
  <c r="G69" i="10" s="1"/>
  <c r="N69" i="10"/>
  <c r="D69" i="10"/>
  <c r="O67" i="10"/>
  <c r="N67" i="10"/>
  <c r="G67" i="10"/>
  <c r="D67" i="10"/>
  <c r="O66" i="10"/>
  <c r="N66" i="10"/>
  <c r="D66" i="10"/>
  <c r="O65" i="10"/>
  <c r="N65" i="10"/>
  <c r="D65" i="10"/>
  <c r="O64" i="10"/>
  <c r="N64" i="10"/>
  <c r="D64" i="10"/>
  <c r="O63" i="10"/>
  <c r="N63" i="10"/>
  <c r="D63" i="10"/>
  <c r="O62" i="10"/>
  <c r="N62" i="10"/>
  <c r="G62" i="10"/>
  <c r="D62" i="10"/>
  <c r="O61" i="10"/>
  <c r="G61" i="10" s="1"/>
  <c r="N61" i="10"/>
  <c r="D61" i="10"/>
  <c r="O60" i="10"/>
  <c r="N60" i="10"/>
  <c r="G60" i="10"/>
  <c r="D60" i="10"/>
  <c r="O59" i="10"/>
  <c r="G59" i="10" s="1"/>
  <c r="N59" i="10"/>
  <c r="D59" i="10"/>
  <c r="O58" i="10"/>
  <c r="N58" i="10"/>
  <c r="G58" i="10"/>
  <c r="D58" i="10"/>
  <c r="O57" i="10"/>
  <c r="G57" i="10" s="1"/>
  <c r="N57" i="10"/>
  <c r="D57" i="10"/>
  <c r="O56" i="10"/>
  <c r="N56" i="10"/>
  <c r="G56" i="10"/>
  <c r="D56" i="10"/>
  <c r="O55" i="10"/>
  <c r="G55" i="10" s="1"/>
  <c r="N55" i="10"/>
  <c r="D55" i="10"/>
  <c r="O54" i="10"/>
  <c r="N54" i="10"/>
  <c r="G54" i="10"/>
  <c r="D54" i="10"/>
  <c r="O53" i="10"/>
  <c r="G53" i="10" s="1"/>
  <c r="G68" i="10" s="1"/>
  <c r="N53" i="10"/>
  <c r="D53" i="10"/>
  <c r="C53" i="10"/>
  <c r="B53" i="10"/>
  <c r="O51" i="10"/>
  <c r="N51" i="10"/>
  <c r="D51" i="10"/>
  <c r="O50" i="10"/>
  <c r="N50" i="10"/>
  <c r="D50" i="10"/>
  <c r="O49" i="10"/>
  <c r="N49" i="10"/>
  <c r="D49" i="10"/>
  <c r="O48" i="10"/>
  <c r="N48" i="10"/>
  <c r="D48" i="10"/>
  <c r="O47" i="10"/>
  <c r="N47" i="10"/>
  <c r="G47" i="10"/>
  <c r="D47" i="10"/>
  <c r="O46" i="10"/>
  <c r="G46" i="10" s="1"/>
  <c r="N46" i="10"/>
  <c r="D46" i="10"/>
  <c r="O45" i="10"/>
  <c r="N45" i="10"/>
  <c r="G45" i="10"/>
  <c r="D45" i="10"/>
  <c r="O44" i="10"/>
  <c r="G44" i="10" s="1"/>
  <c r="N44" i="10"/>
  <c r="D44" i="10"/>
  <c r="O43" i="10"/>
  <c r="N43" i="10"/>
  <c r="G43" i="10"/>
  <c r="D43" i="10"/>
  <c r="O42" i="10"/>
  <c r="G42" i="10" s="1"/>
  <c r="N42" i="10"/>
  <c r="D42" i="10"/>
  <c r="O41" i="10"/>
  <c r="N41" i="10"/>
  <c r="G41" i="10"/>
  <c r="D41" i="10"/>
  <c r="O40" i="10"/>
  <c r="G40" i="10" s="1"/>
  <c r="G52" i="10" s="1"/>
  <c r="N40" i="10"/>
  <c r="D40" i="10"/>
  <c r="B40" i="10"/>
  <c r="O38" i="10"/>
  <c r="N38" i="10"/>
  <c r="D38" i="10"/>
  <c r="O37" i="10"/>
  <c r="N37" i="10"/>
  <c r="G37" i="10" s="1"/>
  <c r="D37" i="10"/>
  <c r="O36" i="10"/>
  <c r="N36" i="10"/>
  <c r="G36" i="10"/>
  <c r="D36" i="10"/>
  <c r="O35" i="10"/>
  <c r="N35" i="10"/>
  <c r="G35" i="10" s="1"/>
  <c r="D35" i="10"/>
  <c r="O34" i="10"/>
  <c r="N34" i="10"/>
  <c r="G34" i="10"/>
  <c r="D34" i="10"/>
  <c r="O33" i="10"/>
  <c r="N33" i="10"/>
  <c r="G33" i="10" s="1"/>
  <c r="D33" i="10"/>
  <c r="O32" i="10"/>
  <c r="N32" i="10"/>
  <c r="G32" i="10"/>
  <c r="D32" i="10"/>
  <c r="O31" i="10"/>
  <c r="N31" i="10"/>
  <c r="G31" i="10"/>
  <c r="D31" i="10"/>
  <c r="B31" i="10"/>
  <c r="O29" i="10"/>
  <c r="N29" i="10"/>
  <c r="D29" i="10"/>
  <c r="O28" i="10"/>
  <c r="N28" i="10"/>
  <c r="D28" i="10"/>
  <c r="O27" i="10"/>
  <c r="N27" i="10"/>
  <c r="D27" i="10"/>
  <c r="O26" i="10"/>
  <c r="N26" i="10"/>
  <c r="D26" i="10"/>
  <c r="O25" i="10"/>
  <c r="N25" i="10"/>
  <c r="D25" i="10"/>
  <c r="O24" i="10"/>
  <c r="N24" i="10"/>
  <c r="D24" i="10"/>
  <c r="O23" i="10"/>
  <c r="N23" i="10"/>
  <c r="D23" i="10"/>
  <c r="O22" i="10"/>
  <c r="N22" i="10"/>
  <c r="D22" i="10"/>
  <c r="O21" i="10"/>
  <c r="N21" i="10"/>
  <c r="D21" i="10"/>
  <c r="O20" i="10"/>
  <c r="G20" i="10" s="1"/>
  <c r="N20" i="10"/>
  <c r="D20" i="10"/>
  <c r="O19" i="10"/>
  <c r="N19" i="10"/>
  <c r="G19" i="10"/>
  <c r="D19" i="10"/>
  <c r="O18" i="10"/>
  <c r="G18" i="10" s="1"/>
  <c r="N18" i="10"/>
  <c r="D18" i="10"/>
  <c r="O17" i="10"/>
  <c r="N17" i="10"/>
  <c r="G17" i="10"/>
  <c r="D17" i="10"/>
  <c r="O16" i="10"/>
  <c r="G16" i="10" s="1"/>
  <c r="N16" i="10"/>
  <c r="D16" i="10"/>
  <c r="A16" i="10"/>
  <c r="C12" i="10"/>
  <c r="B12" i="10"/>
  <c r="B121" i="10" s="1"/>
  <c r="C11" i="10"/>
  <c r="C103" i="10" s="1"/>
  <c r="B11" i="10"/>
  <c r="B103" i="10" s="1"/>
  <c r="C10" i="10"/>
  <c r="B10" i="10"/>
  <c r="B83" i="10" s="1"/>
  <c r="H9" i="10"/>
  <c r="C9" i="10"/>
  <c r="C69" i="10" s="1"/>
  <c r="B9" i="10"/>
  <c r="B69" i="10" s="1"/>
  <c r="C8" i="10"/>
  <c r="B8" i="10"/>
  <c r="C7" i="10"/>
  <c r="C40" i="10" s="1"/>
  <c r="B7" i="10"/>
  <c r="H6" i="10"/>
  <c r="C6" i="10"/>
  <c r="C31" i="10" s="1"/>
  <c r="B6" i="10"/>
  <c r="C5" i="10"/>
  <c r="C16" i="10" s="1"/>
  <c r="B3" i="10"/>
  <c r="G39" i="10" l="1"/>
  <c r="G82" i="10"/>
  <c r="G30" i="10"/>
  <c r="E8" i="10"/>
  <c r="F8" i="10" s="1"/>
  <c r="I53" i="10"/>
  <c r="I40" i="10"/>
  <c r="E7" i="10"/>
  <c r="F7" i="10" s="1"/>
  <c r="G120" i="10"/>
  <c r="G221" i="10"/>
  <c r="G102" i="10"/>
  <c r="I16" i="10" l="1"/>
  <c r="E5" i="10"/>
  <c r="F5" i="10" s="1"/>
  <c r="I103" i="10"/>
  <c r="E11" i="10"/>
  <c r="F11" i="10" s="1"/>
  <c r="I83" i="10"/>
  <c r="E10" i="10"/>
  <c r="F10" i="10" s="1"/>
  <c r="E9" i="10"/>
  <c r="F9" i="10" s="1"/>
  <c r="I69" i="10"/>
  <c r="E12" i="10"/>
  <c r="F12" i="10" s="1"/>
  <c r="I121" i="10"/>
  <c r="E6" i="10"/>
  <c r="F6" i="10" s="1"/>
  <c r="I31" i="10"/>
  <c r="G125" i="9" l="1"/>
  <c r="D125" i="9"/>
  <c r="S124" i="9"/>
  <c r="D124" i="9"/>
  <c r="S123" i="9"/>
  <c r="D123" i="9"/>
  <c r="S122" i="9"/>
  <c r="D122" i="9"/>
  <c r="S121" i="9"/>
  <c r="D121" i="9"/>
  <c r="D120" i="9"/>
  <c r="S119" i="9"/>
  <c r="D119" i="9"/>
  <c r="S118" i="9"/>
  <c r="D118" i="9"/>
  <c r="S117" i="9"/>
  <c r="D117" i="9"/>
  <c r="S116" i="9"/>
  <c r="D116" i="9"/>
  <c r="U115" i="9"/>
  <c r="G115" i="9" s="1"/>
  <c r="D115" i="9"/>
  <c r="S114" i="9"/>
  <c r="D114" i="9"/>
  <c r="S113" i="9"/>
  <c r="D113" i="9"/>
  <c r="S112" i="9"/>
  <c r="D112" i="9"/>
  <c r="S111" i="9"/>
  <c r="D111" i="9"/>
  <c r="S110" i="9"/>
  <c r="D110" i="9"/>
  <c r="S109" i="9"/>
  <c r="D109" i="9"/>
  <c r="S108" i="9"/>
  <c r="D108" i="9"/>
  <c r="S107" i="9"/>
  <c r="D107" i="9"/>
  <c r="S106" i="9"/>
  <c r="D106" i="9"/>
  <c r="S105" i="9"/>
  <c r="D105" i="9"/>
  <c r="S104" i="9"/>
  <c r="D104" i="9"/>
  <c r="S103" i="9"/>
  <c r="D103" i="9"/>
  <c r="S102" i="9"/>
  <c r="D102" i="9"/>
  <c r="U101" i="9"/>
  <c r="G101" i="9" s="1"/>
  <c r="D101" i="9"/>
  <c r="S100" i="9"/>
  <c r="D100" i="9"/>
  <c r="S99" i="9"/>
  <c r="D99" i="9"/>
  <c r="S98" i="9"/>
  <c r="D98" i="9"/>
  <c r="T97" i="9"/>
  <c r="U97" i="9" s="1"/>
  <c r="G97" i="9" s="1"/>
  <c r="S97" i="9"/>
  <c r="D97" i="9"/>
  <c r="S96" i="9"/>
  <c r="U96" i="9" s="1"/>
  <c r="G96" i="9" s="1"/>
  <c r="D96" i="9"/>
  <c r="S95" i="9"/>
  <c r="D95" i="9"/>
  <c r="S94" i="9"/>
  <c r="D94" i="9"/>
  <c r="S93" i="9"/>
  <c r="D93" i="9"/>
  <c r="S92" i="9"/>
  <c r="D92" i="9"/>
  <c r="U91" i="9"/>
  <c r="G91" i="9" s="1"/>
  <c r="T91" i="9"/>
  <c r="S91" i="9"/>
  <c r="D91" i="9"/>
  <c r="S90" i="9"/>
  <c r="D90" i="9"/>
  <c r="U89" i="9"/>
  <c r="G89" i="9" s="1"/>
  <c r="T89" i="9"/>
  <c r="S89" i="9"/>
  <c r="D89" i="9"/>
  <c r="S88" i="9"/>
  <c r="D88" i="9"/>
  <c r="S87" i="9"/>
  <c r="D87" i="9"/>
  <c r="U86" i="9"/>
  <c r="G86" i="9" s="1"/>
  <c r="T86" i="9"/>
  <c r="S86" i="9"/>
  <c r="D86" i="9"/>
  <c r="U85" i="9"/>
  <c r="G85" i="9" s="1"/>
  <c r="T85" i="9"/>
  <c r="S85" i="9"/>
  <c r="D85" i="9"/>
  <c r="S84" i="9"/>
  <c r="D84" i="9"/>
  <c r="S83" i="9"/>
  <c r="D83" i="9"/>
  <c r="T82" i="9"/>
  <c r="S82" i="9"/>
  <c r="D82" i="9"/>
  <c r="S81" i="9"/>
  <c r="D81" i="9"/>
  <c r="S80" i="9"/>
  <c r="D80" i="9"/>
  <c r="S79" i="9"/>
  <c r="D79" i="9"/>
  <c r="S78" i="9"/>
  <c r="D78" i="9"/>
  <c r="S77" i="9"/>
  <c r="D77" i="9"/>
  <c r="S76" i="9"/>
  <c r="D76" i="9"/>
  <c r="S75" i="9"/>
  <c r="D75" i="9"/>
  <c r="T74" i="9"/>
  <c r="U74" i="9" s="1"/>
  <c r="G74" i="9" s="1"/>
  <c r="S74" i="9"/>
  <c r="D74" i="9"/>
  <c r="S73" i="9"/>
  <c r="D73" i="9"/>
  <c r="S72" i="9"/>
  <c r="D72" i="9"/>
  <c r="S71" i="9"/>
  <c r="D71" i="9"/>
  <c r="A71" i="9"/>
  <c r="U70" i="9"/>
  <c r="G70" i="9" s="1"/>
  <c r="T70" i="9"/>
  <c r="S70" i="9"/>
  <c r="D70" i="9"/>
  <c r="S69" i="9"/>
  <c r="D69" i="9"/>
  <c r="S68" i="9"/>
  <c r="D68" i="9"/>
  <c r="S67" i="9"/>
  <c r="D67" i="9"/>
  <c r="S66" i="9"/>
  <c r="D66" i="9"/>
  <c r="S65" i="9"/>
  <c r="D65" i="9"/>
  <c r="S64" i="9"/>
  <c r="D64" i="9"/>
  <c r="S63" i="9"/>
  <c r="D63" i="9"/>
  <c r="T62" i="9"/>
  <c r="U62" i="9" s="1"/>
  <c r="G62" i="9" s="1"/>
  <c r="S62" i="9"/>
  <c r="D62" i="9"/>
  <c r="S61" i="9"/>
  <c r="D61" i="9"/>
  <c r="S60" i="9"/>
  <c r="D60" i="9"/>
  <c r="S59" i="9"/>
  <c r="D59" i="9"/>
  <c r="S58" i="9"/>
  <c r="D58" i="9"/>
  <c r="S57" i="9"/>
  <c r="D57" i="9"/>
  <c r="S56" i="9"/>
  <c r="D56" i="9"/>
  <c r="C56" i="9"/>
  <c r="S55" i="9"/>
  <c r="D55" i="9"/>
  <c r="S54" i="9"/>
  <c r="D54" i="9"/>
  <c r="T53" i="9"/>
  <c r="U53" i="9" s="1"/>
  <c r="G53" i="9" s="1"/>
  <c r="S53" i="9"/>
  <c r="D53" i="9"/>
  <c r="D52" i="9"/>
  <c r="T51" i="9"/>
  <c r="U51" i="9" s="1"/>
  <c r="G51" i="9" s="1"/>
  <c r="S51" i="9"/>
  <c r="D51" i="9"/>
  <c r="S50" i="9"/>
  <c r="D50" i="9"/>
  <c r="S49" i="9"/>
  <c r="D49" i="9"/>
  <c r="U48" i="9"/>
  <c r="T48" i="9"/>
  <c r="S48" i="9"/>
  <c r="G48" i="9"/>
  <c r="D48" i="9"/>
  <c r="U47" i="9"/>
  <c r="G47" i="9" s="1"/>
  <c r="D47" i="9"/>
  <c r="S46" i="9"/>
  <c r="D46" i="9"/>
  <c r="S45" i="9"/>
  <c r="D45" i="9"/>
  <c r="S44" i="9"/>
  <c r="D44" i="9"/>
  <c r="S43" i="9"/>
  <c r="D43" i="9"/>
  <c r="U42" i="9"/>
  <c r="T42" i="9"/>
  <c r="S42" i="9"/>
  <c r="G42" i="9"/>
  <c r="D42" i="9"/>
  <c r="S41" i="9"/>
  <c r="D41" i="9"/>
  <c r="T40" i="9"/>
  <c r="S40" i="9"/>
  <c r="D40" i="9"/>
  <c r="S39" i="9"/>
  <c r="D39" i="9"/>
  <c r="S38" i="9"/>
  <c r="D38" i="9"/>
  <c r="U37" i="9"/>
  <c r="T37" i="9"/>
  <c r="S37" i="9"/>
  <c r="G37" i="9"/>
  <c r="D37" i="9"/>
  <c r="S36" i="9"/>
  <c r="D36" i="9"/>
  <c r="U35" i="9"/>
  <c r="G35" i="9" s="1"/>
  <c r="S35" i="9"/>
  <c r="D35" i="9"/>
  <c r="U34" i="9"/>
  <c r="T34" i="9"/>
  <c r="S34" i="9"/>
  <c r="G34" i="9"/>
  <c r="D34" i="9"/>
  <c r="S33" i="9"/>
  <c r="D33" i="9"/>
  <c r="T32" i="9"/>
  <c r="U32" i="9" s="1"/>
  <c r="G32" i="9" s="1"/>
  <c r="S32" i="9"/>
  <c r="D32" i="9"/>
  <c r="S31" i="9"/>
  <c r="D31" i="9"/>
  <c r="B31" i="9"/>
  <c r="U30" i="9"/>
  <c r="T30" i="9"/>
  <c r="S30" i="9"/>
  <c r="G30" i="9"/>
  <c r="D30" i="9"/>
  <c r="U29" i="9"/>
  <c r="G29" i="9" s="1"/>
  <c r="T29" i="9"/>
  <c r="S29" i="9"/>
  <c r="D29" i="9"/>
  <c r="U28" i="9"/>
  <c r="T28" i="9"/>
  <c r="S28" i="9"/>
  <c r="G28" i="9"/>
  <c r="D28" i="9"/>
  <c r="U27" i="9"/>
  <c r="G27" i="9" s="1"/>
  <c r="T27" i="9"/>
  <c r="S27" i="9"/>
  <c r="D27" i="9"/>
  <c r="U26" i="9"/>
  <c r="G26" i="9" s="1"/>
  <c r="S26" i="9"/>
  <c r="D26" i="9"/>
  <c r="S25" i="9"/>
  <c r="D25" i="9"/>
  <c r="S24" i="9"/>
  <c r="D24" i="9"/>
  <c r="T23" i="9"/>
  <c r="U23" i="9" s="1"/>
  <c r="G23" i="9" s="1"/>
  <c r="S23" i="9"/>
  <c r="D23" i="9"/>
  <c r="S22" i="9"/>
  <c r="D22" i="9"/>
  <c r="S21" i="9"/>
  <c r="D21" i="9"/>
  <c r="S20" i="9"/>
  <c r="D20" i="9"/>
  <c r="S19" i="9"/>
  <c r="D19" i="9"/>
  <c r="S18" i="9"/>
  <c r="D18" i="9"/>
  <c r="S17" i="9"/>
  <c r="D17" i="9"/>
  <c r="S16" i="9"/>
  <c r="D16" i="9"/>
  <c r="C16" i="9"/>
  <c r="A16" i="9"/>
  <c r="C12" i="9"/>
  <c r="C112" i="9" s="1"/>
  <c r="B12" i="9"/>
  <c r="B112" i="9" s="1"/>
  <c r="C11" i="9"/>
  <c r="C97" i="9" s="1"/>
  <c r="B11" i="9"/>
  <c r="B97" i="9" s="1"/>
  <c r="C10" i="9"/>
  <c r="C87" i="9" s="1"/>
  <c r="B10" i="9"/>
  <c r="B87" i="9" s="1"/>
  <c r="C9" i="9"/>
  <c r="C71" i="9" s="1"/>
  <c r="B9" i="9"/>
  <c r="B71" i="9" s="1"/>
  <c r="C8" i="9"/>
  <c r="B8" i="9"/>
  <c r="B56" i="9" s="1"/>
  <c r="C7" i="9"/>
  <c r="C44" i="9" s="1"/>
  <c r="B7" i="9"/>
  <c r="B44" i="9" s="1"/>
  <c r="C6" i="9"/>
  <c r="C31" i="9" s="1"/>
  <c r="B6" i="9"/>
  <c r="C5" i="9"/>
  <c r="B3" i="9"/>
  <c r="B2" i="9"/>
  <c r="T123" i="9" s="1"/>
  <c r="U123" i="9" s="1"/>
  <c r="G123" i="9" s="1"/>
  <c r="T118" i="9" l="1"/>
  <c r="T20" i="9"/>
  <c r="U20" i="9" s="1"/>
  <c r="G20" i="9" s="1"/>
  <c r="U40" i="9"/>
  <c r="G40" i="9" s="1"/>
  <c r="T46" i="9"/>
  <c r="U46" i="9" s="1"/>
  <c r="G46" i="9" s="1"/>
  <c r="T59" i="9"/>
  <c r="U59" i="9" s="1"/>
  <c r="G59" i="9" s="1"/>
  <c r="T67" i="9"/>
  <c r="T71" i="9"/>
  <c r="U71" i="9" s="1"/>
  <c r="G71" i="9" s="1"/>
  <c r="T79" i="9"/>
  <c r="U79" i="9" s="1"/>
  <c r="G79" i="9" s="1"/>
  <c r="U82" i="9"/>
  <c r="G82" i="9" s="1"/>
  <c r="T88" i="9"/>
  <c r="U88" i="9" s="1"/>
  <c r="G88" i="9" s="1"/>
  <c r="T104" i="9"/>
  <c r="U104" i="9" s="1"/>
  <c r="G104" i="9" s="1"/>
  <c r="U107" i="9"/>
  <c r="G107" i="9" s="1"/>
  <c r="T113" i="9"/>
  <c r="U113" i="9" s="1"/>
  <c r="G113" i="9" s="1"/>
  <c r="U118" i="9"/>
  <c r="G118" i="9" s="1"/>
  <c r="U120" i="9"/>
  <c r="G120" i="9" s="1"/>
  <c r="U110" i="9"/>
  <c r="G110" i="9" s="1"/>
  <c r="T17" i="9"/>
  <c r="U17" i="9" s="1"/>
  <c r="G17" i="9" s="1"/>
  <c r="T25" i="9"/>
  <c r="U25" i="9" s="1"/>
  <c r="G25" i="9" s="1"/>
  <c r="T55" i="9"/>
  <c r="U55" i="9" s="1"/>
  <c r="G55" i="9" s="1"/>
  <c r="T56" i="9"/>
  <c r="U56" i="9" s="1"/>
  <c r="G56" i="9" s="1"/>
  <c r="T64" i="9"/>
  <c r="U64" i="9" s="1"/>
  <c r="G64" i="9" s="1"/>
  <c r="U67" i="9"/>
  <c r="G67" i="9" s="1"/>
  <c r="T76" i="9"/>
  <c r="U76" i="9" s="1"/>
  <c r="G76" i="9" s="1"/>
  <c r="T84" i="9"/>
  <c r="T93" i="9"/>
  <c r="U93" i="9" s="1"/>
  <c r="G93" i="9" s="1"/>
  <c r="T99" i="9"/>
  <c r="U99" i="9" s="1"/>
  <c r="G99" i="9" s="1"/>
  <c r="T109" i="9"/>
  <c r="T122" i="9"/>
  <c r="U122" i="9" s="1"/>
  <c r="G122" i="9" s="1"/>
  <c r="T22" i="9"/>
  <c r="U22" i="9" s="1"/>
  <c r="G22" i="9" s="1"/>
  <c r="T31" i="9"/>
  <c r="U31" i="9" s="1"/>
  <c r="G31" i="9" s="1"/>
  <c r="T39" i="9"/>
  <c r="U39" i="9" s="1"/>
  <c r="G39" i="9" s="1"/>
  <c r="T50" i="9"/>
  <c r="T61" i="9"/>
  <c r="U61" i="9" s="1"/>
  <c r="G61" i="9" s="1"/>
  <c r="T69" i="9"/>
  <c r="T73" i="9"/>
  <c r="U73" i="9" s="1"/>
  <c r="G73" i="9" s="1"/>
  <c r="T81" i="9"/>
  <c r="U81" i="9" s="1"/>
  <c r="G81" i="9" s="1"/>
  <c r="U84" i="9"/>
  <c r="G84" i="9" s="1"/>
  <c r="T90" i="9"/>
  <c r="U90" i="9" s="1"/>
  <c r="G90" i="9" s="1"/>
  <c r="T106" i="9"/>
  <c r="U109" i="9"/>
  <c r="G109" i="9" s="1"/>
  <c r="T117" i="9"/>
  <c r="U117" i="9" s="1"/>
  <c r="G117" i="9" s="1"/>
  <c r="T107" i="9"/>
  <c r="T19" i="9"/>
  <c r="U19" i="9" s="1"/>
  <c r="G19" i="9" s="1"/>
  <c r="T36" i="9"/>
  <c r="T45" i="9"/>
  <c r="U45" i="9" s="1"/>
  <c r="G45" i="9" s="1"/>
  <c r="U50" i="9"/>
  <c r="G50" i="9" s="1"/>
  <c r="U52" i="9"/>
  <c r="G52" i="9" s="1"/>
  <c r="T58" i="9"/>
  <c r="U58" i="9" s="1"/>
  <c r="G58" i="9" s="1"/>
  <c r="T66" i="9"/>
  <c r="U69" i="9"/>
  <c r="G69" i="9" s="1"/>
  <c r="T78" i="9"/>
  <c r="U78" i="9" s="1"/>
  <c r="G78" i="9" s="1"/>
  <c r="T87" i="9"/>
  <c r="T95" i="9"/>
  <c r="U95" i="9" s="1"/>
  <c r="G95" i="9" s="1"/>
  <c r="T103" i="9"/>
  <c r="U103" i="9" s="1"/>
  <c r="G103" i="9" s="1"/>
  <c r="U106" i="9"/>
  <c r="G106" i="9" s="1"/>
  <c r="T111" i="9"/>
  <c r="T112" i="9"/>
  <c r="U112" i="9" s="1"/>
  <c r="G112" i="9" s="1"/>
  <c r="T124" i="9"/>
  <c r="U124" i="9" s="1"/>
  <c r="G124" i="9" s="1"/>
  <c r="T54" i="9"/>
  <c r="U54" i="9" s="1"/>
  <c r="G54" i="9" s="1"/>
  <c r="T63" i="9"/>
  <c r="U63" i="9" s="1"/>
  <c r="G63" i="9" s="1"/>
  <c r="U66" i="9"/>
  <c r="G66" i="9" s="1"/>
  <c r="T75" i="9"/>
  <c r="U75" i="9" s="1"/>
  <c r="G75" i="9" s="1"/>
  <c r="T83" i="9"/>
  <c r="U87" i="9"/>
  <c r="G87" i="9" s="1"/>
  <c r="T92" i="9"/>
  <c r="T98" i="9"/>
  <c r="U98" i="9" s="1"/>
  <c r="G98" i="9" s="1"/>
  <c r="T108" i="9"/>
  <c r="U111" i="9"/>
  <c r="G111" i="9" s="1"/>
  <c r="T119" i="9"/>
  <c r="U119" i="9" s="1"/>
  <c r="G119" i="9" s="1"/>
  <c r="T121" i="9"/>
  <c r="U121" i="9" s="1"/>
  <c r="G121" i="9" s="1"/>
  <c r="T16" i="9"/>
  <c r="U16" i="9" s="1"/>
  <c r="G16" i="9" s="1"/>
  <c r="T24" i="9"/>
  <c r="U24" i="9" s="1"/>
  <c r="G24" i="9" s="1"/>
  <c r="T33" i="9"/>
  <c r="U36" i="9"/>
  <c r="G36" i="9" s="1"/>
  <c r="T41" i="9"/>
  <c r="U41" i="9" s="1"/>
  <c r="G41" i="9" s="1"/>
  <c r="T21" i="9"/>
  <c r="U21" i="9" s="1"/>
  <c r="G21" i="9" s="1"/>
  <c r="U33" i="9"/>
  <c r="G33" i="9" s="1"/>
  <c r="T38" i="9"/>
  <c r="U38" i="9" s="1"/>
  <c r="G38" i="9" s="1"/>
  <c r="T49" i="9"/>
  <c r="U49" i="9" s="1"/>
  <c r="G49" i="9" s="1"/>
  <c r="T60" i="9"/>
  <c r="U60" i="9" s="1"/>
  <c r="G60" i="9" s="1"/>
  <c r="T68" i="9"/>
  <c r="T72" i="9"/>
  <c r="U72" i="9" s="1"/>
  <c r="G72" i="9" s="1"/>
  <c r="T80" i="9"/>
  <c r="U80" i="9" s="1"/>
  <c r="G80" i="9" s="1"/>
  <c r="U83" i="9"/>
  <c r="G83" i="9" s="1"/>
  <c r="U92" i="9"/>
  <c r="G92" i="9" s="1"/>
  <c r="T105" i="9"/>
  <c r="U108" i="9"/>
  <c r="G108" i="9" s="1"/>
  <c r="T114" i="9"/>
  <c r="U114" i="9" s="1"/>
  <c r="G114" i="9" s="1"/>
  <c r="T116" i="9"/>
  <c r="U116" i="9" s="1"/>
  <c r="G116" i="9" s="1"/>
  <c r="T18" i="9"/>
  <c r="U18" i="9" s="1"/>
  <c r="G18" i="9" s="1"/>
  <c r="T26" i="9"/>
  <c r="T35" i="9"/>
  <c r="T43" i="9"/>
  <c r="U43" i="9" s="1"/>
  <c r="G43" i="9" s="1"/>
  <c r="T44" i="9"/>
  <c r="U44" i="9" s="1"/>
  <c r="G44" i="9" s="1"/>
  <c r="T57" i="9"/>
  <c r="U57" i="9" s="1"/>
  <c r="G57" i="9" s="1"/>
  <c r="T65" i="9"/>
  <c r="U65" i="9" s="1"/>
  <c r="G65" i="9" s="1"/>
  <c r="U68" i="9"/>
  <c r="G68" i="9" s="1"/>
  <c r="T77" i="9"/>
  <c r="U77" i="9" s="1"/>
  <c r="G77" i="9" s="1"/>
  <c r="T94" i="9"/>
  <c r="U94" i="9" s="1"/>
  <c r="G94" i="9" s="1"/>
  <c r="T100" i="9"/>
  <c r="U100" i="9" s="1"/>
  <c r="G100" i="9" s="1"/>
  <c r="T102" i="9"/>
  <c r="U102" i="9" s="1"/>
  <c r="G102" i="9" s="1"/>
  <c r="U105" i="9"/>
  <c r="G105" i="9" s="1"/>
  <c r="T110" i="9"/>
  <c r="I97" i="9" l="1"/>
  <c r="E11" i="9" s="1"/>
  <c r="I71" i="9"/>
  <c r="E9" i="9" s="1"/>
  <c r="I31" i="9"/>
  <c r="E6" i="9" s="1"/>
  <c r="I112" i="9"/>
  <c r="E12" i="9" s="1"/>
  <c r="I44" i="9"/>
  <c r="E7" i="9" s="1"/>
  <c r="I16" i="9"/>
  <c r="E5" i="9" s="1"/>
  <c r="F5" i="9" s="1"/>
  <c r="I87" i="9"/>
  <c r="E10" i="9" s="1"/>
  <c r="I56" i="9"/>
  <c r="E8" i="9" s="1"/>
  <c r="G10" i="9" l="1"/>
  <c r="F10" i="9"/>
  <c r="F8" i="9"/>
  <c r="G8" i="9"/>
  <c r="G7" i="9"/>
  <c r="F7" i="9"/>
  <c r="G6" i="9"/>
  <c r="H6" i="9" s="1"/>
  <c r="F6" i="9"/>
  <c r="G12" i="9"/>
  <c r="F12" i="9"/>
  <c r="G9" i="9"/>
  <c r="F9" i="9"/>
  <c r="F11" i="9"/>
  <c r="G11" i="9"/>
  <c r="H9" i="9" l="1"/>
  <c r="O92" i="8" l="1"/>
  <c r="D92" i="8"/>
  <c r="Q91" i="8"/>
  <c r="G91" i="8" s="1"/>
  <c r="D91" i="8"/>
  <c r="Q90" i="8"/>
  <c r="G90" i="8" s="1"/>
  <c r="D90" i="8"/>
  <c r="Q89" i="8"/>
  <c r="G89" i="8" s="1"/>
  <c r="D89" i="8"/>
  <c r="Q88" i="8"/>
  <c r="G88" i="8"/>
  <c r="D88" i="8"/>
  <c r="O87" i="8"/>
  <c r="D87" i="8"/>
  <c r="Q86" i="8"/>
  <c r="G86" i="8"/>
  <c r="D86" i="8"/>
  <c r="O85" i="8"/>
  <c r="D85" i="8"/>
  <c r="Q84" i="8"/>
  <c r="G84" i="8"/>
  <c r="D84" i="8"/>
  <c r="Q83" i="8"/>
  <c r="G83" i="8"/>
  <c r="D83" i="8"/>
  <c r="O82" i="8"/>
  <c r="D82" i="8"/>
  <c r="P81" i="8"/>
  <c r="O81" i="8"/>
  <c r="D81" i="8"/>
  <c r="P80" i="8"/>
  <c r="Q80" i="8" s="1"/>
  <c r="G80" i="8" s="1"/>
  <c r="O80" i="8"/>
  <c r="D80" i="8"/>
  <c r="O79" i="8"/>
  <c r="D79" i="8"/>
  <c r="Q78" i="8"/>
  <c r="G78" i="8" s="1"/>
  <c r="D78" i="8"/>
  <c r="Q77" i="8"/>
  <c r="G77" i="8"/>
  <c r="D77" i="8"/>
  <c r="Q76" i="8"/>
  <c r="G76" i="8" s="1"/>
  <c r="D76" i="8"/>
  <c r="O75" i="8"/>
  <c r="D75" i="8"/>
  <c r="Q74" i="8"/>
  <c r="G74" i="8" s="1"/>
  <c r="D74" i="8"/>
  <c r="Q73" i="8"/>
  <c r="D73" i="8"/>
  <c r="D72" i="8"/>
  <c r="Q71" i="8"/>
  <c r="G71" i="8" s="1"/>
  <c r="D71" i="8"/>
  <c r="Q70" i="8"/>
  <c r="G70" i="8"/>
  <c r="D70" i="8"/>
  <c r="Q69" i="8"/>
  <c r="G69" i="8"/>
  <c r="D69" i="8"/>
  <c r="O68" i="8"/>
  <c r="D68" i="8"/>
  <c r="O67" i="8"/>
  <c r="D67" i="8"/>
  <c r="P66" i="8"/>
  <c r="O66" i="8"/>
  <c r="D66" i="8"/>
  <c r="O65" i="8"/>
  <c r="D65" i="8"/>
  <c r="O64" i="8"/>
  <c r="D64" i="8"/>
  <c r="O63" i="8"/>
  <c r="D63" i="8"/>
  <c r="O62" i="8"/>
  <c r="D62" i="8"/>
  <c r="P61" i="8"/>
  <c r="Q61" i="8" s="1"/>
  <c r="G61" i="8" s="1"/>
  <c r="O61" i="8"/>
  <c r="D61" i="8"/>
  <c r="O60" i="8"/>
  <c r="D60" i="8"/>
  <c r="O59" i="8"/>
  <c r="D59" i="8"/>
  <c r="A59" i="8"/>
  <c r="O58" i="8"/>
  <c r="D58" i="8"/>
  <c r="O57" i="8"/>
  <c r="D57" i="8"/>
  <c r="O56" i="8"/>
  <c r="D56" i="8"/>
  <c r="Q55" i="8"/>
  <c r="G55" i="8" s="1"/>
  <c r="P55" i="8"/>
  <c r="O55" i="8"/>
  <c r="D55" i="8"/>
  <c r="O54" i="8"/>
  <c r="D54" i="8"/>
  <c r="O53" i="8"/>
  <c r="D53" i="8"/>
  <c r="P52" i="8"/>
  <c r="Q52" i="8" s="1"/>
  <c r="G52" i="8" s="1"/>
  <c r="O52" i="8"/>
  <c r="D52" i="8"/>
  <c r="O51" i="8"/>
  <c r="D51" i="8"/>
  <c r="O50" i="8"/>
  <c r="D50" i="8"/>
  <c r="O49" i="8"/>
  <c r="D49" i="8"/>
  <c r="O48" i="8"/>
  <c r="D48" i="8"/>
  <c r="O47" i="8"/>
  <c r="D47" i="8"/>
  <c r="P46" i="8"/>
  <c r="O46" i="8"/>
  <c r="D46" i="8"/>
  <c r="O45" i="8"/>
  <c r="D45" i="8"/>
  <c r="O44" i="8"/>
  <c r="D44" i="8"/>
  <c r="O43" i="8"/>
  <c r="D43" i="8"/>
  <c r="O42" i="8"/>
  <c r="D42" i="8"/>
  <c r="O41" i="8"/>
  <c r="D41" i="8"/>
  <c r="P40" i="8"/>
  <c r="Q40" i="8" s="1"/>
  <c r="G40" i="8" s="1"/>
  <c r="O40" i="8"/>
  <c r="D40" i="8"/>
  <c r="O39" i="8"/>
  <c r="D39" i="8"/>
  <c r="O38" i="8"/>
  <c r="D38" i="8"/>
  <c r="Q37" i="8"/>
  <c r="G37" i="8" s="1"/>
  <c r="D37" i="8"/>
  <c r="Q36" i="8"/>
  <c r="G36" i="8" s="1"/>
  <c r="D36" i="8"/>
  <c r="O35" i="8"/>
  <c r="D35" i="8"/>
  <c r="O34" i="8"/>
  <c r="D34" i="8"/>
  <c r="O33" i="8"/>
  <c r="D33" i="8"/>
  <c r="O32" i="8"/>
  <c r="D32" i="8"/>
  <c r="O31" i="8"/>
  <c r="D31" i="8"/>
  <c r="O30" i="8"/>
  <c r="D30" i="8"/>
  <c r="O29" i="8"/>
  <c r="D29" i="8"/>
  <c r="O28" i="8"/>
  <c r="D28" i="8"/>
  <c r="O27" i="8"/>
  <c r="D27" i="8"/>
  <c r="O26" i="8"/>
  <c r="D26" i="8"/>
  <c r="P25" i="8"/>
  <c r="Q25" i="8" s="1"/>
  <c r="G25" i="8" s="1"/>
  <c r="O25" i="8"/>
  <c r="D25" i="8"/>
  <c r="O24" i="8"/>
  <c r="D24" i="8"/>
  <c r="O23" i="8"/>
  <c r="D23" i="8"/>
  <c r="O22" i="8"/>
  <c r="D22" i="8"/>
  <c r="P21" i="8"/>
  <c r="Q21" i="8" s="1"/>
  <c r="G21" i="8" s="1"/>
  <c r="O21" i="8"/>
  <c r="D21" i="8"/>
  <c r="O20" i="8"/>
  <c r="D20" i="8"/>
  <c r="O19" i="8"/>
  <c r="D19" i="8"/>
  <c r="O18" i="8"/>
  <c r="D18" i="8"/>
  <c r="O17" i="8"/>
  <c r="D17" i="8"/>
  <c r="P16" i="8"/>
  <c r="Q16" i="8" s="1"/>
  <c r="G16" i="8" s="1"/>
  <c r="O16" i="8"/>
  <c r="D16" i="8"/>
  <c r="O15" i="8"/>
  <c r="D15" i="8"/>
  <c r="A15" i="8"/>
  <c r="C11" i="8"/>
  <c r="B11" i="8"/>
  <c r="C10" i="8"/>
  <c r="C59" i="8" s="1"/>
  <c r="B10" i="8"/>
  <c r="B59" i="8" s="1"/>
  <c r="C9" i="8"/>
  <c r="C48" i="8" s="1"/>
  <c r="B9" i="8"/>
  <c r="B48" i="8" s="1"/>
  <c r="C8" i="8"/>
  <c r="C40" i="8" s="1"/>
  <c r="B8" i="8"/>
  <c r="B40" i="8" s="1"/>
  <c r="A8" i="8"/>
  <c r="A48" i="8" s="1"/>
  <c r="C7" i="8"/>
  <c r="C36" i="8" s="1"/>
  <c r="B7" i="8"/>
  <c r="B36" i="8" s="1"/>
  <c r="C6" i="8"/>
  <c r="C28" i="8" s="1"/>
  <c r="B6" i="8"/>
  <c r="B28" i="8" s="1"/>
  <c r="C5" i="8"/>
  <c r="C22" i="8" s="1"/>
  <c r="B5" i="8"/>
  <c r="B22" i="8" s="1"/>
  <c r="A5" i="8"/>
  <c r="A36" i="8" s="1"/>
  <c r="C4" i="8"/>
  <c r="C15" i="8" s="1"/>
  <c r="B2" i="8"/>
  <c r="P64" i="8" s="1"/>
  <c r="Q64" i="8" s="1"/>
  <c r="G64" i="8" s="1"/>
  <c r="H132" i="7"/>
  <c r="I131" i="7"/>
  <c r="H131" i="7"/>
  <c r="I130" i="7"/>
  <c r="J130" i="7" s="1"/>
  <c r="H130" i="7"/>
  <c r="H129" i="7"/>
  <c r="H128" i="7"/>
  <c r="I127" i="7"/>
  <c r="J127" i="7" s="1"/>
  <c r="H127" i="7"/>
  <c r="H126" i="7"/>
  <c r="I125" i="7"/>
  <c r="H125" i="7"/>
  <c r="I124" i="7"/>
  <c r="H124" i="7"/>
  <c r="H123" i="7"/>
  <c r="H122" i="7"/>
  <c r="I121" i="7"/>
  <c r="J121" i="7" s="1"/>
  <c r="H121" i="7"/>
  <c r="H120" i="7"/>
  <c r="H119" i="7"/>
  <c r="I118" i="7"/>
  <c r="J118" i="7" s="1"/>
  <c r="H118" i="7"/>
  <c r="H117" i="7"/>
  <c r="I116" i="7"/>
  <c r="H116" i="7"/>
  <c r="I115" i="7"/>
  <c r="H115" i="7"/>
  <c r="I114" i="7"/>
  <c r="H113" i="7"/>
  <c r="I112" i="7"/>
  <c r="H112" i="7"/>
  <c r="H111" i="7"/>
  <c r="H110" i="7"/>
  <c r="I109" i="7"/>
  <c r="H109" i="7"/>
  <c r="H108" i="7"/>
  <c r="H107" i="7"/>
  <c r="H106" i="7"/>
  <c r="H105" i="7"/>
  <c r="I104" i="7"/>
  <c r="J104" i="7" s="1"/>
  <c r="H104" i="7"/>
  <c r="H103" i="7"/>
  <c r="I102" i="7"/>
  <c r="H102" i="7"/>
  <c r="H101" i="7"/>
  <c r="H100" i="7"/>
  <c r="I99" i="7"/>
  <c r="H99" i="7"/>
  <c r="I98" i="7"/>
  <c r="J98" i="7" s="1"/>
  <c r="H98" i="7"/>
  <c r="H97" i="7"/>
  <c r="H96" i="7"/>
  <c r="I95" i="7"/>
  <c r="H95" i="7"/>
  <c r="I94" i="7"/>
  <c r="J94" i="7" s="1"/>
  <c r="H94" i="7"/>
  <c r="H93" i="7"/>
  <c r="I92" i="7"/>
  <c r="H92" i="7"/>
  <c r="I91" i="7"/>
  <c r="J91" i="7" s="1"/>
  <c r="H91" i="7"/>
  <c r="H90" i="7"/>
  <c r="H89" i="7"/>
  <c r="I88" i="7"/>
  <c r="J88" i="7" s="1"/>
  <c r="H88" i="7"/>
  <c r="H87" i="7"/>
  <c r="H86" i="7"/>
  <c r="H85" i="7"/>
  <c r="H84" i="7"/>
  <c r="H83" i="7"/>
  <c r="I82" i="7"/>
  <c r="H81" i="7"/>
  <c r="I80" i="7"/>
  <c r="J80" i="7" s="1"/>
  <c r="H80" i="7"/>
  <c r="H79" i="7"/>
  <c r="H78" i="7"/>
  <c r="I77" i="7"/>
  <c r="J77" i="7" s="1"/>
  <c r="H77" i="7"/>
  <c r="I76" i="7"/>
  <c r="H76" i="7"/>
  <c r="H75" i="7"/>
  <c r="I74" i="7"/>
  <c r="J74" i="7" s="1"/>
  <c r="H74" i="7"/>
  <c r="I73" i="7"/>
  <c r="J73" i="7" s="1"/>
  <c r="H73" i="7"/>
  <c r="I72" i="7"/>
  <c r="H72" i="7"/>
  <c r="J72" i="7" s="1"/>
  <c r="J71" i="7"/>
  <c r="I71" i="7"/>
  <c r="H71" i="7"/>
  <c r="H70" i="7"/>
  <c r="I69" i="7"/>
  <c r="H69" i="7"/>
  <c r="H68" i="7"/>
  <c r="I67" i="7"/>
  <c r="H67" i="7"/>
  <c r="H66" i="7"/>
  <c r="H65" i="7"/>
  <c r="H64" i="7"/>
  <c r="I63" i="7"/>
  <c r="H63" i="7"/>
  <c r="I62" i="7"/>
  <c r="H62" i="7"/>
  <c r="H61" i="7"/>
  <c r="H60" i="7"/>
  <c r="H59" i="7"/>
  <c r="I58" i="7"/>
  <c r="J58" i="7" s="1"/>
  <c r="H58" i="7"/>
  <c r="H57" i="7"/>
  <c r="H56" i="7"/>
  <c r="I55" i="7"/>
  <c r="J55" i="7" s="1"/>
  <c r="H55" i="7"/>
  <c r="H54" i="7"/>
  <c r="I53" i="7"/>
  <c r="J53" i="7" s="1"/>
  <c r="H53" i="7"/>
  <c r="H52" i="7"/>
  <c r="I51" i="7"/>
  <c r="J51" i="7" s="1"/>
  <c r="H51" i="7"/>
  <c r="H50" i="7"/>
  <c r="I49" i="7"/>
  <c r="H49" i="7"/>
  <c r="I48" i="7"/>
  <c r="J48" i="7" s="1"/>
  <c r="H48" i="7"/>
  <c r="H47" i="7"/>
  <c r="H46" i="7"/>
  <c r="I45" i="7"/>
  <c r="H45" i="7"/>
  <c r="I44" i="7"/>
  <c r="J44" i="7" s="1"/>
  <c r="H44" i="7"/>
  <c r="H43" i="7"/>
  <c r="I42" i="7"/>
  <c r="J42" i="7" s="1"/>
  <c r="H42" i="7"/>
  <c r="I41" i="7"/>
  <c r="H41" i="7"/>
  <c r="H40" i="7"/>
  <c r="I39" i="7"/>
  <c r="H39" i="7"/>
  <c r="H38" i="7"/>
  <c r="H37" i="7"/>
  <c r="I36" i="7"/>
  <c r="H36" i="7"/>
  <c r="I35" i="7"/>
  <c r="H34" i="7"/>
  <c r="I33" i="7"/>
  <c r="J33" i="7" s="1"/>
  <c r="H33" i="7"/>
  <c r="H32" i="7"/>
  <c r="H31" i="7"/>
  <c r="I30" i="7"/>
  <c r="H30" i="7"/>
  <c r="H29" i="7"/>
  <c r="H28" i="7"/>
  <c r="I27" i="7"/>
  <c r="J27" i="7" s="1"/>
  <c r="H27" i="7"/>
  <c r="H26" i="7"/>
  <c r="H25" i="7"/>
  <c r="H24" i="7"/>
  <c r="H23" i="7"/>
  <c r="I22" i="7"/>
  <c r="J22" i="7" s="1"/>
  <c r="H22" i="7"/>
  <c r="H21" i="7"/>
  <c r="H20" i="7"/>
  <c r="I19" i="7"/>
  <c r="J19" i="7" s="1"/>
  <c r="H19" i="7"/>
  <c r="H18" i="7"/>
  <c r="H17" i="7"/>
  <c r="H16" i="7"/>
  <c r="A16" i="7"/>
  <c r="C12" i="7"/>
  <c r="C114" i="7" s="1"/>
  <c r="B12" i="7"/>
  <c r="B114" i="7" s="1"/>
  <c r="C11" i="7"/>
  <c r="C98" i="7" s="1"/>
  <c r="B11" i="7"/>
  <c r="B98" i="7" s="1"/>
  <c r="C10" i="7"/>
  <c r="C97" i="7" s="1"/>
  <c r="B10" i="7"/>
  <c r="B97" i="7" s="1"/>
  <c r="H9" i="7"/>
  <c r="G9" i="7"/>
  <c r="C9" i="7"/>
  <c r="C81" i="7" s="1"/>
  <c r="B9" i="7"/>
  <c r="B81" i="7" s="1"/>
  <c r="G8" i="7"/>
  <c r="C8" i="7"/>
  <c r="C63" i="7" s="1"/>
  <c r="B8" i="7"/>
  <c r="B63" i="7" s="1"/>
  <c r="G7" i="7"/>
  <c r="C7" i="7"/>
  <c r="C53" i="7" s="1"/>
  <c r="B7" i="7"/>
  <c r="B53" i="7" s="1"/>
  <c r="G6" i="7"/>
  <c r="H6" i="7" s="1"/>
  <c r="C6" i="7"/>
  <c r="C34" i="7" s="1"/>
  <c r="B6" i="7"/>
  <c r="B34" i="7" s="1"/>
  <c r="C5" i="7"/>
  <c r="C16" i="7" s="1"/>
  <c r="B3" i="7"/>
  <c r="I129" i="7" s="1"/>
  <c r="P18" i="8" l="1"/>
  <c r="Q18" i="8" s="1"/>
  <c r="G18" i="8" s="1"/>
  <c r="P22" i="8"/>
  <c r="Q22" i="8" s="1"/>
  <c r="G22" i="8" s="1"/>
  <c r="E5" i="8" s="1"/>
  <c r="F5" i="8" s="1"/>
  <c r="P31" i="8"/>
  <c r="Q31" i="8" s="1"/>
  <c r="G31" i="8" s="1"/>
  <c r="A40" i="8"/>
  <c r="P45" i="8"/>
  <c r="Q45" i="8" s="1"/>
  <c r="G45" i="8" s="1"/>
  <c r="P49" i="8"/>
  <c r="Q49" i="8" s="1"/>
  <c r="G49" i="8" s="1"/>
  <c r="P57" i="8"/>
  <c r="Q57" i="8" s="1"/>
  <c r="G57" i="8" s="1"/>
  <c r="Q66" i="8"/>
  <c r="G66" i="8" s="1"/>
  <c r="A22" i="8"/>
  <c r="P27" i="8"/>
  <c r="Q27" i="8" s="1"/>
  <c r="G27" i="8" s="1"/>
  <c r="P33" i="8"/>
  <c r="Q33" i="8" s="1"/>
  <c r="P38" i="8"/>
  <c r="Q38" i="8" s="1"/>
  <c r="G38" i="8" s="1"/>
  <c r="E7" i="8" s="1"/>
  <c r="F7" i="8" s="1"/>
  <c r="P42" i="8"/>
  <c r="Q42" i="8" s="1"/>
  <c r="G42" i="8" s="1"/>
  <c r="P54" i="8"/>
  <c r="Q54" i="8" s="1"/>
  <c r="G54" i="8" s="1"/>
  <c r="P63" i="8"/>
  <c r="Q63" i="8" s="1"/>
  <c r="G63" i="8" s="1"/>
  <c r="P68" i="8"/>
  <c r="Q68" i="8" s="1"/>
  <c r="G68" i="8" s="1"/>
  <c r="P82" i="8"/>
  <c r="Q82" i="8" s="1"/>
  <c r="G82" i="8" s="1"/>
  <c r="P15" i="8"/>
  <c r="Q15" i="8" s="1"/>
  <c r="G15" i="8" s="1"/>
  <c r="P20" i="8"/>
  <c r="Q20" i="8" s="1"/>
  <c r="G20" i="8" s="1"/>
  <c r="P24" i="8"/>
  <c r="Q24" i="8" s="1"/>
  <c r="G24" i="8" s="1"/>
  <c r="P28" i="8"/>
  <c r="Q28" i="8" s="1"/>
  <c r="G28" i="8" s="1"/>
  <c r="E6" i="8" s="1"/>
  <c r="F6" i="8" s="1"/>
  <c r="P35" i="8"/>
  <c r="Q35" i="8" s="1"/>
  <c r="G35" i="8" s="1"/>
  <c r="P47" i="8"/>
  <c r="Q47" i="8" s="1"/>
  <c r="G47" i="8" s="1"/>
  <c r="P51" i="8"/>
  <c r="Q51" i="8" s="1"/>
  <c r="G51" i="8" s="1"/>
  <c r="P60" i="8"/>
  <c r="Q60" i="8" s="1"/>
  <c r="G60" i="8" s="1"/>
  <c r="P65" i="8"/>
  <c r="Q65" i="8" s="1"/>
  <c r="P79" i="8"/>
  <c r="Q79" i="8" s="1"/>
  <c r="P17" i="8"/>
  <c r="Q17" i="8" s="1"/>
  <c r="A28" i="8"/>
  <c r="P30" i="8"/>
  <c r="Q30" i="8" s="1"/>
  <c r="G30" i="8" s="1"/>
  <c r="P44" i="8"/>
  <c r="Q44" i="8" s="1"/>
  <c r="G44" i="8" s="1"/>
  <c r="P48" i="8"/>
  <c r="Q48" i="8" s="1"/>
  <c r="G48" i="8" s="1"/>
  <c r="P56" i="8"/>
  <c r="Q56" i="8" s="1"/>
  <c r="G56" i="8" s="1"/>
  <c r="P26" i="8"/>
  <c r="Q26" i="8" s="1"/>
  <c r="G26" i="8" s="1"/>
  <c r="P41" i="8"/>
  <c r="Q41" i="8" s="1"/>
  <c r="G41" i="8" s="1"/>
  <c r="E8" i="8" s="1"/>
  <c r="F8" i="8" s="1"/>
  <c r="P53" i="8"/>
  <c r="Q53" i="8" s="1"/>
  <c r="G53" i="8" s="1"/>
  <c r="P62" i="8"/>
  <c r="Q62" i="8" s="1"/>
  <c r="G62" i="8" s="1"/>
  <c r="P67" i="8"/>
  <c r="Q67" i="8" s="1"/>
  <c r="G67" i="8" s="1"/>
  <c r="P85" i="8"/>
  <c r="Q85" i="8" s="1"/>
  <c r="G85" i="8" s="1"/>
  <c r="P87" i="8"/>
  <c r="Q87" i="8" s="1"/>
  <c r="G87" i="8" s="1"/>
  <c r="P19" i="8"/>
  <c r="Q19" i="8" s="1"/>
  <c r="G19" i="8" s="1"/>
  <c r="P23" i="8"/>
  <c r="Q23" i="8" s="1"/>
  <c r="G23" i="8" s="1"/>
  <c r="P32" i="8"/>
  <c r="Q32" i="8" s="1"/>
  <c r="G32" i="8" s="1"/>
  <c r="P34" i="8"/>
  <c r="Q34" i="8" s="1"/>
  <c r="P50" i="8"/>
  <c r="Q50" i="8" s="1"/>
  <c r="G50" i="8" s="1"/>
  <c r="P58" i="8"/>
  <c r="Q58" i="8" s="1"/>
  <c r="G58" i="8" s="1"/>
  <c r="P59" i="8"/>
  <c r="Q59" i="8" s="1"/>
  <c r="G59" i="8" s="1"/>
  <c r="P75" i="8"/>
  <c r="Q75" i="8" s="1"/>
  <c r="G75" i="8" s="1"/>
  <c r="E11" i="8" s="1"/>
  <c r="F11" i="8" s="1"/>
  <c r="Q81" i="8"/>
  <c r="G81" i="8" s="1"/>
  <c r="P92" i="8"/>
  <c r="Q92" i="8" s="1"/>
  <c r="G92" i="8" s="1"/>
  <c r="P29" i="8"/>
  <c r="Q29" i="8" s="1"/>
  <c r="P39" i="8"/>
  <c r="Q39" i="8" s="1"/>
  <c r="G39" i="8" s="1"/>
  <c r="P43" i="8"/>
  <c r="Q43" i="8" s="1"/>
  <c r="G43" i="8" s="1"/>
  <c r="Q46" i="8"/>
  <c r="G46" i="8" s="1"/>
  <c r="I25" i="7"/>
  <c r="J25" i="7" s="1"/>
  <c r="I61" i="7"/>
  <c r="J61" i="7" s="1"/>
  <c r="I66" i="7"/>
  <c r="J66" i="7" s="1"/>
  <c r="I86" i="7"/>
  <c r="J86" i="7" s="1"/>
  <c r="I101" i="7"/>
  <c r="I107" i="7"/>
  <c r="J107" i="7" s="1"/>
  <c r="I110" i="7"/>
  <c r="J110" i="7" s="1"/>
  <c r="I113" i="7"/>
  <c r="J113" i="7" s="1"/>
  <c r="I17" i="7"/>
  <c r="I20" i="7"/>
  <c r="J20" i="7" s="1"/>
  <c r="I28" i="7"/>
  <c r="J28" i="7" s="1"/>
  <c r="I31" i="7"/>
  <c r="J31" i="7" s="1"/>
  <c r="I40" i="7"/>
  <c r="J40" i="7" s="1"/>
  <c r="I43" i="7"/>
  <c r="J43" i="7" s="1"/>
  <c r="I46" i="7"/>
  <c r="J46" i="7" s="1"/>
  <c r="I56" i="7"/>
  <c r="J56" i="7" s="1"/>
  <c r="I75" i="7"/>
  <c r="J75" i="7" s="1"/>
  <c r="I78" i="7"/>
  <c r="J78" i="7" s="1"/>
  <c r="I83" i="7"/>
  <c r="I89" i="7"/>
  <c r="J89" i="7" s="1"/>
  <c r="I97" i="7"/>
  <c r="J97" i="7" s="1"/>
  <c r="K97" i="7" s="1"/>
  <c r="E10" i="7" s="1"/>
  <c r="F10" i="7" s="1"/>
  <c r="I119" i="7"/>
  <c r="J119" i="7" s="1"/>
  <c r="I23" i="7"/>
  <c r="J23" i="7" s="1"/>
  <c r="I37" i="7"/>
  <c r="J37" i="7" s="1"/>
  <c r="I52" i="7"/>
  <c r="J52" i="7" s="1"/>
  <c r="I59" i="7"/>
  <c r="J59" i="7" s="1"/>
  <c r="I64" i="7"/>
  <c r="J64" i="7" s="1"/>
  <c r="I70" i="7"/>
  <c r="J70" i="7" s="1"/>
  <c r="I105" i="7"/>
  <c r="J105" i="7" s="1"/>
  <c r="I122" i="7"/>
  <c r="J122" i="7" s="1"/>
  <c r="I128" i="7"/>
  <c r="J128" i="7" s="1"/>
  <c r="I18" i="7"/>
  <c r="J18" i="7" s="1"/>
  <c r="I26" i="7"/>
  <c r="J26" i="7" s="1"/>
  <c r="I54" i="7"/>
  <c r="J54" i="7" s="1"/>
  <c r="K53" i="7" s="1"/>
  <c r="E7" i="7" s="1"/>
  <c r="F7" i="7" s="1"/>
  <c r="I84" i="7"/>
  <c r="I87" i="7"/>
  <c r="J87" i="7" s="1"/>
  <c r="I108" i="7"/>
  <c r="J108" i="7" s="1"/>
  <c r="I111" i="7"/>
  <c r="J111" i="7" s="1"/>
  <c r="I117" i="7"/>
  <c r="J117" i="7" s="1"/>
  <c r="I21" i="7"/>
  <c r="J21" i="7" s="1"/>
  <c r="I29" i="7"/>
  <c r="J29" i="7" s="1"/>
  <c r="I32" i="7"/>
  <c r="J32" i="7" s="1"/>
  <c r="I34" i="7"/>
  <c r="I47" i="7"/>
  <c r="J47" i="7" s="1"/>
  <c r="I50" i="7"/>
  <c r="J50" i="7" s="1"/>
  <c r="I57" i="7"/>
  <c r="J57" i="7" s="1"/>
  <c r="I79" i="7"/>
  <c r="J79" i="7" s="1"/>
  <c r="I81" i="7"/>
  <c r="J81" i="7" s="1"/>
  <c r="I90" i="7"/>
  <c r="J90" i="7" s="1"/>
  <c r="I93" i="7"/>
  <c r="J93" i="7" s="1"/>
  <c r="I96" i="7"/>
  <c r="J96" i="7" s="1"/>
  <c r="I103" i="7"/>
  <c r="J103" i="7" s="1"/>
  <c r="I120" i="7"/>
  <c r="J120" i="7" s="1"/>
  <c r="I126" i="7"/>
  <c r="J126" i="7" s="1"/>
  <c r="I132" i="7"/>
  <c r="J132" i="7" s="1"/>
  <c r="I16" i="7"/>
  <c r="J16" i="7" s="1"/>
  <c r="I24" i="7"/>
  <c r="J24" i="7" s="1"/>
  <c r="I38" i="7"/>
  <c r="I60" i="7"/>
  <c r="J60" i="7" s="1"/>
  <c r="I65" i="7"/>
  <c r="J65" i="7" s="1"/>
  <c r="I68" i="7"/>
  <c r="J68" i="7" s="1"/>
  <c r="I85" i="7"/>
  <c r="J85" i="7" s="1"/>
  <c r="I100" i="7"/>
  <c r="J100" i="7" s="1"/>
  <c r="K98" i="7" s="1"/>
  <c r="E11" i="7" s="1"/>
  <c r="F11" i="7" s="1"/>
  <c r="I106" i="7"/>
  <c r="J106" i="7" s="1"/>
  <c r="I123" i="7"/>
  <c r="J123" i="7" s="1"/>
  <c r="K11" i="8" l="1"/>
  <c r="G11" i="8"/>
  <c r="K7" i="8"/>
  <c r="G7" i="8"/>
  <c r="I36" i="8" s="1"/>
  <c r="K8" i="8"/>
  <c r="G8" i="8"/>
  <c r="K6" i="8"/>
  <c r="G6" i="8"/>
  <c r="K5" i="8"/>
  <c r="G5" i="8"/>
  <c r="E9" i="8"/>
  <c r="F9" i="8" s="1"/>
  <c r="E10" i="8"/>
  <c r="F10" i="8" s="1"/>
  <c r="E4" i="8"/>
  <c r="F4" i="8" s="1"/>
  <c r="K63" i="7"/>
  <c r="E8" i="7" s="1"/>
  <c r="F8" i="7" s="1"/>
  <c r="K16" i="7"/>
  <c r="E5" i="7" s="1"/>
  <c r="F5" i="7" s="1"/>
  <c r="K81" i="7"/>
  <c r="E9" i="7" s="1"/>
  <c r="F9" i="7" s="1"/>
  <c r="K34" i="7"/>
  <c r="E6" i="7" s="1"/>
  <c r="F6" i="7" s="1"/>
  <c r="K114" i="7"/>
  <c r="E12" i="7" s="1"/>
  <c r="F12" i="7" s="1"/>
  <c r="I40" i="8" l="1"/>
  <c r="K4" i="8"/>
  <c r="G4" i="8"/>
  <c r="I15" i="8" s="1"/>
  <c r="K10" i="8"/>
  <c r="G10" i="8"/>
  <c r="G9" i="8"/>
  <c r="I48" i="8" s="1"/>
  <c r="K9" i="8"/>
  <c r="I22" i="8"/>
  <c r="H5" i="8"/>
  <c r="I28" i="8"/>
  <c r="F164" i="6"/>
  <c r="D164" i="6"/>
  <c r="F163" i="6"/>
  <c r="D163" i="6"/>
  <c r="F162" i="6"/>
  <c r="D162" i="6"/>
  <c r="F161" i="6"/>
  <c r="D161" i="6"/>
  <c r="F160" i="6"/>
  <c r="D160" i="6"/>
  <c r="F159" i="6"/>
  <c r="D159" i="6"/>
  <c r="D158" i="6"/>
  <c r="R157" i="6"/>
  <c r="T157" i="6" s="1"/>
  <c r="H157" i="6" s="1"/>
  <c r="D157" i="6"/>
  <c r="D156" i="6"/>
  <c r="R155" i="6"/>
  <c r="T155" i="6" s="1"/>
  <c r="H155" i="6" s="1"/>
  <c r="D155" i="6"/>
  <c r="D154" i="6"/>
  <c r="R153" i="6"/>
  <c r="T153" i="6" s="1"/>
  <c r="H153" i="6" s="1"/>
  <c r="D153" i="6"/>
  <c r="D152" i="6"/>
  <c r="R151" i="6"/>
  <c r="T151" i="6" s="1"/>
  <c r="D151" i="6"/>
  <c r="D150" i="6"/>
  <c r="D149" i="6"/>
  <c r="D148" i="6"/>
  <c r="D147" i="6"/>
  <c r="D146" i="6"/>
  <c r="D145" i="6"/>
  <c r="D144" i="6"/>
  <c r="D143" i="6"/>
  <c r="T142" i="6"/>
  <c r="H142" i="6" s="1"/>
  <c r="R142" i="6"/>
  <c r="D142" i="6"/>
  <c r="D141" i="6"/>
  <c r="T140" i="6"/>
  <c r="H140" i="6" s="1"/>
  <c r="R140" i="6"/>
  <c r="D140" i="6"/>
  <c r="D139" i="6"/>
  <c r="C139" i="6"/>
  <c r="F138" i="6"/>
  <c r="D138" i="6"/>
  <c r="F137" i="6"/>
  <c r="D137" i="6"/>
  <c r="F136" i="6"/>
  <c r="D136" i="6"/>
  <c r="F135" i="6"/>
  <c r="D135" i="6"/>
  <c r="F134" i="6"/>
  <c r="D134" i="6"/>
  <c r="F133" i="6"/>
  <c r="D133" i="6"/>
  <c r="D132" i="6"/>
  <c r="D131" i="6"/>
  <c r="D130" i="6"/>
  <c r="D129" i="6"/>
  <c r="D128" i="6"/>
  <c r="D127" i="6"/>
  <c r="R126" i="6"/>
  <c r="T126" i="6" s="1"/>
  <c r="H126" i="6" s="1"/>
  <c r="D126" i="6"/>
  <c r="D125" i="6"/>
  <c r="D124" i="6"/>
  <c r="D123" i="6"/>
  <c r="D122" i="6"/>
  <c r="T121" i="6"/>
  <c r="H121" i="6" s="1"/>
  <c r="R121" i="6"/>
  <c r="D121" i="6"/>
  <c r="D120" i="6"/>
  <c r="T119" i="6"/>
  <c r="H119" i="6" s="1"/>
  <c r="R119" i="6"/>
  <c r="D119" i="6"/>
  <c r="D118" i="6"/>
  <c r="R117" i="6"/>
  <c r="T117" i="6" s="1"/>
  <c r="D117" i="6"/>
  <c r="D116" i="6"/>
  <c r="R115" i="6"/>
  <c r="T115" i="6" s="1"/>
  <c r="H115" i="6" s="1"/>
  <c r="D115" i="6"/>
  <c r="D114" i="6"/>
  <c r="R113" i="6"/>
  <c r="T113" i="6" s="1"/>
  <c r="H113" i="6" s="1"/>
  <c r="D113" i="6"/>
  <c r="R112" i="6"/>
  <c r="T112" i="6" s="1"/>
  <c r="H112" i="6" s="1"/>
  <c r="D112" i="6"/>
  <c r="D111" i="6"/>
  <c r="F110" i="6"/>
  <c r="D110" i="6"/>
  <c r="F109" i="6"/>
  <c r="D109" i="6"/>
  <c r="D108" i="6"/>
  <c r="F107" i="6"/>
  <c r="D107" i="6"/>
  <c r="R106" i="6"/>
  <c r="T106" i="6" s="1"/>
  <c r="H106" i="6" s="1"/>
  <c r="D106" i="6"/>
  <c r="F105" i="6"/>
  <c r="D105" i="6"/>
  <c r="T104" i="6"/>
  <c r="F104" i="6"/>
  <c r="D104" i="6"/>
  <c r="D103" i="6"/>
  <c r="D102" i="6"/>
  <c r="D101" i="6"/>
  <c r="D100" i="6"/>
  <c r="D99" i="6"/>
  <c r="T98" i="6"/>
  <c r="F98" i="6"/>
  <c r="D98" i="6"/>
  <c r="C98" i="6"/>
  <c r="T97" i="6"/>
  <c r="F97" i="6"/>
  <c r="D97" i="6"/>
  <c r="R96" i="6"/>
  <c r="T96" i="6" s="1"/>
  <c r="H96" i="6" s="1"/>
  <c r="D96" i="6"/>
  <c r="D95" i="6"/>
  <c r="R94" i="6"/>
  <c r="T94" i="6" s="1"/>
  <c r="D94" i="6"/>
  <c r="D93" i="6"/>
  <c r="D92" i="6"/>
  <c r="T91" i="6"/>
  <c r="F91" i="6"/>
  <c r="D91" i="6"/>
  <c r="T90" i="6"/>
  <c r="F90" i="6"/>
  <c r="D90" i="6"/>
  <c r="R89" i="6"/>
  <c r="T89" i="6" s="1"/>
  <c r="H89" i="6" s="1"/>
  <c r="D89" i="6"/>
  <c r="D88" i="6"/>
  <c r="R87" i="6"/>
  <c r="T87" i="6" s="1"/>
  <c r="H87" i="6" s="1"/>
  <c r="D87" i="6"/>
  <c r="D86" i="6"/>
  <c r="F85" i="6"/>
  <c r="D85" i="6"/>
  <c r="F84" i="6"/>
  <c r="D84" i="6"/>
  <c r="D83" i="6"/>
  <c r="T82" i="6"/>
  <c r="F82" i="6"/>
  <c r="D82" i="6"/>
  <c r="D81" i="6"/>
  <c r="D80" i="6"/>
  <c r="D79" i="6"/>
  <c r="R78" i="6"/>
  <c r="T78" i="6" s="1"/>
  <c r="D78" i="6"/>
  <c r="F77" i="6"/>
  <c r="D77" i="6"/>
  <c r="T76" i="6"/>
  <c r="F76" i="6"/>
  <c r="D76" i="6"/>
  <c r="D75" i="6"/>
  <c r="F74" i="6"/>
  <c r="D74" i="6"/>
  <c r="F73" i="6"/>
  <c r="D73" i="6"/>
  <c r="F72" i="6"/>
  <c r="D72" i="6"/>
  <c r="F71" i="6"/>
  <c r="D71" i="6"/>
  <c r="R70" i="6"/>
  <c r="T70" i="6" s="1"/>
  <c r="H70" i="6" s="1"/>
  <c r="D70" i="6"/>
  <c r="T69" i="6"/>
  <c r="F69" i="6"/>
  <c r="D69" i="6"/>
  <c r="F68" i="6"/>
  <c r="D68" i="6"/>
  <c r="R67" i="6"/>
  <c r="T67" i="6" s="1"/>
  <c r="H67" i="6" s="1"/>
  <c r="D67" i="6"/>
  <c r="R66" i="6"/>
  <c r="T66" i="6" s="1"/>
  <c r="H66" i="6" s="1"/>
  <c r="D66" i="6"/>
  <c r="D65" i="6"/>
  <c r="R64" i="6"/>
  <c r="T64" i="6" s="1"/>
  <c r="D64" i="6"/>
  <c r="D63" i="6"/>
  <c r="F62" i="6"/>
  <c r="D62" i="6"/>
  <c r="T61" i="6"/>
  <c r="F61" i="6"/>
  <c r="D61" i="6"/>
  <c r="F60" i="6"/>
  <c r="D60" i="6"/>
  <c r="F59" i="6"/>
  <c r="D59" i="6"/>
  <c r="R58" i="6"/>
  <c r="F58" i="6"/>
  <c r="D58" i="6"/>
  <c r="D57" i="6"/>
  <c r="R56" i="6"/>
  <c r="T56" i="6" s="1"/>
  <c r="D56" i="6"/>
  <c r="D55" i="6"/>
  <c r="T54" i="6"/>
  <c r="F54" i="6"/>
  <c r="D54" i="6"/>
  <c r="T53" i="6"/>
  <c r="F53" i="6"/>
  <c r="D53" i="6"/>
  <c r="F52" i="6"/>
  <c r="D52" i="6"/>
  <c r="F51" i="6"/>
  <c r="D51" i="6"/>
  <c r="F50" i="6"/>
  <c r="D50" i="6"/>
  <c r="F49" i="6"/>
  <c r="D49" i="6"/>
  <c r="F48" i="6"/>
  <c r="D48" i="6"/>
  <c r="F47" i="6"/>
  <c r="D47" i="6"/>
  <c r="D46" i="6"/>
  <c r="R45" i="6"/>
  <c r="T45" i="6" s="1"/>
  <c r="H45" i="6" s="1"/>
  <c r="D45" i="6"/>
  <c r="D44" i="6"/>
  <c r="R43" i="6"/>
  <c r="T43" i="6" s="1"/>
  <c r="H43" i="6" s="1"/>
  <c r="D43" i="6"/>
  <c r="D42" i="6"/>
  <c r="R41" i="6"/>
  <c r="T41" i="6" s="1"/>
  <c r="H41" i="6" s="1"/>
  <c r="D41" i="6"/>
  <c r="D40" i="6"/>
  <c r="R39" i="6"/>
  <c r="T39" i="6" s="1"/>
  <c r="D39" i="6"/>
  <c r="D38" i="6"/>
  <c r="D37" i="6"/>
  <c r="D36" i="6"/>
  <c r="D35" i="6"/>
  <c r="R34" i="6"/>
  <c r="T34" i="6" s="1"/>
  <c r="H34" i="6" s="1"/>
  <c r="D34" i="6"/>
  <c r="D33" i="6"/>
  <c r="R32" i="6"/>
  <c r="T32" i="6" s="1"/>
  <c r="H32" i="6" s="1"/>
  <c r="D32" i="6"/>
  <c r="D31" i="6"/>
  <c r="R30" i="6"/>
  <c r="T30" i="6" s="1"/>
  <c r="H30" i="6" s="1"/>
  <c r="D30" i="6"/>
  <c r="D29" i="6"/>
  <c r="R28" i="6"/>
  <c r="T28" i="6" s="1"/>
  <c r="H28" i="6" s="1"/>
  <c r="D28" i="6"/>
  <c r="D27" i="6"/>
  <c r="C27" i="6"/>
  <c r="B27" i="6"/>
  <c r="D26" i="6"/>
  <c r="R25" i="6"/>
  <c r="T25" i="6" s="1"/>
  <c r="H25" i="6" s="1"/>
  <c r="D25" i="6"/>
  <c r="D24" i="6"/>
  <c r="D23" i="6"/>
  <c r="T22" i="6"/>
  <c r="F22" i="6"/>
  <c r="D22" i="6"/>
  <c r="D21" i="6"/>
  <c r="R20" i="6"/>
  <c r="T20" i="6" s="1"/>
  <c r="H20" i="6" s="1"/>
  <c r="D20" i="6"/>
  <c r="D19" i="6"/>
  <c r="R18" i="6"/>
  <c r="T18" i="6" s="1"/>
  <c r="H18" i="6" s="1"/>
  <c r="D18" i="6"/>
  <c r="D17" i="6"/>
  <c r="R16" i="6"/>
  <c r="T16" i="6" s="1"/>
  <c r="H16" i="6" s="1"/>
  <c r="D16" i="6"/>
  <c r="D15" i="6"/>
  <c r="A15" i="6"/>
  <c r="C11" i="6"/>
  <c r="B11" i="6"/>
  <c r="C10" i="6"/>
  <c r="C113" i="6" s="1"/>
  <c r="B10" i="6"/>
  <c r="B113" i="6" s="1"/>
  <c r="C9" i="6"/>
  <c r="B9" i="6"/>
  <c r="B98" i="6" s="1"/>
  <c r="H8" i="6"/>
  <c r="C8" i="6"/>
  <c r="C81" i="6" s="1"/>
  <c r="B8" i="6"/>
  <c r="B81" i="6" s="1"/>
  <c r="C7" i="6"/>
  <c r="C67" i="6" s="1"/>
  <c r="B7" i="6"/>
  <c r="B67" i="6" s="1"/>
  <c r="C6" i="6"/>
  <c r="C53" i="6" s="1"/>
  <c r="B6" i="6"/>
  <c r="B53" i="6" s="1"/>
  <c r="H5" i="6"/>
  <c r="C5" i="6"/>
  <c r="B5" i="6"/>
  <c r="C4" i="6"/>
  <c r="C15" i="6" s="1"/>
  <c r="B2" i="6"/>
  <c r="R146" i="6" s="1"/>
  <c r="T146" i="6" s="1"/>
  <c r="H146" i="6" s="1"/>
  <c r="H8" i="8" l="1"/>
  <c r="R79" i="6"/>
  <c r="T79" i="6" s="1"/>
  <c r="R92" i="6"/>
  <c r="T92" i="6" s="1"/>
  <c r="H92" i="6" s="1"/>
  <c r="R100" i="6"/>
  <c r="T100" i="6" s="1"/>
  <c r="H100" i="6" s="1"/>
  <c r="R102" i="6"/>
  <c r="T102" i="6" s="1"/>
  <c r="H102" i="6" s="1"/>
  <c r="R122" i="6"/>
  <c r="T122" i="6" s="1"/>
  <c r="R124" i="6"/>
  <c r="T124" i="6" s="1"/>
  <c r="H124" i="6" s="1"/>
  <c r="R143" i="6"/>
  <c r="T143" i="6" s="1"/>
  <c r="R145" i="6"/>
  <c r="T145" i="6" s="1"/>
  <c r="H145" i="6" s="1"/>
  <c r="R147" i="6"/>
  <c r="T147" i="6" s="1"/>
  <c r="H147" i="6" s="1"/>
  <c r="R128" i="6"/>
  <c r="T128" i="6" s="1"/>
  <c r="H128" i="6" s="1"/>
  <c r="R132" i="6"/>
  <c r="T132" i="6" s="1"/>
  <c r="H132" i="6" s="1"/>
  <c r="R23" i="6"/>
  <c r="T23" i="6" s="1"/>
  <c r="R31" i="6"/>
  <c r="T31" i="6" s="1"/>
  <c r="R33" i="6"/>
  <c r="T33" i="6" s="1"/>
  <c r="H33" i="6" s="1"/>
  <c r="R35" i="6"/>
  <c r="T35" i="6" s="1"/>
  <c r="H35" i="6" s="1"/>
  <c r="R74" i="6"/>
  <c r="R118" i="6"/>
  <c r="T118" i="6" s="1"/>
  <c r="H118" i="6" s="1"/>
  <c r="R120" i="6"/>
  <c r="T120" i="6" s="1"/>
  <c r="H120" i="6" s="1"/>
  <c r="R139" i="6"/>
  <c r="T139" i="6" s="1"/>
  <c r="H139" i="6" s="1"/>
  <c r="R141" i="6"/>
  <c r="T141" i="6" s="1"/>
  <c r="H141" i="6" s="1"/>
  <c r="R130" i="6"/>
  <c r="T130" i="6" s="1"/>
  <c r="H130" i="6" s="1"/>
  <c r="R37" i="6"/>
  <c r="T37" i="6" s="1"/>
  <c r="H37" i="6" s="1"/>
  <c r="R15" i="6"/>
  <c r="T15" i="6" s="1"/>
  <c r="R17" i="6"/>
  <c r="T17" i="6" s="1"/>
  <c r="H17" i="6" s="1"/>
  <c r="I15" i="6" s="1"/>
  <c r="R19" i="6"/>
  <c r="T19" i="6" s="1"/>
  <c r="H19" i="6" s="1"/>
  <c r="R21" i="6"/>
  <c r="T21" i="6" s="1"/>
  <c r="H21" i="6" s="1"/>
  <c r="R27" i="6"/>
  <c r="T27" i="6" s="1"/>
  <c r="H27" i="6" s="1"/>
  <c r="R29" i="6"/>
  <c r="T29" i="6" s="1"/>
  <c r="H29" i="6" s="1"/>
  <c r="R65" i="6"/>
  <c r="T65" i="6" s="1"/>
  <c r="H65" i="6" s="1"/>
  <c r="R83" i="6"/>
  <c r="T83" i="6" s="1"/>
  <c r="H83" i="6" s="1"/>
  <c r="R86" i="6"/>
  <c r="T86" i="6" s="1"/>
  <c r="H86" i="6" s="1"/>
  <c r="R88" i="6"/>
  <c r="T88" i="6" s="1"/>
  <c r="H88" i="6" s="1"/>
  <c r="R114" i="6"/>
  <c r="T114" i="6" s="1"/>
  <c r="H114" i="6" s="1"/>
  <c r="I113" i="6" s="1"/>
  <c r="R116" i="6"/>
  <c r="T116" i="6" s="1"/>
  <c r="H116" i="6" s="1"/>
  <c r="R152" i="6"/>
  <c r="T152" i="6" s="1"/>
  <c r="H152" i="6" s="1"/>
  <c r="R154" i="6"/>
  <c r="T154" i="6" s="1"/>
  <c r="H154" i="6" s="1"/>
  <c r="R156" i="6"/>
  <c r="T156" i="6" s="1"/>
  <c r="H156" i="6" s="1"/>
  <c r="R158" i="6"/>
  <c r="T158" i="6" s="1"/>
  <c r="H158" i="6" s="1"/>
  <c r="R149" i="6"/>
  <c r="T149" i="6" s="1"/>
  <c r="H149" i="6" s="1"/>
  <c r="R24" i="6"/>
  <c r="T24" i="6" s="1"/>
  <c r="R26" i="6"/>
  <c r="T26" i="6" s="1"/>
  <c r="H26" i="6" s="1"/>
  <c r="R40" i="6"/>
  <c r="T40" i="6" s="1"/>
  <c r="H40" i="6" s="1"/>
  <c r="R42" i="6"/>
  <c r="T42" i="6" s="1"/>
  <c r="H42" i="6" s="1"/>
  <c r="R44" i="6"/>
  <c r="T44" i="6" s="1"/>
  <c r="H44" i="6" s="1"/>
  <c r="R46" i="6"/>
  <c r="T46" i="6" s="1"/>
  <c r="H46" i="6" s="1"/>
  <c r="R57" i="6"/>
  <c r="T57" i="6" s="1"/>
  <c r="H57" i="6" s="1"/>
  <c r="R63" i="6"/>
  <c r="T63" i="6" s="1"/>
  <c r="H63" i="6" s="1"/>
  <c r="R77" i="6"/>
  <c r="R81" i="6"/>
  <c r="T81" i="6" s="1"/>
  <c r="H81" i="6" s="1"/>
  <c r="R95" i="6"/>
  <c r="T95" i="6" s="1"/>
  <c r="H95" i="6" s="1"/>
  <c r="R105" i="6"/>
  <c r="R108" i="6"/>
  <c r="T108" i="6" s="1"/>
  <c r="R111" i="6"/>
  <c r="T111" i="6" s="1"/>
  <c r="H111" i="6" s="1"/>
  <c r="R125" i="6"/>
  <c r="T125" i="6" s="1"/>
  <c r="R127" i="6"/>
  <c r="T127" i="6" s="1"/>
  <c r="H127" i="6" s="1"/>
  <c r="R129" i="6"/>
  <c r="T129" i="6" s="1"/>
  <c r="H129" i="6" s="1"/>
  <c r="R131" i="6"/>
  <c r="T131" i="6" s="1"/>
  <c r="H131" i="6" s="1"/>
  <c r="R148" i="6"/>
  <c r="T148" i="6" s="1"/>
  <c r="R150" i="6"/>
  <c r="T150" i="6" s="1"/>
  <c r="H150" i="6" s="1"/>
  <c r="R36" i="6"/>
  <c r="T36" i="6" s="1"/>
  <c r="R38" i="6"/>
  <c r="T38" i="6" s="1"/>
  <c r="H38" i="6" s="1"/>
  <c r="R55" i="6"/>
  <c r="T55" i="6" s="1"/>
  <c r="H55" i="6" s="1"/>
  <c r="R72" i="6"/>
  <c r="R75" i="6"/>
  <c r="T75" i="6" s="1"/>
  <c r="H75" i="6" s="1"/>
  <c r="I67" i="6" s="1"/>
  <c r="R80" i="6"/>
  <c r="T80" i="6" s="1"/>
  <c r="H80" i="6" s="1"/>
  <c r="R93" i="6"/>
  <c r="T93" i="6" s="1"/>
  <c r="H93" i="6" s="1"/>
  <c r="R99" i="6"/>
  <c r="T99" i="6" s="1"/>
  <c r="H99" i="6" s="1"/>
  <c r="R101" i="6"/>
  <c r="T101" i="6" s="1"/>
  <c r="H101" i="6" s="1"/>
  <c r="R103" i="6"/>
  <c r="T103" i="6" s="1"/>
  <c r="H103" i="6" s="1"/>
  <c r="R123" i="6"/>
  <c r="T123" i="6" s="1"/>
  <c r="H123" i="6" s="1"/>
  <c r="R144" i="6"/>
  <c r="T144" i="6" s="1"/>
  <c r="H144" i="6" s="1"/>
  <c r="E8" i="6" l="1"/>
  <c r="F8" i="6" s="1"/>
  <c r="I81" i="6"/>
  <c r="E4" i="6"/>
  <c r="F4" i="6" s="1"/>
  <c r="E6" i="6"/>
  <c r="F6" i="6" s="1"/>
  <c r="I53" i="6"/>
  <c r="E10" i="6"/>
  <c r="F10" i="6" s="1"/>
  <c r="E7" i="6"/>
  <c r="F7" i="6" s="1"/>
  <c r="E9" i="6"/>
  <c r="F9" i="6" s="1"/>
  <c r="I98" i="6"/>
  <c r="E5" i="6"/>
  <c r="F5" i="6" s="1"/>
  <c r="I27" i="6"/>
  <c r="E11" i="6"/>
  <c r="F11" i="6" s="1"/>
  <c r="I139" i="6"/>
  <c r="O119" i="5" l="1"/>
  <c r="O118" i="5"/>
  <c r="O117" i="5"/>
  <c r="O116" i="5"/>
  <c r="Q116" i="5" s="1"/>
  <c r="G116" i="5" s="1"/>
  <c r="Q115" i="5"/>
  <c r="G115" i="5" s="1"/>
  <c r="O115" i="5"/>
  <c r="Q114" i="5"/>
  <c r="G114" i="5" s="1"/>
  <c r="O114" i="5"/>
  <c r="Q113" i="5"/>
  <c r="O112" i="5"/>
  <c r="Q112" i="5" s="1"/>
  <c r="Q111" i="5"/>
  <c r="O111" i="5"/>
  <c r="Q110" i="5"/>
  <c r="O110" i="5"/>
  <c r="Q109" i="5"/>
  <c r="O108" i="5"/>
  <c r="Q107" i="5"/>
  <c r="Q106" i="5"/>
  <c r="O106" i="5"/>
  <c r="Q105" i="5"/>
  <c r="G105" i="5" s="1"/>
  <c r="O103" i="5"/>
  <c r="Q100" i="5"/>
  <c r="G100" i="5"/>
  <c r="O99" i="5"/>
  <c r="Q99" i="5" s="1"/>
  <c r="G99" i="5" s="1"/>
  <c r="O98" i="5"/>
  <c r="Q98" i="5" s="1"/>
  <c r="G98" i="5" s="1"/>
  <c r="Q97" i="5"/>
  <c r="G97" i="5" s="1"/>
  <c r="O97" i="5"/>
  <c r="Q96" i="5"/>
  <c r="G96" i="5" s="1"/>
  <c r="O96" i="5"/>
  <c r="Q95" i="5"/>
  <c r="G95" i="5" s="1"/>
  <c r="O95" i="5"/>
  <c r="Q94" i="5"/>
  <c r="O94" i="5"/>
  <c r="G94" i="5"/>
  <c r="Q93" i="5"/>
  <c r="O92" i="5"/>
  <c r="Q92" i="5" s="1"/>
  <c r="G92" i="5" s="1"/>
  <c r="Q91" i="5"/>
  <c r="O91" i="5"/>
  <c r="O90" i="5"/>
  <c r="O89" i="5"/>
  <c r="Q88" i="5"/>
  <c r="G88" i="5"/>
  <c r="O87" i="5"/>
  <c r="O86" i="5"/>
  <c r="O85" i="5"/>
  <c r="Q84" i="5"/>
  <c r="O84" i="5"/>
  <c r="G84" i="5"/>
  <c r="O83" i="5"/>
  <c r="Q83" i="5" s="1"/>
  <c r="G83" i="5" s="1"/>
  <c r="Q82" i="5"/>
  <c r="Q81" i="5"/>
  <c r="O81" i="5"/>
  <c r="Q80" i="5"/>
  <c r="Q79" i="5"/>
  <c r="G79" i="5" s="1"/>
  <c r="Q78" i="5"/>
  <c r="G78" i="5"/>
  <c r="O77" i="5"/>
  <c r="O76" i="5"/>
  <c r="Q75" i="5"/>
  <c r="O74" i="5"/>
  <c r="O73" i="5"/>
  <c r="Q72" i="5"/>
  <c r="O72" i="5"/>
  <c r="Q71" i="5"/>
  <c r="G71" i="5" s="1"/>
  <c r="O71" i="5"/>
  <c r="O70" i="5"/>
  <c r="Q69" i="5"/>
  <c r="G69" i="5"/>
  <c r="O68" i="5"/>
  <c r="O67" i="5"/>
  <c r="O66" i="5"/>
  <c r="O65" i="5"/>
  <c r="C65" i="5"/>
  <c r="O64" i="5"/>
  <c r="O63" i="5"/>
  <c r="O62" i="5"/>
  <c r="O61" i="5"/>
  <c r="O60" i="5"/>
  <c r="O59" i="5"/>
  <c r="O58" i="5"/>
  <c r="O57" i="5"/>
  <c r="O56" i="5"/>
  <c r="O55" i="5"/>
  <c r="O54" i="5"/>
  <c r="O53" i="5"/>
  <c r="O52" i="5"/>
  <c r="O51" i="5"/>
  <c r="O50" i="5"/>
  <c r="O49" i="5"/>
  <c r="G49" i="5"/>
  <c r="Q48" i="5"/>
  <c r="O48" i="5"/>
  <c r="G48" i="5"/>
  <c r="O47" i="5"/>
  <c r="G47" i="5"/>
  <c r="O46" i="5"/>
  <c r="G45" i="5"/>
  <c r="G44" i="5"/>
  <c r="G43" i="5"/>
  <c r="G42" i="5"/>
  <c r="G40" i="5"/>
  <c r="O39" i="5"/>
  <c r="O38" i="5"/>
  <c r="O37" i="5"/>
  <c r="O36" i="5"/>
  <c r="O35" i="5"/>
  <c r="G35" i="5"/>
  <c r="O34" i="5"/>
  <c r="Q34" i="5" s="1"/>
  <c r="G34" i="5" s="1"/>
  <c r="O33" i="5"/>
  <c r="O32" i="5"/>
  <c r="G32" i="5"/>
  <c r="O31" i="5"/>
  <c r="O30" i="5"/>
  <c r="G29" i="5"/>
  <c r="G28" i="5"/>
  <c r="G26" i="5"/>
  <c r="O24" i="5"/>
  <c r="O23" i="5"/>
  <c r="O22" i="5"/>
  <c r="O21" i="5"/>
  <c r="C21" i="5"/>
  <c r="O20" i="5"/>
  <c r="Q19" i="5"/>
  <c r="O19" i="5"/>
  <c r="G19" i="5"/>
  <c r="Q18" i="5"/>
  <c r="O17" i="5"/>
  <c r="O15" i="5"/>
  <c r="C15" i="5"/>
  <c r="A15" i="5"/>
  <c r="C11" i="5"/>
  <c r="C100" i="5" s="1"/>
  <c r="B11" i="5"/>
  <c r="C10" i="5"/>
  <c r="C85" i="5" s="1"/>
  <c r="B10" i="5"/>
  <c r="B85" i="5" s="1"/>
  <c r="C9" i="5"/>
  <c r="C72" i="5" s="1"/>
  <c r="B9" i="5"/>
  <c r="H8" i="5"/>
  <c r="C8" i="5"/>
  <c r="B8" i="5"/>
  <c r="C7" i="5"/>
  <c r="C52" i="5" s="1"/>
  <c r="B7" i="5"/>
  <c r="B52" i="5" s="1"/>
  <c r="C6" i="5"/>
  <c r="C41" i="5" s="1"/>
  <c r="B6" i="5"/>
  <c r="H5" i="5"/>
  <c r="C5" i="5"/>
  <c r="B5" i="5"/>
  <c r="B21" i="5" s="1"/>
  <c r="C4" i="5"/>
  <c r="B2" i="5"/>
  <c r="P76" i="5" s="1"/>
  <c r="Q76" i="5" s="1"/>
  <c r="G76" i="5" s="1"/>
  <c r="P90" i="5" l="1"/>
  <c r="Q90" i="5" s="1"/>
  <c r="G90" i="5" s="1"/>
  <c r="P104" i="5"/>
  <c r="Q104" i="5" s="1"/>
  <c r="G104" i="5" s="1"/>
  <c r="P16" i="5"/>
  <c r="Q16" i="5" s="1"/>
  <c r="G16" i="5" s="1"/>
  <c r="P30" i="5"/>
  <c r="Q30" i="5" s="1"/>
  <c r="G30" i="5" s="1"/>
  <c r="P46" i="5"/>
  <c r="Q46" i="5" s="1"/>
  <c r="G46" i="5" s="1"/>
  <c r="P102" i="5"/>
  <c r="Q102" i="5" s="1"/>
  <c r="G102" i="5" s="1"/>
  <c r="P108" i="5"/>
  <c r="Q108" i="5" s="1"/>
  <c r="G108" i="5" s="1"/>
  <c r="P53" i="5"/>
  <c r="Q53" i="5" s="1"/>
  <c r="G53" i="5" s="1"/>
  <c r="P55" i="5"/>
  <c r="Q55" i="5" s="1"/>
  <c r="G55" i="5" s="1"/>
  <c r="P57" i="5"/>
  <c r="Q57" i="5" s="1"/>
  <c r="G57" i="5" s="1"/>
  <c r="P59" i="5"/>
  <c r="Q59" i="5" s="1"/>
  <c r="G59" i="5" s="1"/>
  <c r="P61" i="5"/>
  <c r="P63" i="5"/>
  <c r="P65" i="5"/>
  <c r="Q65" i="5" s="1"/>
  <c r="P67" i="5"/>
  <c r="Q67" i="5" s="1"/>
  <c r="G67" i="5" s="1"/>
  <c r="P74" i="5"/>
  <c r="Q74" i="5" s="1"/>
  <c r="G74" i="5" s="1"/>
  <c r="P86" i="5"/>
  <c r="Q86" i="5" s="1"/>
  <c r="G86" i="5" s="1"/>
  <c r="P118" i="5"/>
  <c r="Q118" i="5" s="1"/>
  <c r="G118" i="5" s="1"/>
  <c r="P23" i="5"/>
  <c r="Q23" i="5" s="1"/>
  <c r="G23" i="5" s="1"/>
  <c r="P33" i="5"/>
  <c r="Q33" i="5" s="1"/>
  <c r="G33" i="5" s="1"/>
  <c r="Q61" i="5"/>
  <c r="G61" i="5" s="1"/>
  <c r="Q63" i="5"/>
  <c r="G63" i="5" s="1"/>
  <c r="P77" i="5"/>
  <c r="Q77" i="5" s="1"/>
  <c r="G77" i="5" s="1"/>
  <c r="P51" i="5"/>
  <c r="Q51" i="5" s="1"/>
  <c r="G51" i="5" s="1"/>
  <c r="P21" i="5"/>
  <c r="Q21" i="5" s="1"/>
  <c r="G21" i="5" s="1"/>
  <c r="P38" i="5"/>
  <c r="Q38" i="5" s="1"/>
  <c r="P36" i="5"/>
  <c r="Q36" i="5" s="1"/>
  <c r="G36" i="5" s="1"/>
  <c r="P50" i="5"/>
  <c r="Q50" i="5" s="1"/>
  <c r="G50" i="5" s="1"/>
  <c r="P70" i="5"/>
  <c r="Q70" i="5" s="1"/>
  <c r="G70" i="5" s="1"/>
  <c r="P89" i="5"/>
  <c r="Q89" i="5" s="1"/>
  <c r="G89" i="5" s="1"/>
  <c r="P17" i="5"/>
  <c r="Q17" i="5" s="1"/>
  <c r="G17" i="5" s="1"/>
  <c r="P20" i="5"/>
  <c r="Q20" i="5" s="1"/>
  <c r="G20" i="5" s="1"/>
  <c r="P31" i="5"/>
  <c r="Q31" i="5" s="1"/>
  <c r="G31" i="5" s="1"/>
  <c r="P103" i="5"/>
  <c r="Q103" i="5" s="1"/>
  <c r="G103" i="5" s="1"/>
  <c r="P15" i="5"/>
  <c r="Q15" i="5" s="1"/>
  <c r="G15" i="5" s="1"/>
  <c r="P52" i="5"/>
  <c r="Q52" i="5" s="1"/>
  <c r="G52" i="5" s="1"/>
  <c r="P54" i="5"/>
  <c r="Q54" i="5" s="1"/>
  <c r="G54" i="5" s="1"/>
  <c r="P56" i="5"/>
  <c r="Q56" i="5" s="1"/>
  <c r="G56" i="5" s="1"/>
  <c r="P58" i="5"/>
  <c r="Q58" i="5" s="1"/>
  <c r="G58" i="5" s="1"/>
  <c r="P60" i="5"/>
  <c r="Q60" i="5" s="1"/>
  <c r="G60" i="5" s="1"/>
  <c r="P62" i="5"/>
  <c r="P64" i="5"/>
  <c r="P66" i="5"/>
  <c r="Q66" i="5" s="1"/>
  <c r="G66" i="5" s="1"/>
  <c r="P68" i="5"/>
  <c r="Q68" i="5" s="1"/>
  <c r="G68" i="5" s="1"/>
  <c r="P73" i="5"/>
  <c r="Q73" i="5" s="1"/>
  <c r="G73" i="5" s="1"/>
  <c r="P85" i="5"/>
  <c r="Q85" i="5" s="1"/>
  <c r="P87" i="5"/>
  <c r="Q87" i="5" s="1"/>
  <c r="G87" i="5" s="1"/>
  <c r="P101" i="5"/>
  <c r="Q101" i="5" s="1"/>
  <c r="G101" i="5" s="1"/>
  <c r="E11" i="5" s="1"/>
  <c r="F11" i="5" s="1"/>
  <c r="P117" i="5"/>
  <c r="Q117" i="5" s="1"/>
  <c r="G117" i="5" s="1"/>
  <c r="P119" i="5"/>
  <c r="Q119" i="5" s="1"/>
  <c r="G119" i="5" s="1"/>
  <c r="P37" i="5"/>
  <c r="Q37" i="5" s="1"/>
  <c r="G37" i="5" s="1"/>
  <c r="P27" i="5"/>
  <c r="Q27" i="5" s="1"/>
  <c r="G27" i="5" s="1"/>
  <c r="P22" i="5"/>
  <c r="Q22" i="5" s="1"/>
  <c r="G22" i="5" s="1"/>
  <c r="P24" i="5"/>
  <c r="Q24" i="5" s="1"/>
  <c r="G24" i="5" s="1"/>
  <c r="P39" i="5"/>
  <c r="Q39" i="5" s="1"/>
  <c r="G39" i="5" s="1"/>
  <c r="Q62" i="5"/>
  <c r="G62" i="5" s="1"/>
  <c r="Q64" i="5"/>
  <c r="G64" i="5" s="1"/>
  <c r="E7" i="5" l="1"/>
  <c r="F7" i="5" s="1"/>
  <c r="E6" i="5"/>
  <c r="F6" i="5" s="1"/>
  <c r="E4" i="5"/>
  <c r="F4" i="5" s="1"/>
  <c r="E9" i="5"/>
  <c r="F9" i="5" s="1"/>
  <c r="E8" i="5"/>
  <c r="F8" i="5" s="1"/>
  <c r="E5" i="5"/>
  <c r="F5" i="5" s="1"/>
  <c r="E10" i="5"/>
  <c r="F10" i="5" s="1"/>
  <c r="O108" i="4" l="1"/>
  <c r="P108" i="4" s="1"/>
  <c r="G108" i="4" s="1"/>
  <c r="N108" i="4"/>
  <c r="O107" i="4"/>
  <c r="P107" i="4" s="1"/>
  <c r="G107" i="4" s="1"/>
  <c r="N107" i="4"/>
  <c r="O106" i="4"/>
  <c r="P106" i="4" s="1"/>
  <c r="N106" i="4"/>
  <c r="O105" i="4"/>
  <c r="P105" i="4" s="1"/>
  <c r="N105" i="4"/>
  <c r="O104" i="4"/>
  <c r="P104" i="4" s="1"/>
  <c r="N104" i="4"/>
  <c r="O103" i="4"/>
  <c r="P103" i="4" s="1"/>
  <c r="N103" i="4"/>
  <c r="O102" i="4"/>
  <c r="P102" i="4" s="1"/>
  <c r="N102" i="4"/>
  <c r="O101" i="4"/>
  <c r="P101" i="4" s="1"/>
  <c r="G101" i="4" s="1"/>
  <c r="N101" i="4"/>
  <c r="O100" i="4"/>
  <c r="P100" i="4" s="1"/>
  <c r="G100" i="4" s="1"/>
  <c r="N100" i="4"/>
  <c r="O99" i="4"/>
  <c r="P99" i="4" s="1"/>
  <c r="G99" i="4" s="1"/>
  <c r="N99" i="4"/>
  <c r="O98" i="4"/>
  <c r="P98" i="4" s="1"/>
  <c r="N98" i="4"/>
  <c r="P97" i="4"/>
  <c r="O97" i="4"/>
  <c r="N97" i="4"/>
  <c r="O96" i="4"/>
  <c r="N96" i="4"/>
  <c r="P96" i="4" s="1"/>
  <c r="O95" i="4"/>
  <c r="P95" i="4" s="1"/>
  <c r="G95" i="4" s="1"/>
  <c r="N95" i="4"/>
  <c r="O94" i="4"/>
  <c r="P94" i="4" s="1"/>
  <c r="N94" i="4"/>
  <c r="O93" i="4"/>
  <c r="P93" i="4" s="1"/>
  <c r="G93" i="4" s="1"/>
  <c r="N93" i="4"/>
  <c r="O92" i="4"/>
  <c r="P92" i="4" s="1"/>
  <c r="G92" i="4" s="1"/>
  <c r="N92" i="4"/>
  <c r="O91" i="4"/>
  <c r="P91" i="4" s="1"/>
  <c r="G91" i="4" s="1"/>
  <c r="N91" i="4"/>
  <c r="P90" i="4"/>
  <c r="O89" i="4"/>
  <c r="P89" i="4" s="1"/>
  <c r="N89" i="4"/>
  <c r="O88" i="4"/>
  <c r="P88" i="4" s="1"/>
  <c r="N88" i="4"/>
  <c r="P87" i="4"/>
  <c r="O87" i="4"/>
  <c r="N87" i="4"/>
  <c r="O86" i="4"/>
  <c r="N86" i="4"/>
  <c r="P86" i="4" s="1"/>
  <c r="G86" i="4" s="1"/>
  <c r="O85" i="4"/>
  <c r="P85" i="4" s="1"/>
  <c r="G85" i="4" s="1"/>
  <c r="N85" i="4"/>
  <c r="O84" i="4"/>
  <c r="N84" i="4"/>
  <c r="P84" i="4" s="1"/>
  <c r="G84" i="4" s="1"/>
  <c r="P83" i="4"/>
  <c r="G83" i="4" s="1"/>
  <c r="O83" i="4"/>
  <c r="N83" i="4"/>
  <c r="O82" i="4"/>
  <c r="P82" i="4" s="1"/>
  <c r="N82" i="4"/>
  <c r="O81" i="4"/>
  <c r="P81" i="4" s="1"/>
  <c r="N81" i="4"/>
  <c r="O80" i="4"/>
  <c r="P80" i="4" s="1"/>
  <c r="N80" i="4"/>
  <c r="O79" i="4"/>
  <c r="P79" i="4" s="1"/>
  <c r="G79" i="4" s="1"/>
  <c r="N79" i="4"/>
  <c r="O78" i="4"/>
  <c r="P78" i="4" s="1"/>
  <c r="N78" i="4"/>
  <c r="O77" i="4"/>
  <c r="P77" i="4" s="1"/>
  <c r="N77" i="4"/>
  <c r="O76" i="4"/>
  <c r="P76" i="4" s="1"/>
  <c r="N76" i="4"/>
  <c r="O75" i="4"/>
  <c r="P75" i="4" s="1"/>
  <c r="G75" i="4" s="1"/>
  <c r="N75" i="4"/>
  <c r="O74" i="4"/>
  <c r="P74" i="4" s="1"/>
  <c r="N74" i="4"/>
  <c r="O73" i="4"/>
  <c r="P73" i="4" s="1"/>
  <c r="G73" i="4" s="1"/>
  <c r="N73" i="4"/>
  <c r="O72" i="4"/>
  <c r="P72" i="4" s="1"/>
  <c r="G72" i="4" s="1"/>
  <c r="N72" i="4"/>
  <c r="O71" i="4"/>
  <c r="P71" i="4" s="1"/>
  <c r="N71" i="4"/>
  <c r="N70" i="4"/>
  <c r="P70" i="4" s="1"/>
  <c r="O69" i="4"/>
  <c r="P69" i="4" s="1"/>
  <c r="G69" i="4" s="1"/>
  <c r="N69" i="4"/>
  <c r="O68" i="4"/>
  <c r="P68" i="4" s="1"/>
  <c r="G68" i="4" s="1"/>
  <c r="N68" i="4"/>
  <c r="O67" i="4"/>
  <c r="P67" i="4" s="1"/>
  <c r="G67" i="4" s="1"/>
  <c r="N67" i="4"/>
  <c r="O66" i="4"/>
  <c r="P66" i="4" s="1"/>
  <c r="N66" i="4"/>
  <c r="O65" i="4"/>
  <c r="P65" i="4" s="1"/>
  <c r="G65" i="4" s="1"/>
  <c r="N65" i="4"/>
  <c r="O64" i="4"/>
  <c r="P64" i="4" s="1"/>
  <c r="N64" i="4"/>
  <c r="O63" i="4"/>
  <c r="P63" i="4" s="1"/>
  <c r="G63" i="4" s="1"/>
  <c r="N63" i="4"/>
  <c r="O62" i="4"/>
  <c r="P62" i="4" s="1"/>
  <c r="N62" i="4"/>
  <c r="O61" i="4"/>
  <c r="P61" i="4" s="1"/>
  <c r="N61" i="4"/>
  <c r="O60" i="4"/>
  <c r="P60" i="4" s="1"/>
  <c r="N60" i="4"/>
  <c r="O59" i="4"/>
  <c r="P59" i="4" s="1"/>
  <c r="N59" i="4"/>
  <c r="P57" i="4"/>
  <c r="G57" i="4" s="1"/>
  <c r="O57" i="4"/>
  <c r="N57" i="4"/>
  <c r="O56" i="4"/>
  <c r="P56" i="4" s="1"/>
  <c r="G56" i="4" s="1"/>
  <c r="N56" i="4"/>
  <c r="P55" i="4"/>
  <c r="O55" i="4"/>
  <c r="N55" i="4"/>
  <c r="P54" i="4"/>
  <c r="O54" i="4"/>
  <c r="N54" i="4"/>
  <c r="O53" i="4"/>
  <c r="P53" i="4" s="1"/>
  <c r="G53" i="4" s="1"/>
  <c r="N53" i="4"/>
  <c r="O52" i="4"/>
  <c r="P52" i="4" s="1"/>
  <c r="G52" i="4" s="1"/>
  <c r="N52" i="4"/>
  <c r="O51" i="4"/>
  <c r="P51" i="4" s="1"/>
  <c r="N51" i="4"/>
  <c r="O50" i="4"/>
  <c r="P50" i="4" s="1"/>
  <c r="G50" i="4" s="1"/>
  <c r="N50" i="4"/>
  <c r="O49" i="4"/>
  <c r="P49" i="4" s="1"/>
  <c r="N49" i="4"/>
  <c r="P48" i="4"/>
  <c r="O48" i="4"/>
  <c r="N48" i="4"/>
  <c r="P47" i="4"/>
  <c r="G47" i="4" s="1"/>
  <c r="O47" i="4"/>
  <c r="N47" i="4"/>
  <c r="O46" i="4"/>
  <c r="P46" i="4" s="1"/>
  <c r="G46" i="4" s="1"/>
  <c r="N46" i="4"/>
  <c r="O45" i="4"/>
  <c r="P45" i="4" s="1"/>
  <c r="G45" i="4" s="1"/>
  <c r="N45" i="4"/>
  <c r="N44" i="4"/>
  <c r="P44" i="4" s="1"/>
  <c r="P43" i="4"/>
  <c r="G43" i="4" s="1"/>
  <c r="O43" i="4"/>
  <c r="N43" i="4"/>
  <c r="O42" i="4"/>
  <c r="P42" i="4" s="1"/>
  <c r="G42" i="4" s="1"/>
  <c r="N42" i="4"/>
  <c r="P41" i="4"/>
  <c r="G41" i="4" s="1"/>
  <c r="O41" i="4"/>
  <c r="N41" i="4"/>
  <c r="N40" i="4"/>
  <c r="P40" i="4" s="1"/>
  <c r="G40" i="4" s="1"/>
  <c r="O39" i="4"/>
  <c r="P39" i="4" s="1"/>
  <c r="G39" i="4" s="1"/>
  <c r="N39" i="4"/>
  <c r="O38" i="4"/>
  <c r="P38" i="4" s="1"/>
  <c r="G38" i="4" s="1"/>
  <c r="N38" i="4"/>
  <c r="O37" i="4"/>
  <c r="P37" i="4" s="1"/>
  <c r="N37" i="4"/>
  <c r="O36" i="4"/>
  <c r="P36" i="4" s="1"/>
  <c r="N36" i="4"/>
  <c r="O35" i="4"/>
  <c r="P35" i="4" s="1"/>
  <c r="G35" i="4" s="1"/>
  <c r="N35" i="4"/>
  <c r="N34" i="4"/>
  <c r="P34" i="4" s="1"/>
  <c r="P33" i="4"/>
  <c r="G33" i="4" s="1"/>
  <c r="O33" i="4"/>
  <c r="N33" i="4"/>
  <c r="O32" i="4"/>
  <c r="P32" i="4" s="1"/>
  <c r="G32" i="4" s="1"/>
  <c r="N32" i="4"/>
  <c r="P31" i="4"/>
  <c r="O31" i="4"/>
  <c r="N31" i="4"/>
  <c r="P30" i="4"/>
  <c r="O30" i="4"/>
  <c r="N30" i="4"/>
  <c r="O29" i="4"/>
  <c r="P29" i="4" s="1"/>
  <c r="N29" i="4"/>
  <c r="B29" i="4"/>
  <c r="O28" i="4"/>
  <c r="P28" i="4" s="1"/>
  <c r="G28" i="4" s="1"/>
  <c r="N28" i="4"/>
  <c r="P27" i="4"/>
  <c r="G27" i="4" s="1"/>
  <c r="O27" i="4"/>
  <c r="N27" i="4"/>
  <c r="O26" i="4"/>
  <c r="P26" i="4" s="1"/>
  <c r="G26" i="4" s="1"/>
  <c r="N26" i="4"/>
  <c r="P25" i="4"/>
  <c r="O25" i="4"/>
  <c r="N25" i="4"/>
  <c r="P24" i="4"/>
  <c r="O24" i="4"/>
  <c r="N24" i="4"/>
  <c r="N23" i="4"/>
  <c r="P23" i="4" s="1"/>
  <c r="G23" i="4" s="1"/>
  <c r="O22" i="4"/>
  <c r="P22" i="4" s="1"/>
  <c r="N22" i="4"/>
  <c r="O21" i="4"/>
  <c r="P21" i="4" s="1"/>
  <c r="N21" i="4"/>
  <c r="O20" i="4"/>
  <c r="P20" i="4" s="1"/>
  <c r="G20" i="4" s="1"/>
  <c r="N20" i="4"/>
  <c r="P19" i="4"/>
  <c r="G19" i="4" s="1"/>
  <c r="O19" i="4"/>
  <c r="N19" i="4"/>
  <c r="O18" i="4"/>
  <c r="P18" i="4" s="1"/>
  <c r="N18" i="4"/>
  <c r="N17" i="4"/>
  <c r="P17" i="4" s="1"/>
  <c r="O16" i="4"/>
  <c r="P16" i="4" s="1"/>
  <c r="G16" i="4" s="1"/>
  <c r="N16" i="4"/>
  <c r="A16" i="4"/>
  <c r="C12" i="4"/>
  <c r="C11" i="4"/>
  <c r="B11" i="4"/>
  <c r="C10" i="4"/>
  <c r="B10" i="4"/>
  <c r="C9" i="4"/>
  <c r="B9" i="4"/>
  <c r="H8" i="4"/>
  <c r="C8" i="4"/>
  <c r="C58" i="4" s="1"/>
  <c r="B8" i="4"/>
  <c r="B58" i="4" s="1"/>
  <c r="C7" i="4"/>
  <c r="C46" i="4" s="1"/>
  <c r="B7" i="4"/>
  <c r="C6" i="4"/>
  <c r="C36" i="4" s="1"/>
  <c r="B6" i="4"/>
  <c r="H5" i="4"/>
  <c r="C5" i="4"/>
  <c r="C29" i="4" s="1"/>
  <c r="B5" i="4"/>
  <c r="C4" i="4"/>
  <c r="C16" i="4" s="1"/>
  <c r="B2" i="4"/>
  <c r="I29" i="4" l="1"/>
  <c r="E5" i="4"/>
  <c r="F5" i="4" s="1"/>
  <c r="E8" i="4"/>
  <c r="F8" i="4" s="1"/>
  <c r="I58" i="4"/>
  <c r="I66" i="4"/>
  <c r="E9" i="4"/>
  <c r="F9" i="4" s="1"/>
  <c r="E10" i="4"/>
  <c r="F10" i="4" s="1"/>
  <c r="I84" i="4"/>
  <c r="I103" i="4"/>
  <c r="E11" i="4"/>
  <c r="F11" i="4" s="1"/>
  <c r="E4" i="4"/>
  <c r="F4" i="4" s="1"/>
  <c r="I16" i="4"/>
  <c r="E6" i="4"/>
  <c r="F6" i="4" s="1"/>
  <c r="I36" i="4"/>
  <c r="I46" i="4"/>
  <c r="E7" i="4"/>
  <c r="F7" i="4" s="1"/>
  <c r="P86" i="3" l="1"/>
  <c r="P85" i="3"/>
  <c r="P84" i="3"/>
  <c r="G84" i="3"/>
  <c r="P83" i="3"/>
  <c r="P82" i="3"/>
  <c r="G82" i="3"/>
  <c r="G81" i="3"/>
  <c r="P80" i="3"/>
  <c r="P79" i="3"/>
  <c r="P78" i="3"/>
  <c r="G78" i="3"/>
  <c r="P77" i="3"/>
  <c r="G77" i="3"/>
  <c r="P76" i="3"/>
  <c r="G76" i="3"/>
  <c r="P75" i="3"/>
  <c r="P74" i="3"/>
  <c r="P73" i="3"/>
  <c r="P72" i="3"/>
  <c r="P71" i="3"/>
  <c r="P70" i="3"/>
  <c r="P69" i="3"/>
  <c r="P68" i="3"/>
  <c r="P67" i="3"/>
  <c r="G67" i="3"/>
  <c r="P66" i="3"/>
  <c r="G66" i="3"/>
  <c r="P65" i="3"/>
  <c r="P64" i="3"/>
  <c r="P63" i="3"/>
  <c r="P62" i="3"/>
  <c r="P61" i="3"/>
  <c r="P60" i="3"/>
  <c r="G59" i="3"/>
  <c r="P58" i="3"/>
  <c r="G58" i="3"/>
  <c r="P57" i="3"/>
  <c r="P56" i="3"/>
  <c r="P55" i="3"/>
  <c r="G55" i="3"/>
  <c r="C55" i="3"/>
  <c r="P54" i="3"/>
  <c r="P53" i="3"/>
  <c r="P52" i="3"/>
  <c r="P51" i="3"/>
  <c r="P50" i="3"/>
  <c r="G50" i="3"/>
  <c r="P48" i="3"/>
  <c r="G48" i="3"/>
  <c r="P47" i="3"/>
  <c r="P46" i="3"/>
  <c r="P45" i="3"/>
  <c r="P44" i="3"/>
  <c r="P43" i="3"/>
  <c r="G43" i="3"/>
  <c r="P42" i="3"/>
  <c r="G40" i="3"/>
  <c r="P39" i="3"/>
  <c r="G39" i="3"/>
  <c r="P38" i="3"/>
  <c r="P37" i="3"/>
  <c r="G37" i="3"/>
  <c r="P36" i="3"/>
  <c r="G36" i="3"/>
  <c r="P35" i="3"/>
  <c r="P34" i="3"/>
  <c r="P33" i="3"/>
  <c r="Q32" i="3"/>
  <c r="P32" i="3"/>
  <c r="G32" i="3"/>
  <c r="P31" i="3"/>
  <c r="Q30" i="3"/>
  <c r="R30" i="3" s="1"/>
  <c r="G30" i="3" s="1"/>
  <c r="P30" i="3"/>
  <c r="P29" i="3"/>
  <c r="G29" i="3"/>
  <c r="G28" i="3"/>
  <c r="P27" i="3"/>
  <c r="G27" i="3"/>
  <c r="P26" i="3"/>
  <c r="C26" i="3"/>
  <c r="B26" i="3"/>
  <c r="Q25" i="3"/>
  <c r="R25" i="3" s="1"/>
  <c r="G25" i="3" s="1"/>
  <c r="P25" i="3"/>
  <c r="P24" i="3"/>
  <c r="Q23" i="3"/>
  <c r="R23" i="3" s="1"/>
  <c r="G23" i="3" s="1"/>
  <c r="P23" i="3"/>
  <c r="P22" i="3"/>
  <c r="Q21" i="3"/>
  <c r="R21" i="3" s="1"/>
  <c r="G21" i="3" s="1"/>
  <c r="P21" i="3"/>
  <c r="P20" i="3"/>
  <c r="Q19" i="3"/>
  <c r="R19" i="3" s="1"/>
  <c r="G19" i="3" s="1"/>
  <c r="P19" i="3"/>
  <c r="P18" i="3"/>
  <c r="G18" i="3"/>
  <c r="P17" i="3"/>
  <c r="G17" i="3"/>
  <c r="Q16" i="3"/>
  <c r="R16" i="3" s="1"/>
  <c r="G16" i="3" s="1"/>
  <c r="P16" i="3"/>
  <c r="P15" i="3"/>
  <c r="C15" i="3"/>
  <c r="A15" i="3"/>
  <c r="H8" i="3"/>
  <c r="H5" i="3"/>
  <c r="B2" i="3"/>
  <c r="Q54" i="3" s="1"/>
  <c r="R54" i="3" s="1"/>
  <c r="G54" i="3" s="1"/>
  <c r="Q41" i="3" l="1"/>
  <c r="R41" i="3" s="1"/>
  <c r="G41" i="3" s="1"/>
  <c r="Q60" i="3"/>
  <c r="R60" i="3" s="1"/>
  <c r="G60" i="3" s="1"/>
  <c r="Q62" i="3"/>
  <c r="R62" i="3" s="1"/>
  <c r="G62" i="3" s="1"/>
  <c r="Q64" i="3"/>
  <c r="R64" i="3" s="1"/>
  <c r="G64" i="3" s="1"/>
  <c r="Q69" i="3"/>
  <c r="R69" i="3" s="1"/>
  <c r="G69" i="3" s="1"/>
  <c r="Q71" i="3"/>
  <c r="R71" i="3" s="1"/>
  <c r="G71" i="3" s="1"/>
  <c r="Q73" i="3"/>
  <c r="R73" i="3" s="1"/>
  <c r="G73" i="3" s="1"/>
  <c r="Q75" i="3"/>
  <c r="R75" i="3" s="1"/>
  <c r="G75" i="3" s="1"/>
  <c r="Q27" i="3"/>
  <c r="Q57" i="3"/>
  <c r="R57" i="3" s="1"/>
  <c r="G57" i="3" s="1"/>
  <c r="Q79" i="3"/>
  <c r="Q85" i="3"/>
  <c r="R85" i="3" s="1"/>
  <c r="G85" i="3" s="1"/>
  <c r="Q33" i="3"/>
  <c r="R33" i="3" s="1"/>
  <c r="G33" i="3" s="1"/>
  <c r="Q35" i="3"/>
  <c r="R35" i="3" s="1"/>
  <c r="G35" i="3" s="1"/>
  <c r="Q38" i="3"/>
  <c r="R38" i="3" s="1"/>
  <c r="G38" i="3" s="1"/>
  <c r="Q44" i="3"/>
  <c r="R44" i="3" s="1"/>
  <c r="G44" i="3" s="1"/>
  <c r="Q46" i="3"/>
  <c r="R46" i="3" s="1"/>
  <c r="G46" i="3" s="1"/>
  <c r="Q48" i="3"/>
  <c r="Q51" i="3"/>
  <c r="R51" i="3" s="1"/>
  <c r="G51" i="3" s="1"/>
  <c r="Q53" i="3"/>
  <c r="R53" i="3" s="1"/>
  <c r="G53" i="3" s="1"/>
  <c r="Q15" i="3"/>
  <c r="R15" i="3" s="1"/>
  <c r="G15" i="3" s="1"/>
  <c r="Q20" i="3"/>
  <c r="R20" i="3" s="1"/>
  <c r="G20" i="3" s="1"/>
  <c r="Q22" i="3"/>
  <c r="R22" i="3" s="1"/>
  <c r="G22" i="3" s="1"/>
  <c r="Q24" i="3"/>
  <c r="R24" i="3" s="1"/>
  <c r="G24" i="3" s="1"/>
  <c r="Q31" i="3"/>
  <c r="R31" i="3" s="1"/>
  <c r="G31" i="3" s="1"/>
  <c r="Q83" i="3"/>
  <c r="R83" i="3" s="1"/>
  <c r="G83" i="3" s="1"/>
  <c r="Q42" i="3"/>
  <c r="R42" i="3" s="1"/>
  <c r="G42" i="3" s="1"/>
  <c r="Q49" i="3"/>
  <c r="R49" i="3" s="1"/>
  <c r="G49" i="3" s="1"/>
  <c r="Q61" i="3"/>
  <c r="R61" i="3" s="1"/>
  <c r="G61" i="3" s="1"/>
  <c r="Q63" i="3"/>
  <c r="R63" i="3" s="1"/>
  <c r="G63" i="3" s="1"/>
  <c r="Q65" i="3"/>
  <c r="R65" i="3" s="1"/>
  <c r="G65" i="3" s="1"/>
  <c r="Q68" i="3"/>
  <c r="R68" i="3" s="1"/>
  <c r="G68" i="3" s="1"/>
  <c r="E9" i="3" s="1"/>
  <c r="F9" i="3" s="1"/>
  <c r="Q70" i="3"/>
  <c r="R70" i="3" s="1"/>
  <c r="G70" i="3" s="1"/>
  <c r="Q72" i="3"/>
  <c r="R72" i="3" s="1"/>
  <c r="G72" i="3" s="1"/>
  <c r="Q74" i="3"/>
  <c r="R74" i="3" s="1"/>
  <c r="G74" i="3" s="1"/>
  <c r="Q80" i="3"/>
  <c r="R80" i="3" s="1"/>
  <c r="G80" i="3" s="1"/>
  <c r="Q26" i="3"/>
  <c r="R26" i="3" s="1"/>
  <c r="G26" i="3" s="1"/>
  <c r="Q56" i="3"/>
  <c r="R56" i="3" s="1"/>
  <c r="G56" i="3" s="1"/>
  <c r="Q86" i="3"/>
  <c r="R86" i="3" s="1"/>
  <c r="G86" i="3" s="1"/>
  <c r="Q34" i="3"/>
  <c r="R34" i="3" s="1"/>
  <c r="G34" i="3" s="1"/>
  <c r="Q45" i="3"/>
  <c r="R45" i="3" s="1"/>
  <c r="G45" i="3" s="1"/>
  <c r="Q47" i="3"/>
  <c r="R47" i="3" s="1"/>
  <c r="G47" i="3" s="1"/>
  <c r="Q52" i="3"/>
  <c r="R52" i="3" s="1"/>
  <c r="G52" i="3" s="1"/>
  <c r="E4" i="3" l="1"/>
  <c r="F4" i="3" s="1"/>
  <c r="E6" i="3"/>
  <c r="F6" i="3" s="1"/>
  <c r="E10" i="3"/>
  <c r="F10" i="3" s="1"/>
  <c r="E8" i="3"/>
  <c r="F8" i="3" s="1"/>
  <c r="E5" i="3"/>
  <c r="F5" i="3" s="1"/>
  <c r="E11" i="3"/>
  <c r="F11" i="3" s="1"/>
  <c r="E7" i="3"/>
  <c r="F7" i="3" s="1"/>
  <c r="P122" i="2" l="1"/>
  <c r="Q122" i="2" s="1"/>
  <c r="G122" i="2" s="1"/>
  <c r="O122" i="2"/>
  <c r="O121" i="2"/>
  <c r="P120" i="2"/>
  <c r="Q120" i="2" s="1"/>
  <c r="G120" i="2" s="1"/>
  <c r="O120" i="2"/>
  <c r="O119" i="2"/>
  <c r="P118" i="2"/>
  <c r="Q118" i="2" s="1"/>
  <c r="G118" i="2" s="1"/>
  <c r="O118" i="2"/>
  <c r="O117" i="2"/>
  <c r="P116" i="2"/>
  <c r="Q116" i="2" s="1"/>
  <c r="G116" i="2" s="1"/>
  <c r="O116" i="2"/>
  <c r="O115" i="2"/>
  <c r="P114" i="2"/>
  <c r="Q114" i="2" s="1"/>
  <c r="G114" i="2" s="1"/>
  <c r="O114" i="2"/>
  <c r="O113" i="2"/>
  <c r="P112" i="2"/>
  <c r="Q112" i="2" s="1"/>
  <c r="G112" i="2" s="1"/>
  <c r="O112" i="2"/>
  <c r="C112" i="2"/>
  <c r="O111" i="2"/>
  <c r="P110" i="2"/>
  <c r="Q110" i="2" s="1"/>
  <c r="G110" i="2" s="1"/>
  <c r="O110" i="2"/>
  <c r="O109" i="2"/>
  <c r="P108" i="2"/>
  <c r="Q108" i="2" s="1"/>
  <c r="G108" i="2" s="1"/>
  <c r="O108" i="2"/>
  <c r="O107" i="2"/>
  <c r="P106" i="2"/>
  <c r="Q106" i="2" s="1"/>
  <c r="G106" i="2" s="1"/>
  <c r="O106" i="2"/>
  <c r="O105" i="2"/>
  <c r="P104" i="2"/>
  <c r="Q104" i="2" s="1"/>
  <c r="G104" i="2" s="1"/>
  <c r="O104" i="2"/>
  <c r="P103" i="2"/>
  <c r="Q103" i="2" s="1"/>
  <c r="G103" i="2" s="1"/>
  <c r="O103" i="2"/>
  <c r="O102" i="2"/>
  <c r="P101" i="2"/>
  <c r="Q101" i="2" s="1"/>
  <c r="G101" i="2" s="1"/>
  <c r="O101" i="2"/>
  <c r="O100" i="2"/>
  <c r="P99" i="2"/>
  <c r="Q99" i="2" s="1"/>
  <c r="G99" i="2" s="1"/>
  <c r="O99" i="2"/>
  <c r="O98" i="2"/>
  <c r="P97" i="2"/>
  <c r="Q97" i="2" s="1"/>
  <c r="G97" i="2" s="1"/>
  <c r="O97" i="2"/>
  <c r="O96" i="2"/>
  <c r="Q95" i="2"/>
  <c r="G95" i="2"/>
  <c r="P94" i="2"/>
  <c r="Q94" i="2" s="1"/>
  <c r="G94" i="2" s="1"/>
  <c r="O94" i="2"/>
  <c r="O93" i="2"/>
  <c r="P92" i="2"/>
  <c r="Q92" i="2" s="1"/>
  <c r="G92" i="2" s="1"/>
  <c r="O92" i="2"/>
  <c r="O91" i="2"/>
  <c r="Q90" i="2"/>
  <c r="G90" i="2"/>
  <c r="C90" i="2"/>
  <c r="O89" i="2"/>
  <c r="P88" i="2"/>
  <c r="Q88" i="2" s="1"/>
  <c r="G88" i="2" s="1"/>
  <c r="O88" i="2"/>
  <c r="O87" i="2"/>
  <c r="P86" i="2"/>
  <c r="Q86" i="2" s="1"/>
  <c r="G86" i="2" s="1"/>
  <c r="O86" i="2"/>
  <c r="O85" i="2"/>
  <c r="P84" i="2"/>
  <c r="Q84" i="2" s="1"/>
  <c r="G84" i="2" s="1"/>
  <c r="O84" i="2"/>
  <c r="O83" i="2"/>
  <c r="O82" i="2"/>
  <c r="Q82" i="2" s="1"/>
  <c r="O81" i="2"/>
  <c r="P80" i="2"/>
  <c r="Q80" i="2" s="1"/>
  <c r="G80" i="2" s="1"/>
  <c r="O80" i="2"/>
  <c r="O79" i="2"/>
  <c r="P78" i="2"/>
  <c r="Q78" i="2" s="1"/>
  <c r="G78" i="2" s="1"/>
  <c r="O78" i="2"/>
  <c r="O77" i="2"/>
  <c r="O76" i="2"/>
  <c r="Q76" i="2" s="1"/>
  <c r="Q75" i="2"/>
  <c r="G75" i="2"/>
  <c r="O74" i="2"/>
  <c r="Q73" i="2"/>
  <c r="G73" i="2"/>
  <c r="P72" i="2"/>
  <c r="Q72" i="2" s="1"/>
  <c r="G72" i="2" s="1"/>
  <c r="O72" i="2"/>
  <c r="Q71" i="2"/>
  <c r="G71" i="2" s="1"/>
  <c r="B71" i="2"/>
  <c r="P70" i="2"/>
  <c r="Q70" i="2" s="1"/>
  <c r="G70" i="2" s="1"/>
  <c r="O70" i="2"/>
  <c r="O69" i="2"/>
  <c r="P68" i="2"/>
  <c r="Q68" i="2" s="1"/>
  <c r="G68" i="2" s="1"/>
  <c r="O68" i="2"/>
  <c r="O67" i="2"/>
  <c r="P66" i="2"/>
  <c r="Q66" i="2" s="1"/>
  <c r="G66" i="2" s="1"/>
  <c r="O66" i="2"/>
  <c r="O65" i="2"/>
  <c r="P64" i="2"/>
  <c r="Q64" i="2" s="1"/>
  <c r="G64" i="2" s="1"/>
  <c r="O64" i="2"/>
  <c r="O63" i="2"/>
  <c r="O62" i="2"/>
  <c r="Q62" i="2" s="1"/>
  <c r="O61" i="2"/>
  <c r="O60" i="2"/>
  <c r="Q59" i="2"/>
  <c r="G59" i="2" s="1"/>
  <c r="P59" i="2"/>
  <c r="O59" i="2"/>
  <c r="O58" i="2"/>
  <c r="P57" i="2"/>
  <c r="Q57" i="2" s="1"/>
  <c r="G57" i="2" s="1"/>
  <c r="O57" i="2"/>
  <c r="P56" i="2"/>
  <c r="Q56" i="2" s="1"/>
  <c r="G56" i="2" s="1"/>
  <c r="O56" i="2"/>
  <c r="O55" i="2"/>
  <c r="P54" i="2"/>
  <c r="Q54" i="2" s="1"/>
  <c r="G54" i="2" s="1"/>
  <c r="O54" i="2"/>
  <c r="O53" i="2"/>
  <c r="P52" i="2"/>
  <c r="Q52" i="2" s="1"/>
  <c r="G52" i="2" s="1"/>
  <c r="O52" i="2"/>
  <c r="O51" i="2"/>
  <c r="P50" i="2"/>
  <c r="Q50" i="2" s="1"/>
  <c r="G50" i="2" s="1"/>
  <c r="O50" i="2"/>
  <c r="O49" i="2"/>
  <c r="P48" i="2"/>
  <c r="Q48" i="2" s="1"/>
  <c r="G48" i="2" s="1"/>
  <c r="O48" i="2"/>
  <c r="O47" i="2"/>
  <c r="P46" i="2"/>
  <c r="Q46" i="2" s="1"/>
  <c r="G46" i="2" s="1"/>
  <c r="O46" i="2"/>
  <c r="O45" i="2"/>
  <c r="O44" i="2"/>
  <c r="Q44" i="2" s="1"/>
  <c r="Q43" i="2"/>
  <c r="G43" i="2"/>
  <c r="O42" i="2"/>
  <c r="Q41" i="2"/>
  <c r="G41" i="2"/>
  <c r="P40" i="2"/>
  <c r="Q40" i="2" s="1"/>
  <c r="G40" i="2" s="1"/>
  <c r="O40" i="2"/>
  <c r="Q39" i="2"/>
  <c r="G39" i="2" s="1"/>
  <c r="B39" i="2"/>
  <c r="P38" i="2"/>
  <c r="Q38" i="2" s="1"/>
  <c r="G38" i="2" s="1"/>
  <c r="O38" i="2"/>
  <c r="O37" i="2"/>
  <c r="Q36" i="2"/>
  <c r="G36" i="2"/>
  <c r="O35" i="2"/>
  <c r="P34" i="2"/>
  <c r="Q34" i="2" s="1"/>
  <c r="G34" i="2" s="1"/>
  <c r="O34" i="2"/>
  <c r="O33" i="2"/>
  <c r="P32" i="2"/>
  <c r="Q32" i="2" s="1"/>
  <c r="G32" i="2" s="1"/>
  <c r="O32" i="2"/>
  <c r="O31" i="2"/>
  <c r="P30" i="2"/>
  <c r="Q30" i="2" s="1"/>
  <c r="G30" i="2" s="1"/>
  <c r="O30" i="2"/>
  <c r="O29" i="2"/>
  <c r="P28" i="2"/>
  <c r="Q28" i="2" s="1"/>
  <c r="G28" i="2" s="1"/>
  <c r="O28" i="2"/>
  <c r="O27" i="2"/>
  <c r="P26" i="2"/>
  <c r="Q26" i="2" s="1"/>
  <c r="G26" i="2" s="1"/>
  <c r="O26" i="2"/>
  <c r="O25" i="2"/>
  <c r="P24" i="2"/>
  <c r="Q24" i="2" s="1"/>
  <c r="G24" i="2" s="1"/>
  <c r="O24" i="2"/>
  <c r="O23" i="2"/>
  <c r="P22" i="2"/>
  <c r="Q22" i="2" s="1"/>
  <c r="G22" i="2" s="1"/>
  <c r="O22" i="2"/>
  <c r="O21" i="2"/>
  <c r="Q21" i="2" s="1"/>
  <c r="P20" i="2"/>
  <c r="Q20" i="2" s="1"/>
  <c r="O20" i="2"/>
  <c r="Q19" i="2"/>
  <c r="G19" i="2" s="1"/>
  <c r="P19" i="2"/>
  <c r="O19" i="2"/>
  <c r="O18" i="2"/>
  <c r="Q18" i="2" s="1"/>
  <c r="P17" i="2"/>
  <c r="Q17" i="2" s="1"/>
  <c r="O17" i="2"/>
  <c r="O16" i="2"/>
  <c r="P15" i="2"/>
  <c r="Q15" i="2" s="1"/>
  <c r="O15" i="2"/>
  <c r="C15" i="2"/>
  <c r="A15" i="2"/>
  <c r="C11" i="2"/>
  <c r="B11" i="2"/>
  <c r="B112" i="2" s="1"/>
  <c r="C10" i="2"/>
  <c r="C104" i="2" s="1"/>
  <c r="B10" i="2"/>
  <c r="B104" i="2" s="1"/>
  <c r="C9" i="2"/>
  <c r="B9" i="2"/>
  <c r="B90" i="2" s="1"/>
  <c r="H8" i="2"/>
  <c r="C8" i="2"/>
  <c r="C71" i="2" s="1"/>
  <c r="B8" i="2"/>
  <c r="C7" i="2"/>
  <c r="C57" i="2" s="1"/>
  <c r="B7" i="2"/>
  <c r="B57" i="2" s="1"/>
  <c r="C6" i="2"/>
  <c r="C39" i="2" s="1"/>
  <c r="B6" i="2"/>
  <c r="H5" i="2"/>
  <c r="C5" i="2"/>
  <c r="C29" i="2" s="1"/>
  <c r="B5" i="2"/>
  <c r="B29" i="2" s="1"/>
  <c r="C4" i="2"/>
  <c r="B2" i="2"/>
  <c r="P113" i="2" s="1"/>
  <c r="Q113" i="2" s="1"/>
  <c r="G113" i="2" s="1"/>
  <c r="P58" i="2" l="1"/>
  <c r="Q58" i="2" s="1"/>
  <c r="P60" i="2"/>
  <c r="Q60" i="2" s="1"/>
  <c r="G60" i="2" s="1"/>
  <c r="E7" i="2" s="1"/>
  <c r="F7" i="2" s="1"/>
  <c r="P23" i="2"/>
  <c r="Q23" i="2" s="1"/>
  <c r="G23" i="2" s="1"/>
  <c r="P25" i="2"/>
  <c r="Q25" i="2" s="1"/>
  <c r="G25" i="2" s="1"/>
  <c r="P27" i="2"/>
  <c r="Q27" i="2" s="1"/>
  <c r="G27" i="2" s="1"/>
  <c r="P37" i="2"/>
  <c r="Q37" i="2" s="1"/>
  <c r="G37" i="2" s="1"/>
  <c r="P63" i="2"/>
  <c r="Q63" i="2" s="1"/>
  <c r="G63" i="2" s="1"/>
  <c r="P65" i="2"/>
  <c r="Q65" i="2" s="1"/>
  <c r="G65" i="2" s="1"/>
  <c r="P67" i="2"/>
  <c r="Q67" i="2" s="1"/>
  <c r="G67" i="2" s="1"/>
  <c r="P69" i="2"/>
  <c r="Q69" i="2" s="1"/>
  <c r="G69" i="2" s="1"/>
  <c r="P83" i="2"/>
  <c r="Q83" i="2" s="1"/>
  <c r="G83" i="2" s="1"/>
  <c r="P85" i="2"/>
  <c r="Q85" i="2" s="1"/>
  <c r="G85" i="2" s="1"/>
  <c r="P87" i="2"/>
  <c r="Q87" i="2" s="1"/>
  <c r="G87" i="2" s="1"/>
  <c r="P89" i="2"/>
  <c r="Q89" i="2" s="1"/>
  <c r="G89" i="2" s="1"/>
  <c r="P91" i="2"/>
  <c r="Q91" i="2" s="1"/>
  <c r="G91" i="2" s="1"/>
  <c r="E9" i="2" s="1"/>
  <c r="F9" i="2" s="1"/>
  <c r="P93" i="2"/>
  <c r="Q93" i="2" s="1"/>
  <c r="G93" i="2" s="1"/>
  <c r="P105" i="2"/>
  <c r="Q105" i="2" s="1"/>
  <c r="G105" i="2" s="1"/>
  <c r="E10" i="2" s="1"/>
  <c r="F10" i="2" s="1"/>
  <c r="P107" i="2"/>
  <c r="Q107" i="2" s="1"/>
  <c r="G107" i="2" s="1"/>
  <c r="P109" i="2"/>
  <c r="Q109" i="2" s="1"/>
  <c r="G109" i="2" s="1"/>
  <c r="P111" i="2"/>
  <c r="Q111" i="2" s="1"/>
  <c r="G111" i="2" s="1"/>
  <c r="P115" i="2"/>
  <c r="Q115" i="2" s="1"/>
  <c r="P117" i="2"/>
  <c r="Q117" i="2" s="1"/>
  <c r="G117" i="2" s="1"/>
  <c r="E11" i="2" s="1"/>
  <c r="F11" i="2" s="1"/>
  <c r="P119" i="2"/>
  <c r="Q119" i="2" s="1"/>
  <c r="G119" i="2" s="1"/>
  <c r="P121" i="2"/>
  <c r="Q121" i="2" s="1"/>
  <c r="G121" i="2" s="1"/>
  <c r="P16" i="2"/>
  <c r="Q16" i="2" s="1"/>
  <c r="G16" i="2" s="1"/>
  <c r="E4" i="2" s="1"/>
  <c r="F4" i="2" s="1"/>
  <c r="P29" i="2"/>
  <c r="Q29" i="2" s="1"/>
  <c r="G29" i="2" s="1"/>
  <c r="E5" i="2" s="1"/>
  <c r="F5" i="2" s="1"/>
  <c r="P31" i="2"/>
  <c r="Q31" i="2" s="1"/>
  <c r="G31" i="2" s="1"/>
  <c r="P33" i="2"/>
  <c r="Q33" i="2" s="1"/>
  <c r="G33" i="2" s="1"/>
  <c r="P35" i="2"/>
  <c r="Q35" i="2" s="1"/>
  <c r="G35" i="2" s="1"/>
  <c r="P42" i="2"/>
  <c r="Q42" i="2" s="1"/>
  <c r="G42" i="2" s="1"/>
  <c r="P45" i="2"/>
  <c r="Q45" i="2" s="1"/>
  <c r="G45" i="2" s="1"/>
  <c r="E6" i="2" s="1"/>
  <c r="F6" i="2" s="1"/>
  <c r="P47" i="2"/>
  <c r="Q47" i="2" s="1"/>
  <c r="G47" i="2" s="1"/>
  <c r="P49" i="2"/>
  <c r="Q49" i="2" s="1"/>
  <c r="G49" i="2" s="1"/>
  <c r="P51" i="2"/>
  <c r="Q51" i="2" s="1"/>
  <c r="G51" i="2" s="1"/>
  <c r="P53" i="2"/>
  <c r="Q53" i="2" s="1"/>
  <c r="G53" i="2" s="1"/>
  <c r="P55" i="2"/>
  <c r="Q55" i="2" s="1"/>
  <c r="G55" i="2" s="1"/>
  <c r="P61" i="2"/>
  <c r="Q61" i="2" s="1"/>
  <c r="P74" i="2"/>
  <c r="Q74" i="2" s="1"/>
  <c r="G74" i="2" s="1"/>
  <c r="E8" i="2" s="1"/>
  <c r="F8" i="2" s="1"/>
  <c r="P77" i="2"/>
  <c r="Q77" i="2" s="1"/>
  <c r="G77" i="2" s="1"/>
  <c r="P79" i="2"/>
  <c r="Q79" i="2" s="1"/>
  <c r="G79" i="2" s="1"/>
  <c r="P81" i="2"/>
  <c r="Q81" i="2" s="1"/>
  <c r="G81" i="2" s="1"/>
  <c r="P96" i="2"/>
  <c r="Q96" i="2" s="1"/>
  <c r="G96" i="2" s="1"/>
  <c r="P98" i="2"/>
  <c r="Q98" i="2" s="1"/>
  <c r="G98" i="2" s="1"/>
  <c r="P100" i="2"/>
  <c r="Q100" i="2" s="1"/>
  <c r="G100" i="2" s="1"/>
  <c r="P102" i="2"/>
  <c r="Q102" i="2" s="1"/>
  <c r="G102" i="2" s="1"/>
  <c r="N128" i="1" l="1"/>
  <c r="N127" i="1"/>
  <c r="N124" i="1"/>
  <c r="Q123" i="1"/>
  <c r="Q122" i="1"/>
  <c r="Q121" i="1"/>
  <c r="G121" i="1"/>
  <c r="Q120" i="1"/>
  <c r="N116" i="1"/>
  <c r="N115" i="1"/>
  <c r="N114" i="1"/>
  <c r="O113" i="1"/>
  <c r="G113" i="1" s="1"/>
  <c r="N113" i="1"/>
  <c r="N112" i="1"/>
  <c r="Q111" i="1"/>
  <c r="Q109" i="1"/>
  <c r="G109" i="1"/>
  <c r="Q108" i="1"/>
  <c r="Q107" i="1"/>
  <c r="N106" i="1"/>
  <c r="O104" i="1"/>
  <c r="G104" i="1" s="1"/>
  <c r="N104" i="1"/>
  <c r="N103" i="1"/>
  <c r="N102" i="1"/>
  <c r="N101" i="1"/>
  <c r="N100" i="1"/>
  <c r="N99" i="1"/>
  <c r="Q98" i="1"/>
  <c r="N98" i="1"/>
  <c r="Q97" i="1"/>
  <c r="N97" i="1"/>
  <c r="Q96" i="1"/>
  <c r="N96" i="1"/>
  <c r="Q95" i="1"/>
  <c r="N95" i="1"/>
  <c r="Q94" i="1"/>
  <c r="N94" i="1"/>
  <c r="Q93" i="1"/>
  <c r="N93" i="1"/>
  <c r="N92" i="1"/>
  <c r="O91" i="1"/>
  <c r="G91" i="1" s="1"/>
  <c r="N91" i="1"/>
  <c r="N90" i="1"/>
  <c r="N89" i="1"/>
  <c r="N88" i="1"/>
  <c r="N87" i="1"/>
  <c r="O86" i="1"/>
  <c r="G86" i="1" s="1"/>
  <c r="N86" i="1"/>
  <c r="N85" i="1"/>
  <c r="N84" i="1"/>
  <c r="N83" i="1"/>
  <c r="N82" i="1"/>
  <c r="N81" i="1"/>
  <c r="O80" i="1"/>
  <c r="G80" i="1" s="1"/>
  <c r="N80" i="1"/>
  <c r="N79" i="1"/>
  <c r="N78" i="1"/>
  <c r="N77" i="1"/>
  <c r="N76" i="1"/>
  <c r="O75" i="1"/>
  <c r="G75" i="1" s="1"/>
  <c r="N75" i="1"/>
  <c r="Q74" i="1"/>
  <c r="N73" i="1"/>
  <c r="O70" i="1"/>
  <c r="G70" i="1" s="1"/>
  <c r="N70" i="1"/>
  <c r="Q69" i="1"/>
  <c r="N68" i="1"/>
  <c r="O67" i="1"/>
  <c r="G67" i="1" s="1"/>
  <c r="N67" i="1"/>
  <c r="Q66" i="1"/>
  <c r="G66" i="1"/>
  <c r="Q65" i="1"/>
  <c r="Q64" i="1"/>
  <c r="O62" i="1"/>
  <c r="G62" i="1" s="1"/>
  <c r="N61" i="1"/>
  <c r="B61" i="1"/>
  <c r="O60" i="1"/>
  <c r="G60" i="1" s="1"/>
  <c r="N60" i="1"/>
  <c r="N59" i="1"/>
  <c r="Q58" i="1"/>
  <c r="O57" i="1"/>
  <c r="G57" i="1" s="1"/>
  <c r="N57" i="1"/>
  <c r="N54" i="1"/>
  <c r="O53" i="1"/>
  <c r="G53" i="1"/>
  <c r="Q52" i="1"/>
  <c r="N51" i="1"/>
  <c r="Q49" i="1"/>
  <c r="O48" i="1"/>
  <c r="G48" i="1" s="1"/>
  <c r="N46" i="1"/>
  <c r="C46" i="1"/>
  <c r="N45" i="1"/>
  <c r="N43" i="1"/>
  <c r="N42" i="1"/>
  <c r="N41" i="1"/>
  <c r="O40" i="1"/>
  <c r="G40" i="1" s="1"/>
  <c r="N40" i="1"/>
  <c r="Q39" i="1"/>
  <c r="N39" i="1"/>
  <c r="N38" i="1"/>
  <c r="Q37" i="1"/>
  <c r="N37" i="1"/>
  <c r="Q36" i="1"/>
  <c r="N35" i="1"/>
  <c r="N34" i="1"/>
  <c r="O33" i="1"/>
  <c r="G33" i="1" s="1"/>
  <c r="N33" i="1"/>
  <c r="N32" i="1"/>
  <c r="O30" i="1"/>
  <c r="G30" i="1" s="1"/>
  <c r="N30" i="1"/>
  <c r="N29" i="1"/>
  <c r="G28" i="1"/>
  <c r="C28" i="1"/>
  <c r="N27" i="1"/>
  <c r="Q26" i="1"/>
  <c r="N25" i="1"/>
  <c r="Q22" i="1"/>
  <c r="Q20" i="1"/>
  <c r="O19" i="1"/>
  <c r="G19" i="1" s="1"/>
  <c r="N19" i="1"/>
  <c r="Q18" i="1"/>
  <c r="G18" i="1"/>
  <c r="Q17" i="1"/>
  <c r="O15" i="1"/>
  <c r="G15" i="1" s="1"/>
  <c r="N15" i="1"/>
  <c r="A15" i="1"/>
  <c r="C11" i="1"/>
  <c r="B11" i="1"/>
  <c r="C10" i="1"/>
  <c r="B10" i="1"/>
  <c r="C9" i="1"/>
  <c r="B9" i="1"/>
  <c r="H8" i="1"/>
  <c r="C8" i="1"/>
  <c r="B8" i="1"/>
  <c r="C7" i="1"/>
  <c r="C61" i="1" s="1"/>
  <c r="B7" i="1"/>
  <c r="C6" i="1"/>
  <c r="B6" i="1"/>
  <c r="H5" i="1"/>
  <c r="C5" i="1"/>
  <c r="B5" i="1"/>
  <c r="B28" i="1" s="1"/>
  <c r="C4" i="1"/>
  <c r="C15" i="1" s="1"/>
  <c r="B2" i="1"/>
  <c r="O128" i="1" s="1"/>
  <c r="G128" i="1" s="1"/>
  <c r="O25" i="1" l="1"/>
  <c r="G25" i="1" s="1"/>
  <c r="O72" i="1"/>
  <c r="G72" i="1" s="1"/>
  <c r="O16" i="1"/>
  <c r="G16" i="1" s="1"/>
  <c r="I15" i="1" s="1"/>
  <c r="E4" i="1" s="1"/>
  <c r="F4" i="1" s="1"/>
  <c r="O34" i="1"/>
  <c r="G34" i="1" s="1"/>
  <c r="O116" i="1"/>
  <c r="G116" i="1" s="1"/>
  <c r="I116" i="1" s="1"/>
  <c r="E11" i="1" s="1"/>
  <c r="F11" i="1" s="1"/>
  <c r="O126" i="1"/>
  <c r="G126" i="1" s="1"/>
  <c r="O21" i="1"/>
  <c r="G21" i="1" s="1"/>
  <c r="O38" i="1"/>
  <c r="G38" i="1" s="1"/>
  <c r="O41" i="1"/>
  <c r="G41" i="1" s="1"/>
  <c r="O44" i="1"/>
  <c r="G44" i="1" s="1"/>
  <c r="O46" i="1"/>
  <c r="G46" i="1" s="1"/>
  <c r="I46" i="1" s="1"/>
  <c r="E6" i="1" s="1"/>
  <c r="F6" i="1" s="1"/>
  <c r="O54" i="1"/>
  <c r="G54" i="1" s="1"/>
  <c r="O68" i="1"/>
  <c r="G68" i="1" s="1"/>
  <c r="O76" i="1"/>
  <c r="G76" i="1" s="1"/>
  <c r="O81" i="1"/>
  <c r="G81" i="1" s="1"/>
  <c r="O87" i="1"/>
  <c r="G87" i="1" s="1"/>
  <c r="O114" i="1"/>
  <c r="G114" i="1" s="1"/>
  <c r="O31" i="1"/>
  <c r="G31" i="1" s="1"/>
  <c r="O43" i="1"/>
  <c r="G43" i="1" s="1"/>
  <c r="O63" i="1"/>
  <c r="G63" i="1" s="1"/>
  <c r="O83" i="1"/>
  <c r="G83" i="1" s="1"/>
  <c r="O89" i="1"/>
  <c r="G89" i="1" s="1"/>
  <c r="O110" i="1"/>
  <c r="G110" i="1" s="1"/>
  <c r="O50" i="1"/>
  <c r="G50" i="1" s="1"/>
  <c r="O78" i="1"/>
  <c r="G78" i="1" s="1"/>
  <c r="O92" i="1"/>
  <c r="G92" i="1" s="1"/>
  <c r="O99" i="1"/>
  <c r="G99" i="1" s="1"/>
  <c r="O105" i="1"/>
  <c r="G105" i="1" s="1"/>
  <c r="I104" i="1" s="1"/>
  <c r="E10" i="1" s="1"/>
  <c r="F10" i="1" s="1"/>
  <c r="O29" i="1"/>
  <c r="G29" i="1" s="1"/>
  <c r="I28" i="1" s="1"/>
  <c r="E5" i="1" s="1"/>
  <c r="F5" i="1" s="1"/>
  <c r="O32" i="1"/>
  <c r="G32" i="1" s="1"/>
  <c r="O59" i="1"/>
  <c r="G59" i="1" s="1"/>
  <c r="O73" i="1"/>
  <c r="G73" i="1" s="1"/>
  <c r="O90" i="1"/>
  <c r="G90" i="1" s="1"/>
  <c r="O103" i="1"/>
  <c r="G103" i="1" s="1"/>
  <c r="O117" i="1"/>
  <c r="G117" i="1" s="1"/>
  <c r="O102" i="1"/>
  <c r="G102" i="1" s="1"/>
  <c r="O27" i="1"/>
  <c r="G27" i="1" s="1"/>
  <c r="O35" i="1"/>
  <c r="G35" i="1" s="1"/>
  <c r="O47" i="1"/>
  <c r="G47" i="1" s="1"/>
  <c r="O51" i="1"/>
  <c r="G51" i="1" s="1"/>
  <c r="O56" i="1"/>
  <c r="G56" i="1" s="1"/>
  <c r="O61" i="1"/>
  <c r="G61" i="1" s="1"/>
  <c r="O79" i="1"/>
  <c r="G79" i="1" s="1"/>
  <c r="O85" i="1"/>
  <c r="G85" i="1" s="1"/>
  <c r="O112" i="1"/>
  <c r="G112" i="1" s="1"/>
  <c r="O127" i="1"/>
  <c r="G127" i="1" s="1"/>
  <c r="O24" i="1"/>
  <c r="G24" i="1" s="1"/>
  <c r="O42" i="1"/>
  <c r="G42" i="1" s="1"/>
  <c r="O45" i="1"/>
  <c r="G45" i="1" s="1"/>
  <c r="O77" i="1"/>
  <c r="G77" i="1" s="1"/>
  <c r="O82" i="1"/>
  <c r="G82" i="1" s="1"/>
  <c r="O88" i="1"/>
  <c r="G88" i="1" s="1"/>
  <c r="O101" i="1"/>
  <c r="G101" i="1" s="1"/>
  <c r="O115" i="1"/>
  <c r="G115" i="1" s="1"/>
  <c r="O118" i="1"/>
  <c r="G118" i="1" s="1"/>
  <c r="O119" i="1"/>
  <c r="G119" i="1" s="1"/>
  <c r="O124" i="1"/>
  <c r="G124" i="1" s="1"/>
  <c r="I99" i="1" l="1"/>
  <c r="E9" i="1" s="1"/>
  <c r="F9" i="1" s="1"/>
  <c r="I78" i="1"/>
  <c r="E8" i="1" s="1"/>
  <c r="F8" i="1" s="1"/>
  <c r="I61" i="1"/>
  <c r="E7" i="1" s="1"/>
  <c r="F7" i="1" s="1"/>
</calcChain>
</file>

<file path=xl/sharedStrings.xml><?xml version="1.0" encoding="utf-8"?>
<sst xmlns="http://schemas.openxmlformats.org/spreadsheetml/2006/main" count="6807" uniqueCount="2869">
  <si>
    <t>업 무 여 유 도(중복도)</t>
    <phoneticPr fontId="4" type="noConversion"/>
  </si>
  <si>
    <t>공고일자 :</t>
    <phoneticPr fontId="4" type="noConversion"/>
  </si>
  <si>
    <t>구         분</t>
    <phoneticPr fontId="4" type="noConversion"/>
  </si>
  <si>
    <t>배 점</t>
    <phoneticPr fontId="4" type="noConversion"/>
  </si>
  <si>
    <t>1인당 중복금액</t>
    <phoneticPr fontId="4" type="noConversion"/>
  </si>
  <si>
    <t>평가점수</t>
    <phoneticPr fontId="4" type="noConversion"/>
  </si>
  <si>
    <t>비고</t>
    <phoneticPr fontId="4" type="noConversion"/>
  </si>
  <si>
    <t>책임기술자</t>
    <phoneticPr fontId="4" type="noConversion"/>
  </si>
  <si>
    <t xml:space="preserve"> </t>
    <phoneticPr fontId="4" type="noConversion"/>
  </si>
  <si>
    <t>분야별
책  임
기술자</t>
    <phoneticPr fontId="4" type="noConversion"/>
  </si>
  <si>
    <t>분야별
참  여
기술자</t>
    <phoneticPr fontId="4" type="noConversion"/>
  </si>
  <si>
    <t>참 여 기 술 자</t>
    <phoneticPr fontId="4" type="noConversion"/>
  </si>
  <si>
    <t>참   여   용   역   명</t>
    <phoneticPr fontId="4" type="noConversion"/>
  </si>
  <si>
    <t>중복금액</t>
    <phoneticPr fontId="4" type="noConversion"/>
  </si>
  <si>
    <t>빨강절대공기</t>
    <phoneticPr fontId="4" type="noConversion"/>
  </si>
  <si>
    <t>총금액</t>
  </si>
  <si>
    <t>착수일</t>
    <phoneticPr fontId="4" type="noConversion"/>
  </si>
  <si>
    <t>준공일</t>
    <phoneticPr fontId="4" type="noConversion"/>
  </si>
  <si>
    <t>총계약일</t>
    <phoneticPr fontId="4" type="noConversion"/>
  </si>
  <si>
    <t>잔여일수</t>
    <phoneticPr fontId="4" type="noConversion"/>
  </si>
  <si>
    <t>중지일</t>
    <phoneticPr fontId="4" type="noConversion"/>
  </si>
  <si>
    <t>중지잔여일</t>
    <phoneticPr fontId="4" type="noConversion"/>
  </si>
  <si>
    <t>고성-통영 국도건설공사 사후환경영향조사용역</t>
    <phoneticPr fontId="4" type="noConversion"/>
  </si>
  <si>
    <t>지방도463호 대곡~태봉간 도로확포장공사 사후환경영향조사용역</t>
    <phoneticPr fontId="4" type="noConversion"/>
  </si>
  <si>
    <r>
      <t xml:space="preserve">금호강 동촌지구 외 1개지구 하천환경정비사업 소규모 환경영향평가 용역
</t>
    </r>
    <r>
      <rPr>
        <b/>
        <sz val="9"/>
        <color theme="1"/>
        <rFont val="굴림체"/>
        <family val="3"/>
        <charset val="129"/>
      </rPr>
      <t>※3개월이상중지 2025.05.30</t>
    </r>
    <phoneticPr fontId="4" type="noConversion"/>
  </si>
  <si>
    <t>-</t>
    <phoneticPr fontId="4" type="noConversion"/>
  </si>
  <si>
    <r>
      <t xml:space="preserve">내성천 상류권역 하천기본계획 전략환경영향평가 용역
</t>
    </r>
    <r>
      <rPr>
        <b/>
        <sz val="9"/>
        <color theme="1"/>
        <rFont val="굴림체"/>
        <family val="3"/>
        <charset val="129"/>
      </rPr>
      <t>※과업중지 2026.07.29</t>
    </r>
    <phoneticPr fontId="4" type="noConversion"/>
  </si>
  <si>
    <t>의정부우정 공공주택지구 사후환경영향조사(공사시) 용역</t>
  </si>
  <si>
    <r>
      <t xml:space="preserve">순천시 유기성폐자원 통합바이오가스화 시설설치 시범사업 환경영향평가
</t>
    </r>
    <r>
      <rPr>
        <b/>
        <sz val="9"/>
        <color theme="1"/>
        <rFont val="굴림체"/>
        <family val="3"/>
        <charset val="129"/>
      </rPr>
      <t>※3개월이상중지 2024.09.12</t>
    </r>
    <phoneticPr fontId="4" type="noConversion"/>
  </si>
  <si>
    <t>왕피천권역 하천기본계획 전략환경영향평가 용역</t>
  </si>
  <si>
    <r>
      <t xml:space="preserve">양구서천권역 하천기본계획 전략환경영향평가용역
</t>
    </r>
    <r>
      <rPr>
        <b/>
        <sz val="9"/>
        <color theme="1"/>
        <rFont val="굴림체"/>
        <family val="3"/>
        <charset val="129"/>
      </rPr>
      <t>※3개월이상중지 2026.06.15</t>
    </r>
    <phoneticPr fontId="4" type="noConversion"/>
  </si>
  <si>
    <r>
      <t xml:space="preserve">부산 에코델타시티 친수구역 조성사업 환경영향평가 변경(10차) 용역
</t>
    </r>
    <r>
      <rPr>
        <b/>
        <sz val="9"/>
        <color theme="1"/>
        <rFont val="굴림체"/>
        <family val="3"/>
        <charset val="129"/>
      </rPr>
      <t>※3개월이상중지 2026.01.10</t>
    </r>
    <phoneticPr fontId="4" type="noConversion"/>
  </si>
  <si>
    <t>고막원천권역 하천기본계획 전략환경영향평가용역</t>
  </si>
  <si>
    <t>흑석2 도시정비형 공공재개발 정비사업 환경영향평가 용역</t>
    <phoneticPr fontId="4" type="noConversion"/>
  </si>
  <si>
    <r>
      <t xml:space="preserve">보광천 등 9개 하천기본계획 전략환경영향평가용역
</t>
    </r>
    <r>
      <rPr>
        <b/>
        <sz val="9"/>
        <color theme="1"/>
        <rFont val="굴림체"/>
        <family val="3"/>
        <charset val="129"/>
      </rPr>
      <t>※3개월이상중지 2026.04.17</t>
    </r>
    <phoneticPr fontId="4" type="noConversion"/>
  </si>
  <si>
    <t>가덕도 신공항철도 연결선 건설사업 전략환경영향평가</t>
  </si>
  <si>
    <t>중부고속도로(서청주-증평) 확장사업 전략 및 환경영향평가 용역</t>
  </si>
  <si>
    <t>충청내륙(제1공구) 도로건설공사 사후환경영향조사용역</t>
  </si>
  <si>
    <t>당진∼천안(인주∼염치) 고속도로 건설사업 사후환경영향조사 용역</t>
  </si>
  <si>
    <t>강남순환도시고속도로건설사업 환경보전방안검토 및 사후환경영향조사 용역</t>
  </si>
  <si>
    <t>국도59호선 남면-정선 도로건설사후환경영향조사</t>
  </si>
  <si>
    <t>별내선(8호선연장) 1,2공구 건설공사 사후환경영향조사 용역</t>
  </si>
  <si>
    <t>동두천 국가산업단지 사후환경영향조사(공사시)</t>
  </si>
  <si>
    <t>대구연호 공공주택지구 사후환경영향조사(공사시)용역</t>
  </si>
  <si>
    <r>
      <t xml:space="preserve">제천 수산-단양 단성 도로건설공사 전략 및 환경영향평가 용역
</t>
    </r>
    <r>
      <rPr>
        <b/>
        <sz val="10"/>
        <rFont val="맑은 고딕"/>
        <family val="3"/>
        <charset val="129"/>
        <scheme val="minor"/>
      </rPr>
      <t>※3개월이상중지 2025.07.30</t>
    </r>
    <phoneticPr fontId="4" type="noConversion"/>
  </si>
  <si>
    <r>
      <t xml:space="preserve">제2영동연결(의왕~광주) 고속도로 민간투자사업 전략환경영향평가 용역
</t>
    </r>
    <r>
      <rPr>
        <b/>
        <sz val="10"/>
        <rFont val="맑은 고딕"/>
        <family val="3"/>
        <charset val="129"/>
        <scheme val="minor"/>
      </rPr>
      <t>※3개월이상중지 2025.06.23</t>
    </r>
    <phoneticPr fontId="4" type="noConversion"/>
  </si>
  <si>
    <t>대산-당진 고속도로 건설사업 사후환경영향조상 용역</t>
  </si>
  <si>
    <r>
      <t xml:space="preserve">국립난대수목원 조성사업 소규모환경영향평가 용역
</t>
    </r>
    <r>
      <rPr>
        <b/>
        <sz val="10"/>
        <rFont val="맑은 고딕"/>
        <family val="3"/>
        <charset val="129"/>
        <scheme val="minor"/>
      </rPr>
      <t>※3개월이상중지 2026.01.14</t>
    </r>
    <phoneticPr fontId="4" type="noConversion"/>
  </si>
  <si>
    <t>초지대교~인천간 도로건설공사 사후환경조사 용역</t>
  </si>
  <si>
    <t>연구동 환경개선사업Ⅳ(L2 재건축) 사후환경영향조사 용역(공사시)</t>
  </si>
  <si>
    <t>25-D-00부대 전략환경영향평가용역(B510)</t>
  </si>
  <si>
    <t>조야~동명 광역도로 건설 사후환경영향조사용역(공사시)</t>
  </si>
  <si>
    <t>천안 북면-입장 도로건설공사 소규모 환경영향평가</t>
  </si>
  <si>
    <t>낙동강1권역 외 2개권역 하천기본계획수립 전략환경영향평가 용역</t>
  </si>
  <si>
    <t>수질관리</t>
    <phoneticPr fontId="4" type="noConversion"/>
  </si>
  <si>
    <t>군위-의성 국도건설공사 사후환경영향모니터링 조사 용역</t>
  </si>
  <si>
    <r>
      <t xml:space="preserve">진천음성 광역폐기물 소각처리시설 증설사업 환경영향평가
</t>
    </r>
    <r>
      <rPr>
        <b/>
        <sz val="9"/>
        <color theme="1"/>
        <rFont val="굴림체"/>
        <family val="3"/>
        <charset val="129"/>
      </rPr>
      <t>※3개월이상중지 2022.11.14</t>
    </r>
    <phoneticPr fontId="4" type="noConversion"/>
  </si>
  <si>
    <t>수원화성오산축협 가축분뇨공공처리시설 설치사업 사후환경영향조사용역</t>
  </si>
  <si>
    <t>월곶~판교 복선전철 제1,6공구 사후환경영향조사용역</t>
  </si>
  <si>
    <t>영강권역 하천기본계획 전략환경영향평가 용역</t>
  </si>
  <si>
    <t>금강 서해1권역 하천기본계획 전략환경(기후변화)영향평가 용역</t>
  </si>
  <si>
    <t>금곡동~대곡동간 도로개설공사 사후환경영향조사용역</t>
  </si>
  <si>
    <t>대기관리</t>
    <phoneticPr fontId="4" type="noConversion"/>
  </si>
  <si>
    <t>김대준</t>
    <phoneticPr fontId="4" type="noConversion"/>
  </si>
  <si>
    <t>용인시 처인구 이동읍 서리 한방바이오타운 신규마을 조성사업 전략환경영향평가</t>
  </si>
  <si>
    <t>(주)산하 인더스트리 남양주 공장 산업유통형 지구단위계획 전략환경영향평가 및 소규모환경영향평가</t>
  </si>
  <si>
    <t>세종시 연기면 보통리 319-1일원 공공지원민간임대주택 전략환경영향평가 및 소규모환경영향평가</t>
  </si>
  <si>
    <t>동두천2일반산업단지 조성사업 환경보전방안(5차)</t>
  </si>
  <si>
    <t>연기천, 용호천, 내삼천 하천기본계획수립 전략환경영향평가</t>
  </si>
  <si>
    <t>오산가장2 일반산업단지 조성사업 환경보전방안검토(5차)</t>
  </si>
  <si>
    <r>
      <t xml:space="preserve">세운재정비촉진지구 3-2,3, 3-8,9,10구역 재개발사업 환경영향평가(재협의)
</t>
    </r>
    <r>
      <rPr>
        <b/>
        <sz val="9"/>
        <color theme="1"/>
        <rFont val="굴림체"/>
        <family val="3"/>
        <charset val="129"/>
      </rPr>
      <t>※협의완료 2024.08.13</t>
    </r>
    <phoneticPr fontId="4" type="noConversion"/>
  </si>
  <si>
    <t>협의완료
2024-08-13</t>
    <phoneticPr fontId="4" type="noConversion"/>
  </si>
  <si>
    <t>2030 부여 군관리계획(재정비) 및 공업지역기본계획 수립 전략환경영향평가</t>
  </si>
  <si>
    <t>금정3구역 재개발사업 환경영향평가 등 용역</t>
  </si>
  <si>
    <t>경기도 포천시 소흘읍 이동교리 761-14번지 외 4필지 공장조성사업 소규모 환경영향평가</t>
  </si>
  <si>
    <t>경기안산1교 신축공사 소규모 환경영향평가</t>
  </si>
  <si>
    <t>동작구청 랜트마크 부지 개발사업 환경영향평가</t>
  </si>
  <si>
    <t>서울과학기술대학교 하이테크관/스마트기술동 증축사업 사후환경영향조사 용역(공사시)</t>
  </si>
  <si>
    <t>(가칭)포천특수학교 신축공사 소규모 환경영향평가</t>
  </si>
  <si>
    <t>길상면 온수리 유료주차장 조성사업 소규모환경 및 재해 용역</t>
  </si>
  <si>
    <r>
      <t xml:space="preserve">소성 자연재해위험지구 정비사업 소규모 환경영향평가
</t>
    </r>
    <r>
      <rPr>
        <b/>
        <sz val="9"/>
        <color theme="1"/>
        <rFont val="굴림체"/>
        <family val="3"/>
        <charset val="129"/>
      </rPr>
      <t>※3개월이상중지 2022.10.25</t>
    </r>
    <phoneticPr fontId="4" type="noConversion"/>
  </si>
  <si>
    <r>
      <t xml:space="preserve">솔리천 지방하천 정비사업 소규모환경영향평가
</t>
    </r>
    <r>
      <rPr>
        <b/>
        <sz val="9"/>
        <color theme="1"/>
        <rFont val="굴림체"/>
        <family val="3"/>
        <charset val="129"/>
      </rPr>
      <t>※3개월이상중지 2023.10.30</t>
    </r>
    <phoneticPr fontId="4" type="noConversion"/>
  </si>
  <si>
    <r>
      <t xml:space="preserve">2030 청양 군관리계획(재정비) 전략환경영향평가 용역
</t>
    </r>
    <r>
      <rPr>
        <b/>
        <sz val="9"/>
        <color theme="1"/>
        <rFont val="굴림체"/>
        <family val="3"/>
        <charset val="129"/>
      </rPr>
      <t>※3개월이상중지 2025.12.05</t>
    </r>
    <phoneticPr fontId="4" type="noConversion"/>
  </si>
  <si>
    <r>
      <t xml:space="preserve">하기지구 국가산업단지 개발사업 전략환경영향평가 및 환경영향평가 용역
</t>
    </r>
    <r>
      <rPr>
        <b/>
        <sz val="9"/>
        <color theme="1"/>
        <rFont val="굴림체"/>
        <family val="3"/>
        <charset val="129"/>
      </rPr>
      <t>※3개월이상중지 2026.03.06</t>
    </r>
    <phoneticPr fontId="4" type="noConversion"/>
  </si>
  <si>
    <r>
      <t xml:space="preserve">공주시 공업지역기본계획 수립을 위한 전략환경영향평가
</t>
    </r>
    <r>
      <rPr>
        <b/>
        <sz val="9"/>
        <color theme="1"/>
        <rFont val="굴림체"/>
        <family val="3"/>
        <charset val="129"/>
      </rPr>
      <t>※3개월이상중지 2025.12.09</t>
    </r>
    <phoneticPr fontId="4" type="noConversion"/>
  </si>
  <si>
    <r>
      <t xml:space="preserve">서산 수석지구 도시개발사업 하천분야 소규모환경영향평가 용역
</t>
    </r>
    <r>
      <rPr>
        <b/>
        <sz val="9"/>
        <color theme="1"/>
        <rFont val="굴림체"/>
        <family val="3"/>
        <charset val="129"/>
      </rPr>
      <t>※3개월이상중지 2026.01.30</t>
    </r>
    <phoneticPr fontId="4" type="noConversion"/>
  </si>
  <si>
    <t>신동근</t>
    <phoneticPr fontId="4" type="noConversion"/>
  </si>
  <si>
    <t>광주송정~순천 철도건설사업 환경영향평가</t>
  </si>
  <si>
    <r>
      <t xml:space="preserve">25-D-00부대 전략환경영향평가용역(B510)
</t>
    </r>
    <r>
      <rPr>
        <b/>
        <sz val="9"/>
        <color theme="1"/>
        <rFont val="굴림체"/>
        <family val="3"/>
        <charset val="129"/>
      </rPr>
      <t>※협의완료 2026.03.30</t>
    </r>
    <phoneticPr fontId="4" type="noConversion"/>
  </si>
  <si>
    <t>협의완료
2026-03-30</t>
    <phoneticPr fontId="4" type="noConversion"/>
  </si>
  <si>
    <t>부산항 진해신항 서컨 2,3단계 항만배후단지 등 조성사업 환경영향평가</t>
  </si>
  <si>
    <t>물건항 다기능어항 건설공사 사후환경영향조사(운영시)</t>
  </si>
  <si>
    <t>위도항 기후변화대응 외곽시설 보강공사 사후환경영향조사(공사시)</t>
  </si>
  <si>
    <t>소음진동</t>
    <phoneticPr fontId="4" type="noConversion"/>
  </si>
  <si>
    <t>최미연</t>
    <phoneticPr fontId="4" type="noConversion"/>
  </si>
  <si>
    <r>
      <t xml:space="preserve">구리시 한강변 도시개발사업(GB해제 등) 전략 및 환경영향평가 용역
</t>
    </r>
    <r>
      <rPr>
        <b/>
        <sz val="9"/>
        <rFont val="굴림체"/>
        <family val="3"/>
        <charset val="129"/>
      </rPr>
      <t>※3개월이상중지 2023.12.29</t>
    </r>
    <phoneticPr fontId="4" type="noConversion"/>
  </si>
  <si>
    <t>임진강 적성지구 하천정비사업 소규모 환경영향평가용역</t>
  </si>
  <si>
    <t>자연환경</t>
    <phoneticPr fontId="4" type="noConversion"/>
  </si>
  <si>
    <t>박호은</t>
    <phoneticPr fontId="4" type="noConversion"/>
  </si>
  <si>
    <t>착공일</t>
    <phoneticPr fontId="4" type="noConversion"/>
  </si>
  <si>
    <t>용역금액</t>
    <phoneticPr fontId="4" type="noConversion"/>
  </si>
  <si>
    <t>부천역곡 공공주택지구 조성사업 환경영향평가용역</t>
  </si>
  <si>
    <t>협의완료 21.11.01</t>
    <phoneticPr fontId="4" type="noConversion"/>
  </si>
  <si>
    <t>대율-증평IC 지방도 확포장공사 사후환경영향조사용역</t>
  </si>
  <si>
    <t>성남 수진1구역 재개발 정비사업 소규모 환경영향평가 용역</t>
  </si>
  <si>
    <t>협의완료 24.07.31</t>
    <phoneticPr fontId="4" type="noConversion"/>
  </si>
  <si>
    <t>대전대정 공공지원민간임대주택 공급촉진지구 조성사업 환경영향평가용역</t>
  </si>
  <si>
    <t>용역중지 25.12.29</t>
    <phoneticPr fontId="4" type="noConversion"/>
  </si>
  <si>
    <t>오산세교2지구 택지개발사업 사후환경영향조사(운영시) 용역</t>
  </si>
  <si>
    <t>과천갈현 공공주택지구 조성사업 소규모 환경영향평가용역</t>
  </si>
  <si>
    <t>협의완료 25.12.22</t>
    <phoneticPr fontId="4" type="noConversion"/>
  </si>
  <si>
    <t>영일만 특화단지 조성사업 전략 및 환경영향평가 용역</t>
  </si>
  <si>
    <t>용역중지 26.05.18</t>
    <phoneticPr fontId="4" type="noConversion"/>
  </si>
  <si>
    <t>성주군 통합바이오 에너지화시설 설치사업 사후환경영향조사 용역</t>
  </si>
  <si>
    <t>용인이동 공공주택지구 조성사업 환경영향평가 용역</t>
  </si>
  <si>
    <t>안동복합 2호기 발전소 건설사업 사후환경영향조사 용역</t>
  </si>
  <si>
    <t>통영항 당동방파제 건설공사 사후환경영향조사용역</t>
  </si>
  <si>
    <t>수원시 자원회수시설 개선사업 사후환경영향조사 용역</t>
  </si>
  <si>
    <t>2026-5 전략환경영향평가</t>
  </si>
  <si>
    <t>항만자동화 테스트베드(광양항) 구축사업 사후환경영향조사용역(공사시)</t>
  </si>
  <si>
    <t>보성~임성리간 철도 건설사업 환경영향조사 용역</t>
  </si>
  <si>
    <t>인천경제자유구역 영종하늘도시 사후환경영향조사용역</t>
  </si>
  <si>
    <t>동해선 포항-삼척간 철도건설사업 환경영향조사용역</t>
  </si>
  <si>
    <t>보령항 항로준설사업 환경영향평가(재협의)용역</t>
  </si>
  <si>
    <t>아산-천안 고속도로 건설사업 사후환경영향조사 용역</t>
  </si>
  <si>
    <t>포항-영덕 고속도로 건설사업 사후환경영향조사 용역</t>
  </si>
  <si>
    <t>충주~문경 철도건설 사후환경영향조사용역</t>
  </si>
  <si>
    <t>미계약분 반영</t>
    <phoneticPr fontId="4" type="noConversion"/>
  </si>
  <si>
    <t>당진~천안(인주~염치) 고속도로 건설사업 사후환경영향조사</t>
  </si>
  <si>
    <t>하이104(덕군선)도로 사후환경영향조사 용역</t>
    <phoneticPr fontId="4" type="noConversion"/>
  </si>
  <si>
    <t xml:space="preserve">간매리 502-32번지 일원 산업유통형 지구단위계획구역 지정사업 전략환경영향평가 </t>
  </si>
  <si>
    <t>협의완료일</t>
  </si>
  <si>
    <t>중부연결(하남~남양주~포천)고속도로 민간투자사업 전략환경영향평가 용역</t>
  </si>
  <si>
    <t>(가칭)신동구역 스마트시티개발사업 전략및 환경영향평가</t>
  </si>
  <si>
    <t>한들구역 도시개발사업 사후환경영향조사 용역 (공사시)</t>
  </si>
  <si>
    <t>운산면 고산리 470-1번지 일원 폐기물중간처리시설(부지증설)소규모환경영향평가</t>
  </si>
  <si>
    <t>파속채소연구소 구축하업 전략및 소규모환경영향평가 용역</t>
  </si>
  <si>
    <t>용역중지 25.11.13</t>
    <phoneticPr fontId="4" type="noConversion"/>
  </si>
  <si>
    <t>진천군 신척지구 도시개발사업 사후환경영향조사 (공사시)</t>
  </si>
  <si>
    <t>세곡천 지류 소하천정비 소규모 환경영향평가 용역</t>
  </si>
  <si>
    <t>서울A 공공주택지구 전략 및 소규모 환경영향평가용역</t>
  </si>
  <si>
    <t>김제백구 일반산업단지(제2특장차) 조성사업 사후환경영향조사(공사시) 용역</t>
  </si>
  <si>
    <t>국도35호선 정선 임계~강릉 왕산 도로건설공사 전략 및 환경영향평가용역</t>
  </si>
  <si>
    <t>인천대학교 행복기숙사(연합) 건립사업 사후환경영향조사 용역</t>
  </si>
  <si>
    <t>서울과학기술대학교 행복기숙사(연합) 건립사업 사후환경영향조사 용역(1차분, 공사시)</t>
  </si>
  <si>
    <t>강동 일반산업단지 조성사업 공사시 사후환경영향조사용역</t>
  </si>
  <si>
    <t>황룡강 하천기본계획 전략환경영향평가용역</t>
  </si>
  <si>
    <t>신림~봉천터널 도로건설공사 사후환경영향조사 용역 (장기계속-3차)</t>
  </si>
  <si>
    <t>내곡천 외 2개소 소하천정비종합계획 수립 전략환경영향평가 용역</t>
  </si>
  <si>
    <t>서원역 주변 지구단위계획 전략환경영향평가</t>
  </si>
  <si>
    <t>하남교산 공공주택지구 조성사업 환경영향평가용역</t>
  </si>
  <si>
    <t>협의완료 21.07.19</t>
    <phoneticPr fontId="4" type="noConversion"/>
  </si>
  <si>
    <t>남부내륙철도 제2~8,10공구 환경영향평가 용역</t>
  </si>
  <si>
    <t>하남교산 기업이전단지(상산곡지구) 사후환경영향조사용역</t>
  </si>
  <si>
    <t>완도-강진 고속도로 전략환경영향평가</t>
  </si>
  <si>
    <t>국가지원지방도69호선(온정-원남) 건설공사 환경영향평가(변경협의) 건설엔지니어링</t>
  </si>
  <si>
    <t>여주발전소 사후환경영향조사용역</t>
    <phoneticPr fontId="4" type="noConversion"/>
  </si>
  <si>
    <t>부산에코델타시티 친수구역 조성사업 환경영향평가 변경(10차) 용역</t>
  </si>
  <si>
    <t>용역중지 26.01.10</t>
    <phoneticPr fontId="4" type="noConversion"/>
  </si>
  <si>
    <t>이천 내촌지구 대지조성사업 환경영향평가 용역</t>
  </si>
  <si>
    <t>협의완료시</t>
  </si>
  <si>
    <t>하남교산 광암 기업이전단지 사후환경영향조사(공사시) 용역</t>
  </si>
  <si>
    <t>동부권 광역자원회수시설 증설사업 환경영향평가 재협의</t>
  </si>
  <si>
    <t>광주선운2 공공주택지구 사후환경영향조사(운영시) 용역</t>
  </si>
  <si>
    <t>분야별 
참  여
기술자</t>
    <phoneticPr fontId="4" type="noConversion"/>
  </si>
  <si>
    <t>진도 포산-서망 도로건설공사 사후환경영향조사용역</t>
  </si>
  <si>
    <t>국지도 84호선(길상～선원) 도로개설공사 사후환경영향조사용역</t>
  </si>
  <si>
    <t>김해시 자원순환시설 현대화사업 환경영향평가(재협의)</t>
  </si>
  <si>
    <t>용인복합 건설사업 환경영향평가 용역</t>
  </si>
  <si>
    <t>신세종빛드림본부 건설사업 사후환경영향조사 용역(운영시 3~5차)</t>
  </si>
  <si>
    <t>2026-6 전략환경영향평가 및 기후변화영향평가</t>
  </si>
  <si>
    <t>남양주왕숙2 공공주택지구 조성사업 환경영향평가용역</t>
  </si>
  <si>
    <t>협의완료 21.07.23</t>
    <phoneticPr fontId="4" type="noConversion"/>
  </si>
  <si>
    <t>울산야음 공공지원민간임대주택 공급촉진지구 환경영향평가 용역</t>
  </si>
  <si>
    <t>세종-안성(1~5공구) 및 오송지선 고속도로 건설사업 사후환경영향조사 용역</t>
  </si>
  <si>
    <t>구간분리/계약서2부</t>
  </si>
  <si>
    <t>신호남복합(1,000MW) 건설사업 환경영향평가 용역</t>
  </si>
  <si>
    <t>남현욱</t>
    <phoneticPr fontId="4" type="noConversion"/>
  </si>
  <si>
    <t>대기관리분야</t>
  </si>
  <si>
    <t>안형용</t>
    <phoneticPr fontId="4" type="noConversion"/>
  </si>
  <si>
    <t>수질관리분야</t>
  </si>
  <si>
    <t>강구연</t>
    <phoneticPr fontId="4" type="noConversion"/>
  </si>
  <si>
    <t>소음진동분야</t>
  </si>
  <si>
    <t>권재현</t>
    <phoneticPr fontId="4" type="noConversion"/>
  </si>
  <si>
    <t>형성해</t>
  </si>
  <si>
    <t>황리라</t>
    <phoneticPr fontId="4" type="noConversion"/>
  </si>
  <si>
    <t>김경진</t>
    <phoneticPr fontId="4" type="noConversion"/>
  </si>
  <si>
    <t>자연환경분야</t>
  </si>
  <si>
    <t>이철영</t>
    <phoneticPr fontId="4" type="noConversion"/>
  </si>
  <si>
    <t>고덕국제화계획지구 택지개발사업 
사후환경영향조사용역</t>
  </si>
  <si>
    <t>고남~창기(제2공구) 도로건설공사
사후환경영향조사용역</t>
  </si>
  <si>
    <t>여주 2지구(가남 은봉·건장)
일반산업단지 조성사업
환경영향평가 용역</t>
  </si>
  <si>
    <t>2024-06-27
3개월이상
용역중지</t>
  </si>
  <si>
    <t>하기지구 국가산업단지
개발사업 전략환경영향평가
및 환경영향평가용역</t>
  </si>
  <si>
    <t>2026-03-06
3개월 이상
용역중지</t>
  </si>
  <si>
    <t>함안복합 건설사업
사후환경영향평가조사 용역</t>
  </si>
  <si>
    <t>옥정~포천 광역철도 건설공사
사후환경영향조사용역</t>
  </si>
  <si>
    <t>수어천권역 하천기본계획
전략환경영향평가용역</t>
  </si>
  <si>
    <r>
      <t xml:space="preserve">S-DBC 조성사업
전략 및 환경영향평가용역
</t>
    </r>
    <r>
      <rPr>
        <b/>
        <sz val="10"/>
        <color theme="1"/>
        <rFont val="굴림체"/>
        <family val="3"/>
        <charset val="129"/>
      </rPr>
      <t>[2026-09-15~2027-03-13 용역중지]</t>
    </r>
    <phoneticPr fontId="4" type="noConversion"/>
  </si>
  <si>
    <t>2026-09-15
~2027-03-13
용역중지</t>
  </si>
  <si>
    <t>국도17호선 순천 신대교차로 개선공사 등
2건 소규모 환경영향평가용역</t>
  </si>
  <si>
    <t>순창~구림 국지도 확장공사
사후환경영향조사용역</t>
  </si>
  <si>
    <t>고성 평화경제특구 개발계획
전략환경영향평가 용역</t>
    <phoneticPr fontId="4" type="noConversion"/>
  </si>
  <si>
    <t>영산강(Ⅲ)지구 대단위농업개발사업
사후환경영향조사 용역</t>
  </si>
  <si>
    <t>잔여기간
3개월 미만</t>
    <phoneticPr fontId="4" type="noConversion"/>
  </si>
  <si>
    <t>소양·홍천강 하천정비사업 (소양·소매곡)
 소규모환경영향평가용역</t>
  </si>
  <si>
    <t>2025-07-23
3개월 이상
용역중지</t>
  </si>
  <si>
    <t>경북울진 국가산업단지 개발사업 
환경영향평가용역</t>
  </si>
  <si>
    <t>동부권 광역자원회수시설
증설사업 환경영향평가 재협의</t>
  </si>
  <si>
    <t>대호방조제권역
하천기본계획
전략환경(기후변화)영향평가용역</t>
  </si>
  <si>
    <t>수질관리분야</t>
    <phoneticPr fontId="4" type="noConversion"/>
  </si>
  <si>
    <t>장지공영차고지공공주택건설사업전략환경영향평가및소규모환경영향평가용역</t>
    <phoneticPr fontId="4" type="noConversion"/>
  </si>
  <si>
    <t>2023-03-03
3개월 이상
용역중지</t>
    <phoneticPr fontId="4" type="noConversion"/>
  </si>
  <si>
    <t>전남004공공지원민간임대주택공급촉진지구전략환경영향평가용역</t>
    <phoneticPr fontId="4" type="noConversion"/>
  </si>
  <si>
    <t>2022-06-20
3개월 이상
용역중지</t>
    <phoneticPr fontId="4" type="noConversion"/>
  </si>
  <si>
    <t>임실-장수도로시설개량공사사후환경영향조사</t>
  </si>
  <si>
    <t>만경강하류권역하천기본계획전략환경영향평가</t>
    <phoneticPr fontId="4" type="noConversion"/>
  </si>
  <si>
    <t>2026-01-13
협의완료</t>
    <phoneticPr fontId="4" type="noConversion"/>
  </si>
  <si>
    <t>소양홍천강하천정비사업(소양소매곡)소규모환경영향평가용역</t>
    <phoneticPr fontId="4" type="noConversion"/>
  </si>
  <si>
    <t>2025-07-23
3개월 이상
용역중지</t>
    <phoneticPr fontId="4" type="noConversion"/>
  </si>
  <si>
    <t>제주첨단과학기술단지2단지조성사업사후환경영향조사(공사시)용역</t>
  </si>
  <si>
    <t>함안복합건설사업사후환경영향평가조사용역</t>
  </si>
  <si>
    <t>경찰청종합교육훈련센터신축소규모환경영향평가용역</t>
    <phoneticPr fontId="4" type="noConversion"/>
  </si>
  <si>
    <t>2025-09-24
3개월 이상
용역중지</t>
    <phoneticPr fontId="4" type="noConversion"/>
  </si>
  <si>
    <t>송파하남선광역철도건설사업환경영향평가용역</t>
  </si>
  <si>
    <t>소음진동분야</t>
    <phoneticPr fontId="4" type="noConversion"/>
  </si>
  <si>
    <t>남포항 건설공사 사후환경영향조사(운영시)용역</t>
  </si>
  <si>
    <t>통영고성 광역자원회수시설 및 부대시설 설치사업 사후환경영향조사용역(운영시)</t>
    <phoneticPr fontId="4" type="noConversion"/>
  </si>
  <si>
    <t>통영고성 광역자원회수시설 및 부대시설 설치사업 사후환경영향조사용역(운영시)</t>
  </si>
  <si>
    <t>부산항 신항 남컨테이너부두 항만배후단지 조성공사 사후환경영향조사용역</t>
  </si>
  <si>
    <t>영산강(Ⅲ)지구 대단위농업개발사업 사후환경영향조사용역</t>
    <phoneticPr fontId="4" type="noConversion"/>
  </si>
  <si>
    <t>영산강(Ⅲ)지구 대단위농업개발사업 사후환경영향조사용역(공사시)</t>
  </si>
  <si>
    <t>제주첨단과학기술단지 2단지 조성사업 사후환경영향조사(공사시) 용역</t>
  </si>
  <si>
    <t>24-국-해 00관사 신축 소규모환경영향평가</t>
    <phoneticPr fontId="4" type="noConversion"/>
  </si>
  <si>
    <t>24-국-해 00관사 신축 소규모환경영향평가
[25.04.29 / 3개월 이상 용역중지]</t>
  </si>
  <si>
    <t>2025-04-29
3개월 이상
용역중지</t>
    <phoneticPr fontId="4" type="noConversion"/>
  </si>
  <si>
    <t>2030 산청군관리계획(재정비) 전략환경영향평가</t>
  </si>
  <si>
    <t>창원 주항1지구 하천재해예방사업 소규모환경영향평가 용역</t>
  </si>
  <si>
    <t>수어천권역 하천기본계획 전략환경영향평가용역</t>
  </si>
  <si>
    <t>대호방조제권역 하천기본계획 전략환경(기후변화)영향평가용역</t>
  </si>
  <si>
    <t>대기관리분야</t>
    <phoneticPr fontId="4" type="noConversion"/>
  </si>
  <si>
    <t>충주 바이오헬스 국가산업단지
환경영향평가용역</t>
  </si>
  <si>
    <t>2023-03-13
협의완료</t>
  </si>
  <si>
    <t>고남~창기(제2공구)
도로건설공사
사후환경영향조사용역</t>
  </si>
  <si>
    <t>여주 2지구 (가남 은봉·건장)
일반산업단지 조성사업
환경영향평가 용역</t>
  </si>
  <si>
    <t>소양·홍천강 하천정비사업
(소양·소매곡) 소규모환경영향평가용역</t>
  </si>
  <si>
    <t>순창 인계-쌍치 도로시설개량공사
사후환경영향조사용역</t>
  </si>
  <si>
    <t>345Kv 광양-신장수T/L 건설사업
환경영향평가용역(PQ)</t>
  </si>
  <si>
    <t>평산~선구간 도로확포장공사 소규모환경영향평가</t>
    <phoneticPr fontId="4" type="noConversion"/>
  </si>
  <si>
    <t>2026-03-19
3개월 이상
용역중지</t>
    <phoneticPr fontId="4" type="noConversion"/>
  </si>
  <si>
    <t>345kv 남청주~신청주 송전선로 환경영향평가</t>
  </si>
  <si>
    <t>봉림석산 토석채취사업 제29차 사후환경영향조사 용역</t>
  </si>
  <si>
    <t>고성 평화경제특구 개발계획
전략환경영향평가 용역</t>
  </si>
  <si>
    <t>26-D-00부대 환경영향평가용역(B542)</t>
  </si>
  <si>
    <t>자연환경분야</t>
    <phoneticPr fontId="4" type="noConversion"/>
  </si>
  <si>
    <t>부례관광지(휴문화유수사업)조성사업전략및소규모환경영향평가용역</t>
    <phoneticPr fontId="4" type="noConversion"/>
  </si>
  <si>
    <t>2023-05-09
3개월 이상
용역중지</t>
    <phoneticPr fontId="4" type="noConversion"/>
  </si>
  <si>
    <t>영산강(Ⅲ)지구대단위농업개발사업사후환경영향조사용역</t>
  </si>
  <si>
    <t>홍천양수국도56호선이설도로건설공사사후환경영향조사용역</t>
  </si>
  <si>
    <t>하기지구국가산업단지개발사업전략환경영향평가및환경영향평가용역</t>
    <phoneticPr fontId="4" type="noConversion"/>
  </si>
  <si>
    <t>2026-03-06
3개월 이상
용역중지</t>
    <phoneticPr fontId="4" type="noConversion"/>
  </si>
  <si>
    <t>수어천권역하천기본계획전략환경영향평가용역</t>
  </si>
  <si>
    <t>강동하남남양주선광역철도건설사업환경영향평가용역</t>
  </si>
  <si>
    <t>(비평가)</t>
    <phoneticPr fontId="4" type="noConversion"/>
  </si>
  <si>
    <t>공고일</t>
    <phoneticPr fontId="4" type="noConversion"/>
  </si>
  <si>
    <t>계약금액</t>
    <phoneticPr fontId="4" type="noConversion"/>
  </si>
  <si>
    <t>총용역일수</t>
    <phoneticPr fontId="4" type="noConversion"/>
  </si>
  <si>
    <t>서해선 복선전철(홍성~아산) 사후환경영향조사용역</t>
  </si>
  <si>
    <t>20-공-00기지 사후환경영향조사용역(D112)</t>
  </si>
  <si>
    <t>3개월이상
중지중</t>
    <phoneticPr fontId="4" type="noConversion"/>
  </si>
  <si>
    <t>평택진위테크노밸리 환경영향평가용역</t>
  </si>
  <si>
    <t>고양 일산테크노밸리 도시개발사업 사후환경영향조사용역</t>
  </si>
  <si>
    <t>경부고속선 안전취약개소(대전북연결선) 건설공사 사후환경영향조사 용역</t>
  </si>
  <si>
    <t>새만금국제공항 건설공사 환경영향평가용역</t>
  </si>
  <si>
    <t>김해 율하구관동지구 도시개발사업 환경영향평가 용역</t>
  </si>
  <si>
    <t>고은리 도시개발사업 전략 및 환경영향평가용역</t>
  </si>
  <si>
    <t>국지도98호선 파주 조리-광탄 도로건설공사 소규모환경영향평가용역</t>
  </si>
  <si>
    <t>세운4구역 도시정비형 재개발사업 환경영향평가용역(재협의)</t>
  </si>
  <si>
    <t>협의완료
26.05.27</t>
    <phoneticPr fontId="4" type="noConversion"/>
  </si>
  <si>
    <t>학의천 등 11개 하천기본계획 전략환경영향평가용역</t>
  </si>
  <si>
    <t>왜관1일반산업단지 재생사업 사후환경영향조사(공사시) 용역</t>
  </si>
  <si>
    <t>평택지역 전기공급시설 전력구공사(신평택-고덕3) 소규모환경영향평가</t>
  </si>
  <si>
    <t>잔여기간
3개월미만</t>
    <phoneticPr fontId="4" type="noConversion"/>
  </si>
  <si>
    <t>양주 도시관리계획 결정(변경)전략환경영향평가</t>
  </si>
  <si>
    <t>3개월이상
중지중</t>
  </si>
  <si>
    <t>관사 신축 대관협의 용역 - 전략영향평가 24-170</t>
  </si>
  <si>
    <t>수도권광역급행철도 B노선(용산-상봉) 기타공구 사후환경영향조사</t>
  </si>
  <si>
    <t>충북선 고속화 건설사업 환경영향평가</t>
  </si>
  <si>
    <t>송산그린시티 지방도322호선 확장사업 소규모환경영향평가</t>
  </si>
  <si>
    <t>미호강 조천권역 하천기본계획 전략환경(기후변화)환경영향평가</t>
  </si>
  <si>
    <t>선량지구 도시개발사업 환경영향평가용역</t>
  </si>
  <si>
    <t>동진강 하류권역 하천기본계획 전략환경영향평가</t>
  </si>
  <si>
    <t>민락2 공공하수처리시설 증설사업 환경영향평가용역</t>
  </si>
  <si>
    <t>금강 공주권역 배수영향구간 소규모환경영향평가 용역</t>
  </si>
  <si>
    <t>오창 제2산업단지 조성사업 사후환경영향조사(운영시) 용역</t>
  </si>
  <si>
    <t>암남동 재해취약지구(방재호안 2단계) 정비사업 사후환경영향조사용역(공사시)</t>
  </si>
  <si>
    <t/>
  </si>
  <si>
    <t>중앙선 도담~영천 복선전철(도담~안동구간) 사후환경영향조사 용역</t>
  </si>
  <si>
    <t>밀레니엄타운 도시개발사업 사후환경영향조사 용역</t>
  </si>
  <si>
    <t>검단신도시 광역교통(검단경명,원당태리)소규모 환경영향평가용역</t>
  </si>
  <si>
    <t>협의완료
21.01.28</t>
  </si>
  <si>
    <t>국가지원지방도 58호선(송정~문동간)도로건설공사 사후환경영향조사 용역</t>
  </si>
  <si>
    <t>계룡 하대실 도시개발사업 사후환경영향조사(공사시) 용역</t>
  </si>
  <si>
    <t>500kV HVDC 동해안-신가평 T/L 건설공사 사후환경영향조사 용역</t>
  </si>
  <si>
    <t>신림~봉천터널 도로건설공사 사후환경영향조사용역</t>
  </si>
  <si>
    <t>해남 영전항 지방어항 건설사업 환경영향평가 용역</t>
    <phoneticPr fontId="4" type="noConversion"/>
  </si>
  <si>
    <t>협의완료
26.08.19</t>
    <phoneticPr fontId="4" type="noConversion"/>
  </si>
  <si>
    <t>왜관1일반산업단지 재생사업 사후환경영향조사(공사시) 용역(총괄 및 1차분)</t>
  </si>
  <si>
    <t>아산 풍기역지구 도시개발사업 사후환경영향조사 용역</t>
    <phoneticPr fontId="4" type="noConversion"/>
  </si>
  <si>
    <t>연천 현가리 주택 및 야영장 조성에 따른
소규모환경영향평가 용역</t>
  </si>
  <si>
    <t>전직장용역</t>
    <phoneticPr fontId="4" type="noConversion"/>
  </si>
  <si>
    <t>금강 부여권역 배수영향구간소규모환경영향평가 용역</t>
    <phoneticPr fontId="4" type="noConversion"/>
  </si>
  <si>
    <t>권영선</t>
    <phoneticPr fontId="4" type="noConversion"/>
  </si>
  <si>
    <t>강동 일반산업단지(엔지니어링복합단지) 조사설계용역</t>
  </si>
  <si>
    <t>협의완료
18.11.22</t>
    <phoneticPr fontId="4" type="noConversion"/>
  </si>
  <si>
    <t>오남~수동간 국지도 건설공사 사후환경영향조사 용역</t>
  </si>
  <si>
    <t>동북선 도시철도 민간투자사업 사후환경영향조사 용역</t>
  </si>
  <si>
    <t>신안 압해~해남화원(1공구) 도로건설공사 사후환경영향조사 용역</t>
  </si>
  <si>
    <t>광양항 자동화부두 구축사업 교통영향평가 등 제영향평가 용역</t>
  </si>
  <si>
    <t>협의완료
26.06.10</t>
    <phoneticPr fontId="4" type="noConversion"/>
  </si>
  <si>
    <t>시화국가산업단지 재생사업 사후환경영향평가(공사시)</t>
  </si>
  <si>
    <t>해남 영전항 지방어항 건설사업 환경영향평가 용역</t>
  </si>
  <si>
    <t>부여군 유기성폐자원 통합바이오가스화시설 설치사업 환경영향평가</t>
  </si>
  <si>
    <t>마사~가학간 지방도 확포장공사 전략 및 환경영향평가용역</t>
  </si>
  <si>
    <t>충남도청(내포)신도시 사후환경영향조사용역(3차) 및 환경영향평가 변경협의 용역</t>
  </si>
  <si>
    <t>허남수</t>
    <phoneticPr fontId="4" type="noConversion"/>
  </si>
  <si>
    <t>매리~양산간 도로건설공사 사후환경영향조사용역</t>
  </si>
  <si>
    <t>평택브레인시티 일반산업단지(1, 2단계) 조성사업 사후환경영향조사용역</t>
  </si>
  <si>
    <t>협의완료
21.01.28</t>
    <phoneticPr fontId="4" type="noConversion"/>
  </si>
  <si>
    <t>청주 국사 일반산업단지계획(변경)에 따른 환경영향평가 변경협의 용역</t>
  </si>
  <si>
    <t>협의완료
24.06.13</t>
    <phoneticPr fontId="4" type="noConversion"/>
  </si>
  <si>
    <t>준공시</t>
  </si>
  <si>
    <t>아산 모종샛들지구 도시개발사업 사후환경영향조사</t>
  </si>
  <si>
    <t>전주탄소소재 국가산업단지 사후환경영향조사(공사시) 용역</t>
  </si>
  <si>
    <t>세종연기 공공주택지구 조성사업 환경영향평가용역</t>
  </si>
  <si>
    <t>부천대장 공공주택지구 사후환경영향조사용역(공사시)</t>
  </si>
  <si>
    <t>부산연구개발특구 첨단복합지구 개발사업 환경영향평가용역</t>
  </si>
  <si>
    <t xml:space="preserve">협의완료
24.10.31 </t>
    <phoneticPr fontId="4" type="noConversion"/>
  </si>
  <si>
    <t>동해~부곡 지방도 확포장공사 소규모 환경영향평가 용역</t>
  </si>
  <si>
    <t>파속채소연구소 구축사업 전략 및 소규모환경영향평가 용역</t>
  </si>
  <si>
    <t>경북도청신도시 건설사업(3단계) 환경영향평가 용역</t>
  </si>
  <si>
    <t xml:space="preserve">축구종합센터 도시개발사업 사후환경영향조사(운영시) 용역 </t>
  </si>
  <si>
    <t>구미시 소하천정비종합계획 재수립 전략환경영향평가(기후변화영향평가) 용역</t>
  </si>
  <si>
    <t>강미희</t>
    <phoneticPr fontId="4" type="noConversion"/>
  </si>
  <si>
    <t>영산강 나주지구 사후환경영향조사용역</t>
  </si>
  <si>
    <t>서부권 광역급행철도 건설사업전략환경영향평가</t>
    <phoneticPr fontId="4" type="noConversion"/>
  </si>
  <si>
    <t>남평~화순간국가지원지방도확.포장공사사후환경영향조사용역</t>
    <phoneticPr fontId="4" type="noConversion"/>
  </si>
  <si>
    <t>수품항 정비공사 사후환경영향조사용역</t>
    <phoneticPr fontId="4" type="noConversion"/>
  </si>
  <si>
    <t>군장항 항로준설사업 사후환경영향조사용역(운영시)</t>
    <phoneticPr fontId="4" type="noConversion"/>
  </si>
  <si>
    <t>(중지)국지도39호선 양주 백석-광적 도로건설공사 소규모 환경영향평가용역</t>
    <phoneticPr fontId="4" type="noConversion"/>
  </si>
  <si>
    <t>중지일
26.03.27</t>
    <phoneticPr fontId="4" type="noConversion"/>
  </si>
  <si>
    <t>경남수목원 확대 및 활성화 전략환경영향평가 용역</t>
    <phoneticPr fontId="4" type="noConversion"/>
  </si>
  <si>
    <t>345kV 신정읍-새만금#2 송전선로 건설사업 환경영향평가용역</t>
    <phoneticPr fontId="4" type="noConversion"/>
  </si>
  <si>
    <t>부산진해 경제자유구역 명지지구 개발사업(1,2단계 통합)(공사시)사후환경영향조사용역</t>
    <phoneticPr fontId="4" type="noConversion"/>
  </si>
  <si>
    <t>서울도시철도 9호선4단계 연장사업 사후환경영향조사용역</t>
    <phoneticPr fontId="4" type="noConversion"/>
  </si>
  <si>
    <t>위례선 도시철도 건설사업 사후환경영향조사용역</t>
    <phoneticPr fontId="4" type="noConversion"/>
  </si>
  <si>
    <t>안산장상 공공주택지구 지구외도로(접속시설) 소규모환경영향평가용역</t>
    <phoneticPr fontId="4" type="noConversion"/>
  </si>
  <si>
    <t>과천주공10단지 재건축정비사업 소규모환경영향평가용역</t>
    <phoneticPr fontId="4" type="noConversion"/>
  </si>
  <si>
    <t>협의완료(2024.08.26)</t>
    <phoneticPr fontId="4" type="noConversion"/>
  </si>
  <si>
    <t>협의완료시</t>
    <phoneticPr fontId="4" type="noConversion"/>
  </si>
  <si>
    <t>협의완료
2024.08.26</t>
    <phoneticPr fontId="4" type="noConversion"/>
  </si>
  <si>
    <t>중점 개발예정지(신남) 지구단위계획 전략환경영향평가용역
(과업중지: 2025.05.01)</t>
    <phoneticPr fontId="4" type="noConversion"/>
  </si>
  <si>
    <t>3개월이상
과업중지</t>
    <phoneticPr fontId="4" type="noConversion"/>
  </si>
  <si>
    <t>낙동강남해ㆍ거제도ㆍ남해도권역 하천기본계획 전략환경영향평가용역</t>
    <phoneticPr fontId="4" type="noConversion"/>
  </si>
  <si>
    <t>소하천(도사천) 정비사업 소규모환경영향평가용역
(과업중지: 2025.04.16)</t>
    <phoneticPr fontId="4" type="noConversion"/>
  </si>
  <si>
    <t>2030 가평 군기본계획(재수립) 전략환경영향평가용역
(과업중지: 2025.09.05)</t>
    <phoneticPr fontId="4" type="noConversion"/>
  </si>
  <si>
    <t>월곶~판교 복선전철 건설사업(제2~5,7,9~10공구)사후환경영향조사용역</t>
    <phoneticPr fontId="4" type="noConversion"/>
  </si>
  <si>
    <t>고양일산 신성장거점지역 배수펌프장 소규모환경영향평가용역</t>
    <phoneticPr fontId="4" type="noConversion"/>
  </si>
  <si>
    <t>평택호관광단지 개발사업 환경영향평가(변경)용역
(과업중지: 2025.11.24)</t>
    <phoneticPr fontId="4" type="noConversion"/>
  </si>
  <si>
    <t>영산강 노안, 우산지구 환경영향평가용역</t>
    <phoneticPr fontId="4" type="noConversion"/>
  </si>
  <si>
    <t>여주역세권 제2지구 도시개발사업 전략환경영향평가용역(구역지정 및 개발계획)
(과업중지: 2026.09.10)</t>
    <phoneticPr fontId="4" type="noConversion"/>
  </si>
  <si>
    <t>우만 테크노밸리 지구단위계획 구역 결정을 위한 전략환경영향평가용역
(과업중지: 2026.06.22)</t>
    <phoneticPr fontId="4" type="noConversion"/>
  </si>
  <si>
    <t>시흥천 생태하천 복원사업 사후 모니터링용역</t>
    <phoneticPr fontId="4" type="noConversion"/>
  </si>
  <si>
    <t>양주 은남 및 테크노밸리 사후환경영향조사용역</t>
    <phoneticPr fontId="4" type="noConversion"/>
  </si>
  <si>
    <t>광명하안2 공공주택지구 조성사업 환경영향평가용역</t>
    <phoneticPr fontId="4" type="noConversion"/>
  </si>
  <si>
    <t>협의완료(2024.03.07)</t>
    <phoneticPr fontId="4" type="noConversion"/>
  </si>
  <si>
    <t>154kV 청리-영동T/L 소규모환경영향평가용역
(과업중지: 2025.05.19)</t>
    <phoneticPr fontId="4" type="noConversion"/>
  </si>
  <si>
    <t>충주 살미~제천 한수 도로건설공사 전략 및 환경영향평가용역
(과업중지: 2025.04.08)</t>
    <phoneticPr fontId="4" type="noConversion"/>
  </si>
  <si>
    <t>가덕도 신공항 접근도로 환경영향평가 건설엔지니어링용역</t>
    <phoneticPr fontId="4" type="noConversion"/>
  </si>
  <si>
    <t>부산진해경제자유구역 명지지구 개발사업(1,2단계 통합)(공사시) 사후환경영향조사용역</t>
  </si>
  <si>
    <t>새만금간척종합개발사업 환경보전방안 검토용역(농업용수 공급공사(1공구))</t>
  </si>
  <si>
    <t>영천 도남일반산업단지 개발사업 전략환경영향평가 용역</t>
  </si>
  <si>
    <t>포승~평택철도건설(안중~오성)사후환경영향조사용역</t>
  </si>
  <si>
    <t>달천 하천정비사업(5개지구) 사후환경영향조사용역</t>
  </si>
  <si>
    <t>울산슬러지자원화시설 건립사업 사후환경영향조사용역(운영시, 5차년도)</t>
  </si>
  <si>
    <t>문경역세권 도시개발사업 사후환경영향조사용역(총괄)</t>
  </si>
  <si>
    <t>대곡 자연재해위험개선지구 소규모환경영향평가 용역</t>
  </si>
  <si>
    <t>서천 수변문화관광자원 개발사업 소규모환경영향평가 용역</t>
  </si>
  <si>
    <t>대구광역시 가축분뇨관리 기본계획 전략환경영향평가 용역</t>
  </si>
  <si>
    <t>제8차 경북권 관광개발계획 수립에 따른 전략환경영향평가 용역</t>
  </si>
  <si>
    <t>(중지)경서3구역 도시개발사업 사후환경영향조사용역</t>
    <phoneticPr fontId="4" type="noConversion"/>
  </si>
  <si>
    <t>중지일
25.02.07</t>
    <phoneticPr fontId="4" type="noConversion"/>
  </si>
  <si>
    <t>무심동로-오창IC 도로건설공사 사후환경영향조사용역</t>
    <phoneticPr fontId="4" type="noConversion"/>
  </si>
  <si>
    <t>지방도415호선 신월_여량간 도로확포장공사 사후환경영향조사용역</t>
    <phoneticPr fontId="4" type="noConversion"/>
  </si>
  <si>
    <t>달천 하천정비사업(5개지구) 사후환경영향조사용역</t>
    <phoneticPr fontId="4" type="noConversion"/>
  </si>
  <si>
    <t>안성천권역 하천기본계획 전략환경영향평가용역</t>
    <phoneticPr fontId="4" type="noConversion"/>
  </si>
  <si>
    <t>부산신항-김해 고속도로 건설사업 사후환경영향조사 용역</t>
    <phoneticPr fontId="4" type="noConversion"/>
  </si>
  <si>
    <t>울산시성암소각장1,2호기재건립사업(T/K) 사후환경영향조사</t>
    <phoneticPr fontId="4" type="noConversion"/>
  </si>
  <si>
    <t>(중지중)한국문화테마파크(영주지구) 조성사업 사후환경영향조사 용역</t>
    <phoneticPr fontId="4" type="noConversion"/>
  </si>
  <si>
    <t>중지일
22.02.08</t>
    <phoneticPr fontId="4" type="noConversion"/>
  </si>
  <si>
    <t>포승-평택 철도건설(안중-오성)사후환경영향조사용역</t>
    <phoneticPr fontId="4" type="noConversion"/>
  </si>
  <si>
    <t>봉강~무안간 도로건설공사 사후환경영향조사용역</t>
    <phoneticPr fontId="4" type="noConversion"/>
  </si>
  <si>
    <t>(중지)광양 인서지구 도시개발사업 전략 및 환경영향평가 용역</t>
    <phoneticPr fontId="4" type="noConversion"/>
  </si>
  <si>
    <t>중지일
25.02.10</t>
    <phoneticPr fontId="4" type="noConversion"/>
  </si>
  <si>
    <t>혁신원자력연구단지 조성사업 사후환경영향조사용역(공사시)</t>
    <phoneticPr fontId="4" type="noConversion"/>
  </si>
  <si>
    <t>(중지)청주 북이산업단지 조성사업 사후환경영향조사 용역(중지일:26.09.02)</t>
    <phoneticPr fontId="4" type="noConversion"/>
  </si>
  <si>
    <t>(재)삼성개발공원묘원 자연장지 조성사업</t>
    <phoneticPr fontId="4" type="noConversion"/>
  </si>
  <si>
    <t>완료시까지</t>
  </si>
  <si>
    <t>평택 지제역 도시개발사업 전략환경영향평가용역</t>
    <phoneticPr fontId="4" type="noConversion"/>
  </si>
  <si>
    <t>(중지)갑천(지방)권역 하천기본계획 전략환경영향평가 용역</t>
    <phoneticPr fontId="4" type="noConversion"/>
  </si>
  <si>
    <t>중지일
26.05.15</t>
    <phoneticPr fontId="4" type="noConversion"/>
  </si>
  <si>
    <t>(중지)고양 경제자유구역(JDS지구)지정을 위한 전략환경영향평가 용역</t>
    <phoneticPr fontId="4" type="noConversion"/>
  </si>
  <si>
    <t>중지일
25.01.20</t>
    <phoneticPr fontId="4" type="noConversion"/>
  </si>
  <si>
    <t>(협의완료)용인언남 공공지원민간임대주택 공급촉진지구 환경영향평가용역</t>
    <phoneticPr fontId="4" type="noConversion"/>
  </si>
  <si>
    <t>협의완료
21.11.15</t>
    <phoneticPr fontId="4" type="noConversion"/>
  </si>
  <si>
    <t>호남고속도로(김제-삼례)확장사업 전략및환경영향평가용역</t>
    <phoneticPr fontId="4" type="noConversion"/>
  </si>
  <si>
    <t>(중지)군도15호선(오용~적량) 확포장공사 소규모환경영향평가 용역</t>
    <phoneticPr fontId="4" type="noConversion"/>
  </si>
  <si>
    <t>중지일
25.09.30</t>
    <phoneticPr fontId="4" type="noConversion"/>
  </si>
  <si>
    <t>2030 창원도시관리계획(재정비) 전략환경영향평가 용역</t>
    <phoneticPr fontId="4" type="noConversion"/>
  </si>
  <si>
    <t>울산 온산국가산업단지 확장단지 개발사업 환경영향평가용역</t>
    <phoneticPr fontId="4" type="noConversion"/>
  </si>
  <si>
    <t>진도·영암방조제권역 하천기본계획 전략환경영향평가용역</t>
    <phoneticPr fontId="4" type="noConversion"/>
  </si>
  <si>
    <t>곤지암역세권(2단계) 도시개발사업 환경영향평가 용역</t>
    <phoneticPr fontId="4" type="noConversion"/>
  </si>
  <si>
    <t>인천~서울 지하고속도로 전략환경영향평가</t>
    <phoneticPr fontId="4" type="noConversion"/>
  </si>
  <si>
    <t>토양환경분야</t>
    <phoneticPr fontId="4" type="noConversion"/>
  </si>
  <si>
    <t>김해시 자원순환시설 현대화사업 환경영향평가(재협의)</t>
    <phoneticPr fontId="4" type="noConversion"/>
  </si>
  <si>
    <t>한내~덕곡간(1) 4차로 확포장공사 사후환경영향조사용역</t>
    <phoneticPr fontId="4" type="noConversion"/>
  </si>
  <si>
    <t>지방도463호 문혜~대곡간 도로확포장공사 사후환경영향조사용역</t>
    <phoneticPr fontId="4" type="noConversion"/>
  </si>
  <si>
    <t>(협의완료)제주동부 공공지원민간임대 공급촉진지구 조성사업 환경영향평가용역</t>
    <phoneticPr fontId="4" type="noConversion"/>
  </si>
  <si>
    <t>협의완료
23.04.26</t>
    <phoneticPr fontId="4" type="noConversion"/>
  </si>
  <si>
    <t>(협의완료)임진강 본류 하천기본계획수립 전략환경영향평가용역</t>
    <phoneticPr fontId="4" type="noConversion"/>
  </si>
  <si>
    <t>협의완료
25.11.19</t>
    <phoneticPr fontId="4" type="noConversion"/>
  </si>
  <si>
    <t>(중지)강원권 국립호국원 조성사업 소규모환경영향평가 용역</t>
    <phoneticPr fontId="4" type="noConversion"/>
  </si>
  <si>
    <t>중지일
25.05.13</t>
    <phoneticPr fontId="4" type="noConversion"/>
  </si>
  <si>
    <t>(중지)아산 둔포 센트럴파크 도시개발사업 전략 및 환경영향평가</t>
    <phoneticPr fontId="4" type="noConversion"/>
  </si>
  <si>
    <t>중지일
25.08.20</t>
    <phoneticPr fontId="4" type="noConversion"/>
  </si>
  <si>
    <t>밀양 남기일반물류단지 개발사업 환경영향평가 용역</t>
    <phoneticPr fontId="4" type="noConversion"/>
  </si>
  <si>
    <t>통영항 당동방파제 건설공사 사후환경영향조사용역</t>
    <phoneticPr fontId="4" type="noConversion"/>
  </si>
  <si>
    <t>용역명</t>
    <phoneticPr fontId="4" type="noConversion"/>
  </si>
  <si>
    <t>발주청</t>
    <phoneticPr fontId="4" type="noConversion"/>
  </si>
  <si>
    <t>착수일</t>
    <phoneticPr fontId="34" type="noConversion"/>
  </si>
  <si>
    <t>준공일</t>
    <phoneticPr fontId="34" type="noConversion"/>
  </si>
  <si>
    <t>총계약일수</t>
    <phoneticPr fontId="34" type="noConversion"/>
  </si>
  <si>
    <t>계약금액(원)</t>
    <phoneticPr fontId="34" type="noConversion"/>
  </si>
  <si>
    <t>1년이내
잔여일수</t>
    <phoneticPr fontId="34" type="noConversion"/>
  </si>
  <si>
    <t>비고(중지,협의완료)</t>
    <phoneticPr fontId="34" type="noConversion"/>
  </si>
  <si>
    <t>적용중복금액</t>
    <phoneticPr fontId="34" type="noConversion"/>
  </si>
  <si>
    <t>잔여기간 3개월미만</t>
    <phoneticPr fontId="4" type="noConversion"/>
  </si>
  <si>
    <t>(23~26)시화지구 광역도로 사후환경영향조사 용역</t>
  </si>
  <si>
    <t>한국수자원공사</t>
  </si>
  <si>
    <t>공주시 국도대체우회도로(봉정-방문)건설공사 사후환경영향조사용역</t>
  </si>
  <si>
    <t>대전지방국토관리청</t>
  </si>
  <si>
    <t>노송 자연재해위험개선지구 정비사업 소규모환경영향평가용역</t>
  </si>
  <si>
    <t>세종특별자치시</t>
  </si>
  <si>
    <t>동탄-인덕원 제1공구 및 월곶-판교 제8공구, 동탄-인덕원 제9공구 사후환경영향조사용역</t>
  </si>
  <si>
    <t>국가철도공단</t>
  </si>
  <si>
    <t>삼성-동탄 광역급행철도 제3,5공구 사후환경영향조사용역</t>
  </si>
  <si>
    <t>새만금-전주(새만금-김제)고속도로건설사업사후환경영향조사용역</t>
  </si>
  <si>
    <t>한국도로공사</t>
  </si>
  <si>
    <t>영동-보은 도로건설공사 사후환경영향조사용역</t>
  </si>
  <si>
    <t>잔여기간 3개월미만</t>
  </si>
  <si>
    <t>위임국도19호선 괴산 광덕리 도로 확포장공사 소규모환경영향평가용역</t>
  </si>
  <si>
    <t>충청북도도로관리사업소</t>
  </si>
  <si>
    <t>증평-송산간 도로확포장공사 소규모환경영향평가용역</t>
  </si>
  <si>
    <t>증평군</t>
  </si>
  <si>
    <t>청주시 옥산면 소로지구 농촌공간정비사업 소규모환경영향평가용역</t>
  </si>
  <si>
    <t>한국농어촌공사 충북지역본부</t>
  </si>
  <si>
    <t>포항-영덕 고속도로 건설사업 사후환경영향조사용역</t>
  </si>
  <si>
    <t>화도-양평 고속도로건설사업및 평택-서평택 고속도로확장사업 사후환경영향조사용역</t>
  </si>
  <si>
    <t>평택화양지구 도시개발사업사후환경영향조사</t>
  </si>
  <si>
    <t>평택화양지구
도시개발조합</t>
  </si>
  <si>
    <t>안성 일죽CC조성사업 사후환경영향조사</t>
  </si>
  <si>
    <t>㈜크리스밸리</t>
  </si>
  <si>
    <t>충주 드림파크 산업단지 조성사업사후환경영향조사</t>
  </si>
  <si>
    <t>충주드림파크개발㈜</t>
  </si>
  <si>
    <t>㈜삼일씨엔에스 환경영향평가 재협의 용역</t>
  </si>
  <si>
    <t>㈜삼일씨엔에스</t>
  </si>
  <si>
    <t>유원지 환경영향평가 협의지역에 대한사후환경영향조사</t>
  </si>
  <si>
    <t>성신양회㈜</t>
  </si>
  <si>
    <t>㈜삼일씨엔에스 석산개발사업2026년도 사후환경영향조사</t>
  </si>
  <si>
    <t>㈜한성마차 백운석광산 확장에 따른사후환경영향조사</t>
  </si>
  <si>
    <t>㈜한성자원개발</t>
  </si>
  <si>
    <t>오창제2산업단지 조성사업 사후환경영향조사(운영시) 용역</t>
  </si>
  <si>
    <t>충북개발공사</t>
  </si>
  <si>
    <t>영천광산 개발사업 사후환경영향조사</t>
  </si>
  <si>
    <t>㈜태경비케이</t>
  </si>
  <si>
    <t>금성면 중전지구 농촌공간정비사업소규모환경영향평가용역</t>
  </si>
  <si>
    <t>한국농어촌공사
충북지역본부</t>
  </si>
  <si>
    <t>단양 112호 환경영향평가 협의지역에 대한 사후환경영향조사</t>
  </si>
  <si>
    <t>㈜백암 석산개발사업사후환경영향조사</t>
  </si>
  <si>
    <t>㈜백암</t>
  </si>
  <si>
    <t>㈜서룡개발외 1개업체 채석단지 개발에 따른 사후환경영향조사</t>
  </si>
  <si>
    <t>㈜서룡개발
환희개발㈜</t>
  </si>
  <si>
    <t>성신광산 환경영향평가 협의지역에 대한 사후환경영향조사</t>
  </si>
  <si>
    <t>백광광산 개발사업 사후환경영향조사</t>
  </si>
  <si>
    <t>주식회사 노은 석산개발사업사후환경영향조사</t>
  </si>
  <si>
    <t>주식회사 노은</t>
  </si>
  <si>
    <t>㈜삼보광업 백운석광산 확장에 따른 사후환경영향조사</t>
  </si>
  <si>
    <t>㈜삼보광업</t>
  </si>
  <si>
    <t>대성MDI㈜ 석교 백운석광산개발사업에 따른 사후환경영향조사</t>
  </si>
  <si>
    <t>대성MDI㈜</t>
  </si>
  <si>
    <t>㈜명진개발 채석단지 지정사업사후환경영향조사</t>
  </si>
  <si>
    <t>㈜명진개발</t>
  </si>
  <si>
    <t>충주 비즈코어시티 산업단지 조성사업사후환경영향조사</t>
  </si>
  <si>
    <t>충주 비즈코어시티
주식회사</t>
  </si>
  <si>
    <t>3개월이상과업중지</t>
    <phoneticPr fontId="4" type="noConversion"/>
  </si>
  <si>
    <t>이평-죽전간 도시계획도로 개설공사소규모환경영향평가용역</t>
  </si>
  <si>
    <t>보은군</t>
  </si>
  <si>
    <t>용역중지(25.10.30)</t>
  </si>
  <si>
    <t>석곡사거리-척북삼거리 도로개설공사(2단계) 소규모환경영향평가용역</t>
  </si>
  <si>
    <t>청주시</t>
  </si>
  <si>
    <t>용역중지(26.03.04)</t>
  </si>
  <si>
    <t>중원종합휴양레저타운 진입도로개설 소규모환경영향평가용역</t>
  </si>
  <si>
    <t>충주시</t>
  </si>
  <si>
    <t>용역중지(23.12.15)</t>
  </si>
  <si>
    <t>지방도 599호 충주 복탄도로선형개량공사 소규모환경영향평가용역</t>
  </si>
  <si>
    <t>충청북도 도로관리사업소
북부지소</t>
  </si>
  <si>
    <t>용역중지(25.04.04)</t>
  </si>
  <si>
    <t>2040년 충주시 공원녹지 기본계획약식전략환경영향평가용역</t>
  </si>
  <si>
    <t>용역중지(24.12.13)</t>
  </si>
  <si>
    <t>선량지구 도시개발사업환경영향평가 용역</t>
  </si>
  <si>
    <t>대전도시공사</t>
  </si>
  <si>
    <t>용역중지(26.05.22)</t>
  </si>
  <si>
    <t>강릉남대천권역 하천기본계획 전략환경영향평가용역</t>
  </si>
  <si>
    <t>원주지방환경청</t>
  </si>
  <si>
    <t>고성 동해 장좌-양촌 등 2건 전략 및 환경영향평가용역</t>
  </si>
  <si>
    <t>부산지방국토관리청</t>
  </si>
  <si>
    <t>공촌 공공하수처리시설 증설사업 환경영향평가용역</t>
  </si>
  <si>
    <t>한국토지주택공사</t>
  </si>
  <si>
    <t>남부내륙철도 제2-8공구,10공구 환경영향평가용역</t>
  </si>
  <si>
    <t>협의완료</t>
    <phoneticPr fontId="4" type="noConversion"/>
  </si>
  <si>
    <t>서울 신길2 도심복합사업 소규모환경영향평가용역</t>
  </si>
  <si>
    <t>협의완료 24.04.04</t>
  </si>
  <si>
    <t>서해안고속도로(서평택-안산)확장공사 환경영향평가용역</t>
  </si>
  <si>
    <t>오창 과학산업단지 재생기본계획 전략환경영향평가용역</t>
  </si>
  <si>
    <t>중앙고속도로(김해공항-대동) 확장사업 환경영향평가등 용역</t>
  </si>
  <si>
    <t>과업중지25.07.29(잔여:240일)</t>
    <phoneticPr fontId="4" type="noConversion"/>
  </si>
  <si>
    <t>청원오창지구 공공주택건설사업 전략 및 소규모환경영향평가</t>
  </si>
  <si>
    <t>하동남해군 생활폐기물 광역소각시설 설치사업 사후환경영향조사(운영시)용역</t>
  </si>
  <si>
    <t>하동군</t>
  </si>
  <si>
    <t>강릉~제진 철도건설 제1,2,4,9공구(T/K) 사후환경영향조사용역</t>
    <phoneticPr fontId="4" type="noConversion"/>
  </si>
  <si>
    <t>국가철도공단</t>
    <phoneticPr fontId="4" type="noConversion"/>
  </si>
  <si>
    <t>경기도00지구 훼손지복구사업(2개소) 소규모환경영향평가용역</t>
    <phoneticPr fontId="4" type="noConversion"/>
  </si>
  <si>
    <t>경기주택도시공사</t>
    <phoneticPr fontId="4" type="noConversion"/>
  </si>
  <si>
    <t>고성 동해 장좌-양촌 등 2건 전략 및 환경영향평가용역</t>
    <phoneticPr fontId="4" type="noConversion"/>
  </si>
  <si>
    <t>부산지방국토관리청</t>
    <phoneticPr fontId="4" type="noConversion"/>
  </si>
  <si>
    <t>곡성 석곡IC-겸면 도로시설개량공사 사후환경영향조사용역</t>
    <phoneticPr fontId="4" type="noConversion"/>
  </si>
  <si>
    <t>익산지방국토관리청</t>
    <phoneticPr fontId="4" type="noConversion"/>
  </si>
  <si>
    <t>대가리천 대가리지구 지방하천정비사업외1지구 소규모환경영향평가</t>
    <phoneticPr fontId="4" type="noConversion"/>
  </si>
  <si>
    <t>충청북도</t>
    <phoneticPr fontId="4" type="noConversion"/>
  </si>
  <si>
    <t>협의완료 26.07.06중지일 : 26.01.07</t>
    <phoneticPr fontId="39" type="noConversion"/>
  </si>
  <si>
    <t>안양매곡 공공주택지구 소규모환경영향평가용역</t>
    <phoneticPr fontId="4" type="noConversion"/>
  </si>
  <si>
    <t>한국토지주택공사</t>
    <phoneticPr fontId="4" type="noConversion"/>
  </si>
  <si>
    <t>협의완료:22.01.21</t>
    <phoneticPr fontId="4" type="noConversion"/>
  </si>
  <si>
    <t>여주축협 가축분뇨공공처리시설 설치사업 환경영향평가 용역</t>
    <phoneticPr fontId="4" type="noConversion"/>
  </si>
  <si>
    <t>여주축산업협동조합</t>
    <phoneticPr fontId="4" type="noConversion"/>
  </si>
  <si>
    <t>울산선바위 공공주택지구 조성사업 환경영향평가용역</t>
    <phoneticPr fontId="4" type="noConversion"/>
  </si>
  <si>
    <t>협의완료25.06.16</t>
    <phoneticPr fontId="4" type="noConversion"/>
  </si>
  <si>
    <t>원주무실 공공지원민간임대주택지구 사후환경영향조사(공사시)용역</t>
    <phoneticPr fontId="4" type="noConversion"/>
  </si>
  <si>
    <t>위임국도19호선 괴산 광덕리 도로 확포장공사 소규모환경영향평가용역</t>
    <phoneticPr fontId="4" type="noConversion"/>
  </si>
  <si>
    <t>충청북도도로관리사업소</t>
    <phoneticPr fontId="4" type="noConversion"/>
  </si>
  <si>
    <t>의정부법조타운 공공주택지구 조성사업 환경영향평가용역</t>
    <phoneticPr fontId="4" type="noConversion"/>
  </si>
  <si>
    <t>협의완료:24.03.27</t>
    <phoneticPr fontId="4" type="noConversion"/>
  </si>
  <si>
    <t>증평-송산간 도로확포장공사 소규모환경영향평가용역</t>
    <phoneticPr fontId="4" type="noConversion"/>
  </si>
  <si>
    <t>증평군</t>
    <phoneticPr fontId="4" type="noConversion"/>
  </si>
  <si>
    <t>청주시 옥산면 소로지구 농촌공간정비사업 소규모환경영향평가용역</t>
    <phoneticPr fontId="4" type="noConversion"/>
  </si>
  <si>
    <t>한국농어촌공사 충북지역본부</t>
    <phoneticPr fontId="4" type="noConversion"/>
  </si>
  <si>
    <t>춘천~속초 철도건설 제2~6, 8공구 사후환경영향조사용역</t>
    <phoneticPr fontId="4" type="noConversion"/>
  </si>
  <si>
    <t>2026-4 전략환경영향평가 및 기후변화영향평가</t>
  </si>
  <si>
    <t>김해시 유기성폐자원 통합바이오가스화시설 설치사업 환경영향평가용역</t>
  </si>
  <si>
    <t>한국환경공단</t>
  </si>
  <si>
    <t>대가리천 대가리지구 지방하천정비사업외1지구 소규모환경영향평가</t>
  </si>
  <si>
    <t>충청북도</t>
  </si>
  <si>
    <t>협의완료 26.07.06중지일 : 26.01.07</t>
    <phoneticPr fontId="4" type="noConversion"/>
  </si>
  <si>
    <t>새만금지역간 연결도로 사후환경영향조사용역</t>
  </si>
  <si>
    <t>새만금개발청</t>
  </si>
  <si>
    <t>서남부지구 도시개발사업 사후환경영향조사용역</t>
  </si>
  <si>
    <t>완도항 대체부두 축조공사 환경영향평가용역</t>
  </si>
  <si>
    <t>전라남도</t>
  </si>
  <si>
    <t>청주시 소하천정비 종합계획(변경) 재수립 전략환경영향평가용역</t>
  </si>
  <si>
    <t>청주지북 공공지원 민간임대주택 공급촉진지구 사후환경영향조사(운영시)용역</t>
  </si>
  <si>
    <t>파주운정3지구(1~3단계)사후환경영향조사(운영시)용역</t>
  </si>
  <si>
    <t>한탄강 고능지구 하천정비사업 소규모 환경영향평가용역</t>
  </si>
  <si>
    <t>한강유역환경청</t>
  </si>
  <si>
    <t>고양대곡역세권 지식융합단지 환경영향평가 및 기후변화영향평가</t>
  </si>
  <si>
    <t>영산강유역환경청</t>
  </si>
  <si>
    <t>의정부법조타운 공공주택지구 조성사업 환경영향평가용역</t>
  </si>
  <si>
    <t>협의완료:24.03.27</t>
  </si>
  <si>
    <t>진접선(4호선연장)차량기지건설공사사후환경영향조사용역</t>
  </si>
  <si>
    <t>서울특별시도시기반시설본부</t>
  </si>
  <si>
    <t>청도군 가축분뇨 공공처리시설 설치사업 환경영향평가(전략포함)</t>
  </si>
  <si>
    <t>충남경제자유구역 전략환경영향평가 용역</t>
  </si>
  <si>
    <t>충청남도</t>
  </si>
  <si>
    <t>중지일:25.05.27협의완료:26.09.15</t>
    <phoneticPr fontId="4" type="noConversion"/>
  </si>
  <si>
    <t>충주시 폐기물 소각시설 환경영향평가용역</t>
  </si>
  <si>
    <t>충주시환경수자원본부</t>
  </si>
  <si>
    <t>호남고속도로(김제-삼례)확장사업 전략 및 환경영향평가 용역</t>
  </si>
  <si>
    <t>분야별책임기술자</t>
    <phoneticPr fontId="4" type="noConversion"/>
  </si>
  <si>
    <t>분야별참여기술자</t>
    <phoneticPr fontId="4" type="noConversion"/>
  </si>
  <si>
    <t>참여용역명</t>
    <phoneticPr fontId="4" type="noConversion"/>
  </si>
  <si>
    <t>총사업금액</t>
    <phoneticPr fontId="4" type="noConversion"/>
  </si>
  <si>
    <t>사업기간</t>
    <phoneticPr fontId="4" type="noConversion"/>
  </si>
  <si>
    <t>총계약기간일수</t>
    <phoneticPr fontId="4" type="noConversion"/>
  </si>
  <si>
    <t>1년내잔여일수</t>
    <phoneticPr fontId="4" type="noConversion"/>
  </si>
  <si>
    <t>천안시 국도대체우회도로(서북-성거) 건설공사 사후환경영향조사용역</t>
  </si>
  <si>
    <t>오송 제3생명과학 국가산업단지 조성사업 환경영향평가용역
(협의완료:24.11.26)</t>
    <phoneticPr fontId="4" type="noConversion"/>
  </si>
  <si>
    <t>부천종합운동장 일원 역세권 융복합개발사업 사후환경영향조사용역(공사시)</t>
  </si>
  <si>
    <t>고부~영원간 지방도 확포장공사 사후환경영향조사 용역</t>
  </si>
  <si>
    <t>원주무실 공공지원민간임대주택지구 사후환경영향조사(공사시)용역</t>
  </si>
  <si>
    <t>진접선(당고개~진접) 복선전철 사후환경영향조사용역</t>
  </si>
  <si>
    <t>345kV 북당진-신탕정T/L(1구간) 사후환경영향조사 용역</t>
  </si>
  <si>
    <t>도시철도 양산선(노포~북정) 건설사업 사후환경영향조사 용역</t>
  </si>
  <si>
    <t>봉화댐 건설사업 공사시 사후환경영향조사 용역</t>
  </si>
  <si>
    <t>장항선 개량 2단계 철도건설 사후환경영향조사용역</t>
  </si>
  <si>
    <t>345kV 북당진-신탕정T/L 건설공사(2구간) 사후환경영향조사 및 환경보전방안검토서작성 용역</t>
  </si>
  <si>
    <t>25-D-00부대 환경영향평가용역(B576)</t>
  </si>
  <si>
    <t>파주운정3지구(1~3단계) 사후환경영향조사(운영시) 용역</t>
  </si>
  <si>
    <t>법성지구 풍수해생활권 종합정비사업 사후환경영향조사용역(공사시)</t>
  </si>
  <si>
    <t>오산시 하수처리시설 건설 민간투자사업(BTO-a) 소규모환경영향평가 용역
(협의완료:26.06.02)</t>
    <phoneticPr fontId="4" type="noConversion"/>
  </si>
  <si>
    <t>임진강 석장지구 하천정비사업 소규모 환경영향평가용역</t>
  </si>
  <si>
    <t>금강 서해1권역 하천기본계획 전략환경(기후변화)환경영향평가용역</t>
  </si>
  <si>
    <t>천안~청주공항 복선전철 사후환경영향조사용역</t>
  </si>
  <si>
    <t>남양주 양정역세권 복합단지 개발사업 환경영향평가용역
(협의완료:22.04.22)</t>
    <phoneticPr fontId="4" type="noConversion"/>
  </si>
  <si>
    <t>평택 가곡지구 도시개발사업 전략(보완) 및 환경영향평가용역
(과업중지:24.08.27)</t>
    <phoneticPr fontId="4" type="noConversion"/>
  </si>
  <si>
    <t>김포스포츠레저타운 조성사업 전략환경영향평가 용역
(과업중지:22.05.19-27.01.31)</t>
    <phoneticPr fontId="4" type="noConversion"/>
  </si>
  <si>
    <t>경기고양 방송영상밸리 사후환경영향조사용역</t>
  </si>
  <si>
    <t>서울 신길2 도심복합사업 소규모 환경영향평가용역
(협의완료:24.04.04)</t>
    <phoneticPr fontId="4" type="noConversion"/>
  </si>
  <si>
    <t>의정부법조타운 공공주택지구 조성사업 환경영향평가용역
(협의완료:24.03.27)</t>
    <phoneticPr fontId="4" type="noConversion"/>
  </si>
  <si>
    <t>임실-장수 도로시설개량공사 사후환경영향조사용역</t>
  </si>
  <si>
    <t>지방도 363호선(야동~금승) 확포장공사 소규모 환경영향평가 용역
(협의완료:26.06.24/과업중지:26.08.21)</t>
    <phoneticPr fontId="4" type="noConversion"/>
  </si>
  <si>
    <t>평택시 통복동 108-3번지 일원 주상복합 신축공사 사후환경영향조사용역</t>
  </si>
  <si>
    <t>공단고가교~서인천IC 혼잡도로 개설사업 환경영향평가용역
(과업중지:26.09.11)</t>
    <phoneticPr fontId="4" type="noConversion"/>
  </si>
  <si>
    <t>만경강 하류권역 하천기본계획 전략환경영향평가 용역
(과업중지:26.05.06)</t>
    <phoneticPr fontId="4" type="noConversion"/>
  </si>
  <si>
    <t>홍천양수 국도56호선 이설도로 건설공사 사후환경영향조사용역</t>
  </si>
  <si>
    <t>울산테크노일반산업단지 조성사업 사후환경조사용역(운영시)</t>
  </si>
  <si>
    <t>평창강 하천정비사업(2개지구) 사후환경영향조사 용역
(과업중지:26.06.02)</t>
    <phoneticPr fontId="4" type="noConversion"/>
  </si>
  <si>
    <t>서산시 자원회수(소각)시설 설치사업 사후환경영향조사(운영시) 용역</t>
  </si>
  <si>
    <t>익산 제3일반 산업단지 조성사업 사후환경영향조사 용역(공사시)</t>
  </si>
  <si>
    <t>500kV HVDC 동해안-신가평T/L 건설공사 사후환경영향조사용역(동부-2,3구간)</t>
  </si>
  <si>
    <t>청주 친환경에너지 개선공사 사후환경영향조사(운영시 1차) 용역</t>
  </si>
  <si>
    <t>한강 서울권역 하천기본계획 전략환경영향평가 용역</t>
  </si>
  <si>
    <t>진도·영암방조제권역 하천기본계획 전략환경영향평가용역</t>
  </si>
  <si>
    <t>부산항 진해신항 준설토투기장(3구역) 호안 축조공사 사후환경영향조사용역(공사시)</t>
  </si>
  <si>
    <t>외포항 정비공사 사후환경영향조사용역(운영시)</t>
  </si>
  <si>
    <t>황강 용주지구 외 1개지구 하천환경정비사업 사후환경영향조사용역</t>
  </si>
  <si>
    <t>의왕군포안산 공공주택지구 소하천정비종합계획 변경 전략환경영향평가용역</t>
  </si>
  <si>
    <t>=7-(7*((K50-250000000)/250000000))</t>
    <phoneticPr fontId="4" type="noConversion"/>
  </si>
  <si>
    <t>국도75호선 화천 사내 광덕-사창 도로건설공사 소규모 환경영향평가용역</t>
  </si>
  <si>
    <t>자원지구 풍수해생활권 종합정비사업 소규모 환경영향평가 용역
(과업중지:26.01.22)</t>
    <phoneticPr fontId="4" type="noConversion"/>
  </si>
  <si>
    <t>철원 플라즈마 일반산업단지 사후환경영향조사(운영시) 용역
(과업중지:20.04.10)</t>
    <phoneticPr fontId="4" type="noConversion"/>
  </si>
  <si>
    <t>아산탕정 택지개발사업(3, 4단계) 사후환경영향조사(운영시) 용역</t>
  </si>
  <si>
    <t>서울도시철도 9호선 4단계 연장사업 사후환경영향조사용역(장기계속)</t>
  </si>
  <si>
    <t>여주 3지구(점동 장안) 일반산업단지 조성사업 환경영향평가 용역
(과업중지:24.10.02)</t>
    <phoneticPr fontId="4" type="noConversion"/>
  </si>
  <si>
    <t xml:space="preserve">고양덕은 도시개발사업 사후환경영향조사(운영시) 용역 </t>
  </si>
  <si>
    <t>2030 평택시 도시관리계획(재정비) 및 지구단위계획(재정비) 전략환경영향평가 용역
(과업중지:26.02.23)</t>
    <phoneticPr fontId="4" type="noConversion"/>
  </si>
  <si>
    <t>낙동강권역외 2개권역 하천기본계획수립 전략환경영향평가 용역(1차)</t>
  </si>
  <si>
    <t>정읍천 정읍1지구 하천환경정비사업 소규모환경영향평가용역
(과업중지:26.09.10)</t>
    <phoneticPr fontId="4" type="noConversion"/>
  </si>
  <si>
    <t>금강 천내지구 하천환경정비사업 환경영향평가 용역
(과업중지:26.08.31)</t>
    <phoneticPr fontId="4" type="noConversion"/>
  </si>
  <si>
    <t>금강 옥천지구 하천환경정비사업 소규모환경영향평가 용역
(과업중지:26.08.24)</t>
    <phoneticPr fontId="4" type="noConversion"/>
  </si>
  <si>
    <t>춘천다원지구 도시개발사업 사후환경영향조사(공사시)용역</t>
  </si>
  <si>
    <t>홍제역 역세권활성화사업 환경영향평가 용역</t>
  </si>
  <si>
    <t>삼봉천 소하천 정비사업 소규모 환경영향평가 용역
(과업중지:26.05.08)</t>
    <phoneticPr fontId="4" type="noConversion"/>
  </si>
  <si>
    <t>의왕군포안산 공공주택지구 소하천정비종합계획 변경 전략환경영향평가 용역</t>
  </si>
  <si>
    <t>성남금토2 공공주택지구 전략환경영향평가 용역</t>
  </si>
  <si>
    <t>광명학온 공공주택지구 대체녹지 소규모환경영향평가 용역</t>
  </si>
  <si>
    <t>이화-삼계간(2) 도로확포장공사 사후환경영향조사 용역</t>
  </si>
  <si>
    <t>시흥하중 공공주택지구 사후환경영향조사(공사시) 용역</t>
  </si>
  <si>
    <t>도봉산~옥정 광역철도 건설공사 사후환경영향조사용역</t>
  </si>
  <si>
    <t>양구서천 하천기본계획 전략환경영향평가용역
(과업중지:26.06.15)</t>
    <phoneticPr fontId="4" type="noConversion"/>
  </si>
  <si>
    <t>345kV 당진화력-신송산 송전선로 건설사업 사후환경영향조사용역</t>
  </si>
  <si>
    <t>금당~선읍 도로확포장공사 전략 및 환경영향평가 용역
(과업중지:26.04.29)</t>
    <phoneticPr fontId="4" type="noConversion"/>
  </si>
  <si>
    <t>감포항 외곽시설 설치공사 사후환경영향조사용역(운영시)</t>
    <phoneticPr fontId="4" type="noConversion"/>
  </si>
  <si>
    <t>안산신길2 공공주택지구 사후환경영향조사(공사시)용역</t>
  </si>
  <si>
    <t>345kV 신안#1 해상풍력 공동접속설비T/L 건설사업 환경영향평가용역</t>
  </si>
  <si>
    <t>시흥은계 보금자리주택지구 사후환경영향조사(공사시)용역</t>
  </si>
  <si>
    <t>남일-보은(제2공구) 도로건설공사 사후환경영향조사용역</t>
  </si>
  <si>
    <t>충청내륙 고속화(제3공구)도로건설공사 사후환경영향조사용역</t>
  </si>
  <si>
    <t>삼성~동탄 광역급행철도 제3,5공구 사후환경영향조사용역</t>
  </si>
  <si>
    <t>동인천역 일원 도시개발사업 소규모환경영향평가 용역
(과업중지:25.12.10)</t>
    <phoneticPr fontId="4" type="noConversion"/>
  </si>
  <si>
    <t>화순 동면-송광 봉산 도로시설개량공사 사후환경영향조사용역</t>
  </si>
  <si>
    <t>구분</t>
    <phoneticPr fontId="4" type="noConversion"/>
  </si>
  <si>
    <t>배점</t>
    <phoneticPr fontId="4" type="noConversion"/>
  </si>
  <si>
    <t>총괄평가자</t>
    <phoneticPr fontId="4" type="noConversion"/>
  </si>
  <si>
    <t>참여기술자</t>
    <phoneticPr fontId="4" type="noConversion"/>
  </si>
  <si>
    <t>용역명</t>
  </si>
  <si>
    <t>착공일</t>
  </si>
  <si>
    <t>준공일</t>
  </si>
  <si>
    <t>계약금액</t>
  </si>
  <si>
    <t>계약기간</t>
  </si>
  <si>
    <t>잔여기간</t>
  </si>
  <si>
    <t>중복금액</t>
  </si>
  <si>
    <t>중지일</t>
  </si>
  <si>
    <t>협의완료</t>
  </si>
  <si>
    <t>포항영일만항 준설토투기장(2-1단계) 호안축조공사 환경영향평가용역</t>
  </si>
  <si>
    <t>지방어항(창리항) 건설공사 사후환경영향조사 용역</t>
  </si>
  <si>
    <t>해양이용영향평가법
적용 제외</t>
    <phoneticPr fontId="4" type="noConversion"/>
  </si>
  <si>
    <t>격렬비열도항 개발사업 일반해양이용협의용역</t>
  </si>
  <si>
    <t>울진권역 국가어항(구산항) 정비사업 사후환경영향조사용역(공사시)</t>
  </si>
  <si>
    <t>현암 등 6개 지구 농촌용수개발사업 전략환경영향평가 용역</t>
  </si>
  <si>
    <t>마산~산이 지방도 4차로 확포장공사(1단계) 사후환경영향조사 용역</t>
  </si>
  <si>
    <t>대전도안 갑천지구 친수구역 조성사업 사후환경영향조사용역</t>
  </si>
  <si>
    <t>미호강 상류2권역 하천기본계획 전략환경(기후변화)영향평가</t>
    <phoneticPr fontId="39" type="noConversion"/>
  </si>
  <si>
    <t>마동지구 다목적농촌용수개발사업 사후환경영향조사 및 해양환경영향조사 용역</t>
    <phoneticPr fontId="39" type="noConversion"/>
  </si>
  <si>
    <t>오봉지 자연환경보전이용시설 설치사업에 따른 소규모 재해영향평가 등 및 소규모 환경영향평가 용역</t>
    <phoneticPr fontId="39" type="noConversion"/>
  </si>
  <si>
    <t>부산~양산~울산 광역철도 건설사업 전략환경영향평가용역</t>
    <phoneticPr fontId="39" type="noConversion"/>
  </si>
  <si>
    <t>울진권역 국가어항(구산항) 정비사업 사후환경영향조사용역(공사시)</t>
    <phoneticPr fontId="39" type="noConversion"/>
  </si>
  <si>
    <t>현암 등 6개 지구 농촌용수개발사업 전략환경영향평가 용역</t>
    <phoneticPr fontId="39" type="noConversion"/>
  </si>
  <si>
    <t>격렬비열도항 개발사업 일반해양이용협의용역</t>
    <phoneticPr fontId="39" type="noConversion"/>
  </si>
  <si>
    <t>부산항 진해신항 남방파제 및 남측 방파호안 축조공사 사후환경영향조사용역(공사시)</t>
    <phoneticPr fontId="39" type="noConversion"/>
  </si>
  <si>
    <t>154kV 운남-안좌개폐소T/L 건설사업 해양환경영향조사용역</t>
    <phoneticPr fontId="39" type="noConversion"/>
  </si>
  <si>
    <t>협의완료
25.09.24</t>
    <phoneticPr fontId="39" type="noConversion"/>
  </si>
  <si>
    <t>제4차 전국 무역항 기본계획 수정계획 전략환경영향평가용역</t>
    <phoneticPr fontId="39" type="noConversion"/>
  </si>
  <si>
    <t>원전항 정비사업 사후환경영향조사용역(공사시)</t>
    <phoneticPr fontId="39" type="noConversion"/>
  </si>
  <si>
    <t>광주 무등산 지산유원지 조성사업 소규모환경영향평가</t>
    <phoneticPr fontId="4" type="noConversion"/>
  </si>
  <si>
    <t>협의완료시</t>
    <phoneticPr fontId="39" type="noConversion"/>
  </si>
  <si>
    <t>부천 송내동 일원 지구단위계획 전략환경영향평가 및 재해영향평가</t>
    <phoneticPr fontId="4" type="noConversion"/>
  </si>
  <si>
    <t>분당서울대학교병원 시설사업(교수동,연구소) 환경영향평가</t>
    <phoneticPr fontId="4" type="noConversion"/>
  </si>
  <si>
    <t>다사 왜관간 광역도로 건설공사 사후환경영향조사용역(공사시)</t>
    <phoneticPr fontId="4" type="noConversion"/>
  </si>
  <si>
    <t>마동지구 다목적농촌용수개발사업 사후환경영향조사 및 해양환경영향조사 용역</t>
  </si>
  <si>
    <t>부산항 북항 1단계 재개발사업 사후환경영향조사용역(6차)</t>
  </si>
  <si>
    <t>서거차항 정비공사 사후환경영향조사용역(공사시 및 운영시)</t>
  </si>
  <si>
    <t>부산항 신항 재해방지시설 설치공사 사후환경영향조사용역</t>
  </si>
  <si>
    <t>추자항 물양장 신설 및 개축공사 사후환경영향조사용역</t>
  </si>
  <si>
    <t>지방어항(창리항) 건설공사 사후환경영향조사 용역</t>
    <phoneticPr fontId="39" type="noConversion"/>
  </si>
  <si>
    <t>마산~산이 지방도 4차로 확포장공사(1단계) 사후환경영향조사 용역</t>
    <phoneticPr fontId="39" type="noConversion"/>
  </si>
  <si>
    <t>원천 자연재해위험개선지구 정비사업 전략 및 소규모 환경영향평가 용역</t>
    <phoneticPr fontId="39" type="noConversion"/>
  </si>
  <si>
    <t>지방어항(월하성항) 정비사업 환경영향평가용역</t>
    <phoneticPr fontId="39" type="noConversion"/>
  </si>
  <si>
    <t>궁평항 건설공사 사후환경영향조사용역(운영시)</t>
    <phoneticPr fontId="39" type="noConversion"/>
  </si>
  <si>
    <t>지방어항(방포항) 정비사업 사후환경영향조사 용역</t>
    <phoneticPr fontId="39" type="noConversion"/>
  </si>
  <si>
    <t>청양~신양IC 도로건설공사 사후환경영향조사용역</t>
    <phoneticPr fontId="39" type="noConversion"/>
  </si>
  <si>
    <t>수도권광역급행철도 B노선(용산~상봉) 제4공구 건설공사(T/K) 사후환경영향조사용역</t>
    <phoneticPr fontId="39" type="noConversion"/>
  </si>
  <si>
    <t>서거차항 정비공사 사후환경영향조사용역(공사시 및 운영시)</t>
    <phoneticPr fontId="39" type="noConversion"/>
  </si>
  <si>
    <t>협의완료
26.07.10</t>
    <phoneticPr fontId="39" type="noConversion"/>
  </si>
  <si>
    <t>부산항 신항 송도 개발사업 환경영향평가용역</t>
    <phoneticPr fontId="39" type="noConversion"/>
  </si>
  <si>
    <t>추자항 물양장 신설 및 개축공사 사후환경영향조사용역</t>
    <phoneticPr fontId="39" type="noConversion"/>
  </si>
  <si>
    <t>SP몰탈 지구단위계획 수립</t>
    <phoneticPr fontId="39" type="noConversion"/>
  </si>
  <si>
    <t>원주시 판부면 서곡리 산172번지 일원 단독주택단지 조성사업</t>
    <phoneticPr fontId="39" type="noConversion"/>
  </si>
  <si>
    <t>삼척시 신기면 신기리 30-2번지 일원 태양광발전사업(변경협의)</t>
    <phoneticPr fontId="39" type="noConversion"/>
  </si>
  <si>
    <t>준공
25.06.25</t>
    <phoneticPr fontId="39" type="noConversion"/>
  </si>
  <si>
    <t>단성 상하방지구 택지개발사업 소규모환경영향평가 용역</t>
    <phoneticPr fontId="39" type="noConversion"/>
  </si>
  <si>
    <t>-</t>
    <phoneticPr fontId="39" type="noConversion"/>
  </si>
  <si>
    <t>홍천군 북방면 역전평리 148-2 일원 태양광발전사업</t>
    <phoneticPr fontId="39" type="noConversion"/>
  </si>
  <si>
    <t>홍천군 서면 대곡리 974 일원 태양광발전사업</t>
    <phoneticPr fontId="39" type="noConversion"/>
  </si>
  <si>
    <t>새만금 옥구배수지 설치사업 소규모환경영향평가 변경협의 용역</t>
    <phoneticPr fontId="39" type="noConversion"/>
  </si>
  <si>
    <t>평창군 대관령면 차항리 479-1 태양광발전사업</t>
    <phoneticPr fontId="39" type="noConversion"/>
  </si>
  <si>
    <t>평창군 대관령면 횡계리 산 188-10번지 농경지 조성사업(변경)</t>
    <phoneticPr fontId="39" type="noConversion"/>
  </si>
  <si>
    <t>평창군 대관령면 유천리 221-28 외 공장설립 소규모환경영향평가 용역</t>
    <phoneticPr fontId="39" type="noConversion"/>
  </si>
  <si>
    <t>원주 캠프롱 문화체육공원 조성사업 사후환경영향조사용역</t>
    <phoneticPr fontId="39" type="noConversion"/>
  </si>
  <si>
    <t>강원특별자치도 지역개발계획 전략환경영향평가 대행용역</t>
    <phoneticPr fontId="39" type="noConversion"/>
  </si>
  <si>
    <t>공근면도108호(2구간)(상동 연내골) 도로확포장공사 소규모 환경영향평가용역</t>
    <phoneticPr fontId="39" type="noConversion"/>
  </si>
  <si>
    <t>두촌면 철정리 북지선(두촌 202호선) 도로확포장공사 소규모 환경영향평가용역</t>
    <phoneticPr fontId="39" type="noConversion"/>
  </si>
  <si>
    <t>음성군 삼성면 상곡리 산 37-1번지 일원 지구단위계획</t>
    <phoneticPr fontId="39" type="noConversion"/>
  </si>
  <si>
    <t>음성군 삼성면 능산리 133-1번지 일원 공장부지 조성사업</t>
    <phoneticPr fontId="39" type="noConversion"/>
  </si>
  <si>
    <t>번재천 소하천정비종합계획(변경) 약식전략환경영향평가 용역</t>
    <phoneticPr fontId="39" type="noConversion"/>
  </si>
  <si>
    <t>원주시 소초면 수암리 산 264번지 근생시설 및 창고 증설 부지조성(변경협의)</t>
    <phoneticPr fontId="39" type="noConversion"/>
  </si>
  <si>
    <t>상창봉리 농어촌도로 개설공사 소규모환경영향평가 용역</t>
    <phoneticPr fontId="39" type="noConversion"/>
  </si>
  <si>
    <t>삼척시 신기면 신기리 30-1번지 일원 태양광발전사업</t>
    <phoneticPr fontId="39" type="noConversion"/>
  </si>
  <si>
    <t>평창군 미탄면 수청리 70번지 일원 태양광발전사업</t>
    <phoneticPr fontId="39" type="noConversion"/>
  </si>
  <si>
    <t>횡성군 안흥면 소사리 911번지 일원 태양광발전사업 소규모 환경영향평가</t>
    <phoneticPr fontId="39" type="noConversion"/>
  </si>
  <si>
    <t>횡성군 서원면 창촌리 산70-1번지 일원 태양광발전사업 소규모 환경영향평가</t>
    <phoneticPr fontId="39" type="noConversion"/>
  </si>
  <si>
    <t>영양군 수비면 수하리 산107-1번지 레이더시설 조성사업</t>
    <phoneticPr fontId="39" type="noConversion"/>
  </si>
  <si>
    <t>업 무 여 유 도</t>
  </si>
  <si>
    <t>제출일자 :</t>
    <phoneticPr fontId="4" type="noConversion"/>
  </si>
  <si>
    <r>
      <t>※</t>
    </r>
    <r>
      <rPr>
        <sz val="9"/>
        <rFont val="굴림체"/>
        <family val="3"/>
        <charset val="129"/>
      </rPr>
      <t xml:space="preserve"> 증명서류 : 관련계약서 및 참여기술자(감리원) 명단을 첨부</t>
    </r>
    <phoneticPr fontId="4" type="noConversion"/>
  </si>
  <si>
    <t>발주처</t>
  </si>
  <si>
    <t>착수일</t>
  </si>
  <si>
    <t>과업중지</t>
  </si>
  <si>
    <t>총일수</t>
  </si>
  <si>
    <t>잔여일</t>
  </si>
  <si>
    <t>성내~고부간 지방도 확포장공사 사후환경영향조사 용역</t>
  </si>
  <si>
    <t>전라북도</t>
  </si>
  <si>
    <t>구리갈매역세권 공공주택지구 사후환경영향조사(공사시) 용역</t>
  </si>
  <si>
    <t>성남고등 공공주택지구 사후환경영향조사용역</t>
  </si>
  <si>
    <t>서울도시철도 7호선 청라국제도시 연장 건설공사 사후환경영향조사용역</t>
  </si>
  <si>
    <t>인천광역시 도시철도건설본부</t>
  </si>
  <si>
    <t>남양주 OO지구 도시개발사업 전략환경영향평가용역</t>
  </si>
  <si>
    <t>군내~내촌 국지도 건설공사 사후환경영향조사 용역</t>
  </si>
  <si>
    <t>경기도</t>
  </si>
  <si>
    <t>수서~광주 복선전철 건설사업 환경영향평가</t>
  </si>
  <si>
    <t>수도권광역급행철도 B노선(용산~상봉) 기타공구 사후환경영향조사용역</t>
  </si>
  <si>
    <t>경주시 클린에너지센터 전략환경영향평가용역</t>
  </si>
  <si>
    <t>현대건설(주)</t>
  </si>
  <si>
    <t>청북하늘빛호수공원 사후환경영향조사(공사시) 용역(3차시)</t>
  </si>
  <si>
    <t>경기도 평택시</t>
  </si>
  <si>
    <t>세종조치원 공공주택지구 조성사업 환경영향평가 용역</t>
  </si>
  <si>
    <t>남양주진접2 공공주택지구 환경영향평가용역</t>
  </si>
  <si>
    <t>나주00 국가산업단지 개발사업 환경영향평가용역</t>
  </si>
  <si>
    <t>통영 폐조선소 재생사업 전략 및 소규모 환경영향평가용역</t>
  </si>
  <si>
    <t>시흥정왕 공공주택지구 조성사업 소규모 환경영향평가용역</t>
  </si>
  <si>
    <t>수서-광주복선전철건설사업환경영향평가</t>
  </si>
  <si>
    <t>금강 부여권역 배수영향구간 소규모환경영향평가용역</t>
  </si>
  <si>
    <t>과천시자원정화센터현대화사업환경영향평가용역</t>
  </si>
  <si>
    <t>나주00국가산업단지개발사업환경영향평가용역</t>
  </si>
  <si>
    <t>국도15호선 곡성 오산 선세지구 등 개소 위험도로 개선공사 소규모환경영향평가용역</t>
  </si>
  <si>
    <t>농월정관광지연결도로개설공사소규모환경영향평가용역</t>
  </si>
  <si>
    <t>진주 월아산 지방정원 조성사업 소규모환경영향평가용역</t>
  </si>
  <si>
    <t>금호강 경산지구 외 1개지구 하천환경정비사업 소규모환경영향평가용역</t>
  </si>
  <si>
    <t>부산영도 공업지역 정비사업(산업혁신구역)전략및소규모환경영향평가용역</t>
  </si>
  <si>
    <t>금강 방우지구 하천환경정비사업 소규모환경영향평가용역</t>
  </si>
  <si>
    <t>수도권광역급행철도 B노선(용산~상봉)제4공구 건설공사(T/K)사후환경영향조사용역</t>
  </si>
  <si>
    <t>통영 도남관광지 조성계획(변경) 환경영향평가용역</t>
  </si>
  <si>
    <t>(26~27)시화지구 개발사업 사후환경영향조사 용역</t>
  </si>
  <si>
    <t>부천대장 공공주택지구 사후환경영향조사용역
(공사시)</t>
  </si>
  <si>
    <t>하남교산 광암 기업이전단지 사후환경영향조사
(공사시) 용역</t>
  </si>
  <si>
    <t>천안시 동남구 광덕면 지장리 산6-2번지 일원 석산개발사업 소규모환경영향평가 용역</t>
  </si>
  <si>
    <t>주식회사 천안석산</t>
  </si>
  <si>
    <t>고양대곡역세권 지식융합단지 전략환경영향평가
용역</t>
  </si>
  <si>
    <t>옥정~포천 광역철도 건설공사 사후환경영향조사용역</t>
  </si>
  <si>
    <t>154kV 금가분기T/L 건설사업 소규모 환경영향평가용역</t>
  </si>
  <si>
    <t>한국전력공사 중부건설본부</t>
  </si>
  <si>
    <t>가덕도신공항 접근철도 환경영향평가</t>
  </si>
  <si>
    <t>양양군 농어촌도로 손양210호선 도로확·포장공사 소규모 환경영향평가 변경협의용역</t>
  </si>
  <si>
    <t>주식회사 은민에스엔디</t>
    <phoneticPr fontId="4" type="noConversion"/>
  </si>
  <si>
    <t>진천 메가폴리스산업단지 공업용수도 건설사업 소규모환경영향평가 용역</t>
  </si>
  <si>
    <t>진천군</t>
  </si>
  <si>
    <t>제일고~신백덕일한마음APT간(중로2-53호) 도로개설공사 소규모 환경영향
평가용역</t>
  </si>
  <si>
    <t xml:space="preserve">충청북도 제천시 </t>
  </si>
  <si>
    <t>제천시 매립장(2-2단계) 증설사업 환경영향평가 용역</t>
  </si>
  <si>
    <t>화도-양평 고속도로 건설사업 및 평택-서평택 고속도로 확장사업 사후환경영향조사 용역</t>
  </si>
  <si>
    <t>한국도로공사 서울경기본부</t>
  </si>
  <si>
    <t>23-대미-사후환경영향평가조사용역(E002)</t>
  </si>
  <si>
    <t>국군재정관리단</t>
  </si>
  <si>
    <t>의성바이오밸리일반산업단지조성사업 사후환경영향조사용역</t>
  </si>
  <si>
    <t>경상북도 의성군</t>
  </si>
  <si>
    <t>500kV HVDC동해안-신가평T/L 건설공사 사후환경영향조사용역(동부-7구간)</t>
  </si>
  <si>
    <t>한국전력공사 HVDC건설본부</t>
  </si>
  <si>
    <t>성서 자원회수시설 개체사업 사후환경영향조사(운영시) 용역</t>
  </si>
  <si>
    <t>대구광역시</t>
  </si>
  <si>
    <t>345kV 신평창-신원주 송전선로 건설사업 환경영향평가용역</t>
  </si>
  <si>
    <t>이천중리지구 택지개발사업 사후환경영향조사(운영시) 용역</t>
  </si>
  <si>
    <t>345kV 신영주-신중부 송전선로 건설사업 환경영향평가용역</t>
  </si>
  <si>
    <t>한국전력공사 남부건설본부</t>
  </si>
  <si>
    <t>남해군 소하천정비종합계획 재수립 전략환경영향평가 용역</t>
  </si>
  <si>
    <t>경상남도 남해군</t>
  </si>
  <si>
    <t>대구산업선 철도건설사업 환경영향평가 용역</t>
  </si>
  <si>
    <t>여수국가산업단지 확장단지(적량지구) 개발사업 환경영향평가 용역</t>
  </si>
  <si>
    <t>한국산업단지공단</t>
  </si>
  <si>
    <t>도시철도 사상~하단선 건설사업 사후환경영향조사 용역</t>
  </si>
  <si>
    <t>부산교통공사</t>
  </si>
  <si>
    <t>울산다운2 공공주택지구 조성공사 사후환경영향조사(공사시) 용역</t>
  </si>
  <si>
    <t>KTX울산역세권 복합특화단지(가칭) 조성사업 환경영향평가 용역</t>
  </si>
  <si>
    <t>(주)한화도시개발</t>
  </si>
  <si>
    <t>빛그린산업단지 2단계 사후환경영향조사(공사시) 용역</t>
  </si>
  <si>
    <t>부천역곡 공공주택지구 사후환경영향조사 용역(공사시)</t>
  </si>
  <si>
    <t>파주시 환경순환센터 현대화사업 사후환경영향조사(공사시)</t>
  </si>
  <si>
    <t>포천양수 사후환경영향조사용역(공사시)</t>
  </si>
  <si>
    <t>한국수력원자력(주)</t>
  </si>
  <si>
    <t>완주군 소하천정비 종합계획 재수립 전략환경영향평가 용역</t>
  </si>
  <si>
    <t>전북특별자치도 완주군</t>
  </si>
  <si>
    <t>죽율~장현~목감간 도로개설사업 환경영향평가용역</t>
  </si>
  <si>
    <t>경원선 남측구간(백마고지~월정리) 철도복원 건설공사 사후환경영향조사용역</t>
  </si>
  <si>
    <t>한국철도시설공단</t>
  </si>
  <si>
    <t>화포천 진례지구 외 2개지구 하천환경정비사업 소규모환경영향평가용역</t>
  </si>
  <si>
    <t>춘천남면한덕리도시개발사업환경성검토및소규모환경영향평가용역</t>
  </si>
  <si>
    <t>인천경제자유구역영종국제도시개발계획변경(을왕산IFUSHILL경제자유구역지정)전략및환경영향평가용역</t>
  </si>
  <si>
    <t>경기군포 공업지역 정비사업(산업혁신구역) 전략 및 소규모환경영향평가용역</t>
  </si>
  <si>
    <t>청미천,복하천 하천재해예방사업 환경영향평가용역</t>
  </si>
  <si>
    <t>울산테크노일반산업단지 조성사업 사후환경영향조사용역(운영시)</t>
  </si>
  <si>
    <t>계양산업단지 조성사업 사후환경영향조사(공사시)용역</t>
  </si>
  <si>
    <t>평택호횡단도로건설공사사후환경영향조사용역</t>
  </si>
  <si>
    <t>김해율하2지구도시개발사업인허가에따른제영향평가등용역(전략및소규모포함)
(타절준공:26.01.30)</t>
    <phoneticPr fontId="4" type="noConversion"/>
  </si>
  <si>
    <t>500kv HVDC동해안-신가평T/L건설공사 사후환경영향조사용역(동부-7구간)</t>
  </si>
  <si>
    <t>500kv HVDC동해안-신가평T/L건설공사 사후환경영향조사용역(서부-1,2,3구간)</t>
  </si>
  <si>
    <t>사천IC 복합유통상업단지 도시개발사업 사후환경영향조사(운영시)용역</t>
  </si>
  <si>
    <t>사천IC도시개발
주식회사</t>
  </si>
  <si>
    <t>수서~광주 복선전철(1공구) 환경영향평가 용역</t>
  </si>
  <si>
    <t>주식회사 수서역환승센터복합개발</t>
  </si>
  <si>
    <t>제2수성알파시티 전략환경영향평가 및 환경영향평가 용역</t>
  </si>
  <si>
    <t>대구도시개발공사</t>
  </si>
  <si>
    <t>임동면 사월리 별티소하천 정비공사 소규모환경영향평가용역</t>
  </si>
  <si>
    <t>경상북도 안동시</t>
  </si>
  <si>
    <t>2026년 팔공산서부 신원골야영장 조성 소규모환경영향평가 용역</t>
  </si>
  <si>
    <t>국립공원공단 팔공산국립공원서부사무소</t>
  </si>
  <si>
    <t>신천처리구역(동신교~냉천교) 오수간선관로 설치공사 소규모 환경영향평가 용역</t>
  </si>
  <si>
    <t>대구광역시 도시건설본부</t>
  </si>
  <si>
    <t>청도군농어촌도로기본(정비)계획수립에따른전략환겨영향평가용역</t>
  </si>
  <si>
    <t>청도군</t>
  </si>
  <si>
    <t>경주 서면 아화리 산57번지 일원 태양광발전단지 2개소 소규모환경영향평가</t>
  </si>
  <si>
    <t>주식회사 한빛에너피아</t>
  </si>
  <si>
    <t>북삼 인평공원 조성사업 소규모환경영향평가 용역</t>
  </si>
  <si>
    <t>경상북도 칠곡군</t>
  </si>
  <si>
    <t>안천 자연재해위험개선지구 정비사업 소규모환경영향평가 용역</t>
  </si>
  <si>
    <t>경상북도 영천시</t>
  </si>
  <si>
    <t>경상북도 가축분뇨관리기본계획 전략환경 및 기후변화 영향평가 용역</t>
  </si>
  <si>
    <t>경상북도</t>
  </si>
  <si>
    <t>노성강경천권역 하천기본계획 전략환경영향평가 용역</t>
  </si>
  <si>
    <t>금강유역환경청</t>
  </si>
  <si>
    <t>법성지구 풍수해생활권 종합정비사업 사후환경영향조사(공사시)</t>
  </si>
  <si>
    <t>전라남도 영광군</t>
  </si>
  <si>
    <t>진주문산 공공주택지구 조성사업 환경영향평가용역</t>
  </si>
  <si>
    <t>154kV 금가분기T/L 건설사업 소규모환경영향평가 용역</t>
  </si>
  <si>
    <t>주문진농공단지 확장조성사업 사후환경영향조사(공사시)용역</t>
  </si>
  <si>
    <t>강릉시</t>
  </si>
  <si>
    <t>양양군 농어촌도로 손양210호선 도로확·포장공사 소규모환경영향평가 변경협의 용역</t>
  </si>
  <si>
    <t>주식회사 은민에스앤디</t>
  </si>
  <si>
    <t>제일고~신백덕일한마음APT 간(중로2-53호) 도로개설공사 소규모 환경영향평가 용역</t>
  </si>
  <si>
    <t>한국토지주택공사 광주전남지역본부</t>
  </si>
  <si>
    <t>시작</t>
    <phoneticPr fontId="4" type="noConversion"/>
  </si>
  <si>
    <t>준공</t>
    <phoneticPr fontId="4" type="noConversion"/>
  </si>
  <si>
    <t>중지 및 협의완료</t>
    <phoneticPr fontId="4" type="noConversion"/>
  </si>
  <si>
    <t>2022-09-05</t>
  </si>
  <si>
    <t>여수 화태-백야(1공구) 도로건설공사 사후환경영향조사용역</t>
    <phoneticPr fontId="39" type="noConversion"/>
  </si>
  <si>
    <t>2022-10-04</t>
  </si>
  <si>
    <t>2028-04-03</t>
  </si>
  <si>
    <t>남양주 양정역세권 도시개발사업지구 사후환경영향조사용역(공사시)</t>
    <phoneticPr fontId="39" type="noConversion"/>
  </si>
  <si>
    <t>2022-11-22</t>
  </si>
  <si>
    <t>월곶~판교 복선전철 제1,6공구 사후환경영향조사용역</t>
    <phoneticPr fontId="39" type="noConversion"/>
  </si>
  <si>
    <t>2031-10-27</t>
    <phoneticPr fontId="39" type="noConversion"/>
  </si>
  <si>
    <t>인천 서구 강소연구개발특구 생산거점지구(검단2일반산업단지) 사후환경영향조사 용역</t>
    <phoneticPr fontId="39" type="noConversion"/>
  </si>
  <si>
    <t>2026-12-22</t>
    <phoneticPr fontId="39" type="noConversion"/>
  </si>
  <si>
    <t>지선 등 4개 지구 농업용수 수질개선사업 전략 및 소규모 환경영향평가</t>
    <phoneticPr fontId="39" type="noConversion"/>
  </si>
  <si>
    <t>24.03.20
용역중지</t>
    <phoneticPr fontId="4" type="noConversion"/>
  </si>
  <si>
    <t>2021-11-23</t>
  </si>
  <si>
    <t>2024-07-24</t>
    <phoneticPr fontId="39" type="noConversion"/>
  </si>
  <si>
    <t>구미2,3국가산업단지 재생계획 및 재생시행계획 환경영향평가 용역</t>
    <phoneticPr fontId="39" type="noConversion"/>
  </si>
  <si>
    <t>25.03.14
용역중지</t>
    <phoneticPr fontId="4" type="noConversion"/>
  </si>
  <si>
    <t>2024-07-17</t>
    <phoneticPr fontId="39" type="noConversion"/>
  </si>
  <si>
    <t>2025-04-16</t>
    <phoneticPr fontId="39" type="noConversion"/>
  </si>
  <si>
    <t>2025-03-14</t>
    <phoneticPr fontId="39" type="noConversion"/>
  </si>
  <si>
    <t>송도 공공하수처리시설 증설사업(3단계)환경영향평가용역</t>
    <phoneticPr fontId="39" type="noConversion"/>
  </si>
  <si>
    <t>25.09.26
용역중지</t>
    <phoneticPr fontId="4" type="noConversion"/>
  </si>
  <si>
    <t>2024-09-23</t>
    <phoneticPr fontId="39" type="noConversion"/>
  </si>
  <si>
    <t>2026-03-23</t>
    <phoneticPr fontId="39" type="noConversion"/>
  </si>
  <si>
    <t>창동역 복합환승센터 개발사업 환경영향평가용역</t>
    <phoneticPr fontId="39" type="noConversion"/>
  </si>
  <si>
    <t>25.01.13
용역중지</t>
    <phoneticPr fontId="4" type="noConversion"/>
  </si>
  <si>
    <t>2024-12-11</t>
    <phoneticPr fontId="39" type="noConversion"/>
  </si>
  <si>
    <t>2025-10-06</t>
    <phoneticPr fontId="39" type="noConversion"/>
  </si>
  <si>
    <t>국립중앙의료원 신축이전 및 중앙감염병병원 건립 환경영향평가용역</t>
    <phoneticPr fontId="39" type="noConversion"/>
  </si>
  <si>
    <t>25.11.12
용역중지</t>
    <phoneticPr fontId="4" type="noConversion"/>
  </si>
  <si>
    <t>2024-12-20</t>
    <phoneticPr fontId="39" type="noConversion"/>
  </si>
  <si>
    <t>2025-12-14</t>
    <phoneticPr fontId="39" type="noConversion"/>
  </si>
  <si>
    <t>풍산 제2농공단지 조성사업 환경영향평가 용역</t>
    <phoneticPr fontId="39" type="noConversion"/>
  </si>
  <si>
    <t>23.11.01
협의완료</t>
    <phoneticPr fontId="4" type="noConversion"/>
  </si>
  <si>
    <t>2021-08-10</t>
  </si>
  <si>
    <t>2027-08-09</t>
  </si>
  <si>
    <t>충주안림 도시개발사업 환경영향평가 용역</t>
    <phoneticPr fontId="39" type="noConversion"/>
  </si>
  <si>
    <t>2023-02-13</t>
  </si>
  <si>
    <t>2025-01-11</t>
    <phoneticPr fontId="39" type="noConversion"/>
  </si>
  <si>
    <t>여수국가산업단지 확장단지(적량지구) 개발사업 환경영향평가 용역</t>
    <phoneticPr fontId="39" type="noConversion"/>
  </si>
  <si>
    <t>2023-05-30</t>
    <phoneticPr fontId="39" type="noConversion"/>
  </si>
  <si>
    <t>2029-05-29</t>
    <phoneticPr fontId="39" type="noConversion"/>
  </si>
  <si>
    <t>대전죽동2 공공주택지구 조성사업 환경영향평가용역</t>
    <phoneticPr fontId="39" type="noConversion"/>
  </si>
  <si>
    <t>2023-10-12</t>
    <phoneticPr fontId="39" type="noConversion"/>
  </si>
  <si>
    <t>2029-10-11</t>
    <phoneticPr fontId="39" type="noConversion"/>
  </si>
  <si>
    <t>춘천다원지구 도시개발사업 환경영향평가용역</t>
    <phoneticPr fontId="39" type="noConversion"/>
  </si>
  <si>
    <t>계</t>
    <phoneticPr fontId="4" type="noConversion"/>
  </si>
  <si>
    <t>2027-09-22</t>
    <phoneticPr fontId="39" type="noConversion"/>
  </si>
  <si>
    <t>김포시 통진레코파크 증설사업 사후환경영향조사(공사시)</t>
    <phoneticPr fontId="39" type="noConversion"/>
  </si>
  <si>
    <t>수원 친환경에너지 개선공사 사후환경영향조사(공사시) 용역</t>
    <phoneticPr fontId="39" type="noConversion"/>
  </si>
  <si>
    <t>25-D-00부대 환경영향평가용역(B608)</t>
    <phoneticPr fontId="39" type="noConversion"/>
  </si>
  <si>
    <t>25.12.18
협의완료</t>
    <phoneticPr fontId="4" type="noConversion"/>
  </si>
  <si>
    <t>2024-11-07</t>
    <phoneticPr fontId="39" type="noConversion"/>
  </si>
  <si>
    <t>금강 공주3권역 하천기본계획 전략환경영향평가용역</t>
    <phoneticPr fontId="39" type="noConversion"/>
  </si>
  <si>
    <t>2025-07-14</t>
    <phoneticPr fontId="39" type="noConversion"/>
  </si>
  <si>
    <t>송도 친환경클러스터 도시관리계획(용도지역 변경) 전략환경영향평가 용역</t>
    <phoneticPr fontId="39" type="noConversion"/>
  </si>
  <si>
    <t>2027-06-18</t>
    <phoneticPr fontId="39" type="noConversion"/>
  </si>
  <si>
    <t>용인-서울 지하고속도로 전략환경영향평가</t>
    <phoneticPr fontId="39" type="noConversion"/>
  </si>
  <si>
    <t>2027-07-03</t>
    <phoneticPr fontId="39" type="noConversion"/>
  </si>
  <si>
    <t>양산2지구 풍수해생활권 종합정비사업 소규모환경영향평가 용역</t>
    <phoneticPr fontId="39" type="noConversion"/>
  </si>
  <si>
    <t>2029-09-13</t>
    <phoneticPr fontId="39" type="noConversion"/>
  </si>
  <si>
    <t>광명시 자원회수시설 증설사업 사후환경영향조사(공사시) 용역</t>
    <phoneticPr fontId="39" type="noConversion"/>
  </si>
  <si>
    <t>26.04.27
용역중지</t>
    <phoneticPr fontId="4" type="noConversion"/>
  </si>
  <si>
    <t>345kV 서평택변전소 건설사업 소규모환경영향평가용역</t>
    <phoneticPr fontId="39" type="noConversion"/>
  </si>
  <si>
    <t>2025-07-11</t>
    <phoneticPr fontId="39" type="noConversion"/>
  </si>
  <si>
    <t>용인 반도체 산업단지 통합용수공급사업(1단계) 소규모 환경영향평가 용역</t>
    <phoneticPr fontId="39" type="noConversion"/>
  </si>
  <si>
    <t>내성천 하천형 오염저감사업 환경영향평가 변경협의 용역</t>
    <phoneticPr fontId="39" type="noConversion"/>
  </si>
  <si>
    <t>의정부법조타운 공공주택지구 사후환경영향조사(공사시)용역</t>
    <phoneticPr fontId="39" type="noConversion"/>
  </si>
  <si>
    <t>안동댐하류권역 하천기본계획 전략환경영향평가용역</t>
    <phoneticPr fontId="39" type="noConversion"/>
  </si>
  <si>
    <t>부산장안 택지개발사업(2단계) 사후환경영향조사(운영시) 용역</t>
    <phoneticPr fontId="39" type="noConversion"/>
  </si>
  <si>
    <t>25.12.14
용역중지</t>
    <phoneticPr fontId="4" type="noConversion"/>
  </si>
  <si>
    <t>2023-06-30</t>
    <phoneticPr fontId="39" type="noConversion"/>
  </si>
  <si>
    <t>백령도 소형공항 건설사업 전략환경영향평가</t>
    <phoneticPr fontId="39" type="noConversion"/>
  </si>
  <si>
    <t>25.09.28
용역중지</t>
    <phoneticPr fontId="4" type="noConversion"/>
  </si>
  <si>
    <t>2024-10-28</t>
    <phoneticPr fontId="39" type="noConversion"/>
  </si>
  <si>
    <t>2025-10-27</t>
    <phoneticPr fontId="39" type="noConversion"/>
  </si>
  <si>
    <t>함안군 소하천정비종합계획 재수립 전략환경영향평가용역</t>
    <phoneticPr fontId="39" type="noConversion"/>
  </si>
  <si>
    <t>2024-09-24</t>
    <phoneticPr fontId="39" type="noConversion"/>
  </si>
  <si>
    <t>개포우성7차아파트 재건축정비사업 환경영향평가용역</t>
    <phoneticPr fontId="39" type="noConversion"/>
  </si>
  <si>
    <t>2025-02-05</t>
    <phoneticPr fontId="39" type="noConversion"/>
  </si>
  <si>
    <t>삼익그린2차아파트 주택재건축사업 환경영향평가 용역</t>
    <phoneticPr fontId="39" type="noConversion"/>
  </si>
  <si>
    <t>2025-03-13</t>
    <phoneticPr fontId="39" type="noConversion"/>
  </si>
  <si>
    <t>서초구 강남대로107길 6일원 재개발사업(더 리버사이드호텔) 환경영향평가 용역</t>
    <phoneticPr fontId="39" type="noConversion"/>
  </si>
  <si>
    <t>2025-04-22</t>
    <phoneticPr fontId="39" type="noConversion"/>
  </si>
  <si>
    <t>정비창전면 제1구역 재개발정비사업 환경영향평가 및 재해영향평가 분야 용역</t>
    <phoneticPr fontId="39" type="noConversion"/>
  </si>
  <si>
    <t>2022-07-25</t>
  </si>
  <si>
    <t>2032-06-01</t>
  </si>
  <si>
    <t>국가지원지방도 58호선(송정~문동간) 도로건설공사 사후환경영향조사용역</t>
    <phoneticPr fontId="39" type="noConversion"/>
  </si>
  <si>
    <t>2022-12-01</t>
  </si>
  <si>
    <t>2032-11-27</t>
  </si>
  <si>
    <t>남일~보은(제1공구) 도로건설공사 사후환경영향조사</t>
    <phoneticPr fontId="39" type="noConversion"/>
  </si>
  <si>
    <t>2023-06-02</t>
  </si>
  <si>
    <t>김천송천 택지개발지구 조성사업 환경영향평가 용역</t>
  </si>
  <si>
    <t>2021-12-30</t>
  </si>
  <si>
    <t>2025-05-23</t>
    <phoneticPr fontId="39" type="noConversion"/>
  </si>
  <si>
    <t>2025-03-28</t>
    <phoneticPr fontId="39" type="noConversion"/>
  </si>
  <si>
    <t>남원 주천~고기 국가지원지방도 시설개량공사 전략 및 환경영향평가용역</t>
    <phoneticPr fontId="39" type="noConversion"/>
  </si>
  <si>
    <t>25.03.17
협의완료</t>
    <phoneticPr fontId="4" type="noConversion"/>
  </si>
  <si>
    <t>2018-12-27</t>
    <phoneticPr fontId="39" type="noConversion"/>
  </si>
  <si>
    <t>통영 폐조선소 재생사업 전략 및 소규모 환경영향평가용역</t>
    <phoneticPr fontId="39" type="noConversion"/>
  </si>
  <si>
    <t>25.11.01
협의완료</t>
    <phoneticPr fontId="4" type="noConversion"/>
  </si>
  <si>
    <t>2020-09-24</t>
  </si>
  <si>
    <t>2027-07-31</t>
    <phoneticPr fontId="39" type="noConversion"/>
  </si>
  <si>
    <t>서울대학교 관악캠퍼스 시설확충사업(3개사업) 환경보전방안 협의 및 사후환경영향조사 용역</t>
    <phoneticPr fontId="39" type="noConversion"/>
  </si>
  <si>
    <t>2020-12-16</t>
  </si>
  <si>
    <t>2030-10-24</t>
  </si>
  <si>
    <t>입장~진천 도로건설공사 등 2개소 사후환경영향조사용역</t>
    <phoneticPr fontId="39" type="noConversion"/>
  </si>
  <si>
    <t>2021-08-09</t>
    <phoneticPr fontId="39" type="noConversion"/>
  </si>
  <si>
    <t>본관 옥상 헬기장 확충 및 엘리베이터 증축공사 사후환경영향조사</t>
    <phoneticPr fontId="39" type="noConversion"/>
  </si>
  <si>
    <t>2023-09-25</t>
    <phoneticPr fontId="39" type="noConversion"/>
  </si>
  <si>
    <t>서울아레나 복합문화시설 민간투자사업 사후환경영향조사 용역</t>
    <phoneticPr fontId="39" type="noConversion"/>
  </si>
  <si>
    <t>2024-10-18</t>
    <phoneticPr fontId="39" type="noConversion"/>
  </si>
  <si>
    <t>2029-07-17</t>
    <phoneticPr fontId="39" type="noConversion"/>
  </si>
  <si>
    <t>용인언남지구 사후환경영향조사(공사시)용역</t>
    <phoneticPr fontId="39" type="noConversion"/>
  </si>
  <si>
    <t>20.11.01
용역중지</t>
    <phoneticPr fontId="4" type="noConversion"/>
  </si>
  <si>
    <t>2019-07-29</t>
    <phoneticPr fontId="39" type="noConversion"/>
  </si>
  <si>
    <t>2027-12-31</t>
    <phoneticPr fontId="39" type="noConversion"/>
  </si>
  <si>
    <t>한국전통호텔 건립사업 사후환경영향조사 용역</t>
    <phoneticPr fontId="39" type="noConversion"/>
  </si>
  <si>
    <t>양산 석계2일반산업단지 조성사업 사후환경영향조사(운영시)</t>
    <phoneticPr fontId="4" type="noConversion"/>
  </si>
  <si>
    <t>삼영참여기술자
(2023.01.07-퇴사)</t>
    <phoneticPr fontId="39" type="noConversion"/>
  </si>
  <si>
    <t>거제남부 관광단지 조성계획 환경영향평가 용역</t>
    <phoneticPr fontId="39" type="noConversion"/>
  </si>
  <si>
    <t>부산ㆍ진해경제자유구역 웅천ㆍ남산지구 개발사업 제 영향평가 용역</t>
    <phoneticPr fontId="39" type="noConversion"/>
  </si>
  <si>
    <t>포항 관광단지 조성사업 환경영향평가용역</t>
    <phoneticPr fontId="39" type="noConversion"/>
  </si>
  <si>
    <t>양산시 명곡동 도시계획시설 및 도시개발사업 실시계획 인가에 따른 소규모환경영향평가 용역</t>
    <phoneticPr fontId="4" type="noConversion"/>
  </si>
  <si>
    <t>양산 명곡지구 도시개발사업 환경영향평가 용역과 중복과업</t>
    <phoneticPr fontId="4" type="noConversion"/>
  </si>
  <si>
    <t>남양 첨단산업단지 전략환경영향평가 용역</t>
    <phoneticPr fontId="4" type="noConversion"/>
  </si>
  <si>
    <t>충주안림 도시개발사업 환경영향평가 용역</t>
    <phoneticPr fontId="4" type="noConversion"/>
  </si>
  <si>
    <t>함안 사내일반산업단지 환경영향평가 용역</t>
    <phoneticPr fontId="4" type="noConversion"/>
  </si>
  <si>
    <t>*23.08.01 협의완료</t>
    <phoneticPr fontId="39" type="noConversion"/>
  </si>
  <si>
    <t>거제(해금강지구) 도시관리계획(지구단위계획구역 및 계획) 결정(변경)에 따른 제영향평가(교통,환경,재해)</t>
    <phoneticPr fontId="39" type="noConversion"/>
  </si>
  <si>
    <t>밀양 산내 하양 도로 확포장공사 소규모 환경영향평가 용역</t>
    <phoneticPr fontId="4" type="noConversion"/>
  </si>
  <si>
    <t>*23.08.02 협의완료</t>
    <phoneticPr fontId="39" type="noConversion"/>
  </si>
  <si>
    <t>2022-12-15</t>
  </si>
  <si>
    <t>고성군 동해면 장좌리 산381-1번지 일원 관광농원</t>
    <phoneticPr fontId="4" type="noConversion"/>
  </si>
  <si>
    <t>*24.07.19 협의완료</t>
    <phoneticPr fontId="39" type="noConversion"/>
  </si>
  <si>
    <t>2022-07-08</t>
  </si>
  <si>
    <t>포항 사일지구 도시개발사업 환경영향평가 용역</t>
    <phoneticPr fontId="4" type="noConversion"/>
  </si>
  <si>
    <t>거제 케이블카 조성사업 사후환경영향조사 용역</t>
    <phoneticPr fontId="4" type="noConversion"/>
  </si>
  <si>
    <t>완료</t>
    <phoneticPr fontId="39" type="noConversion"/>
  </si>
  <si>
    <t>2023-02-15</t>
  </si>
  <si>
    <t>산청군 생비량면 도전리 관광농원 신설에 따른 소규모 환경영향평가 용역</t>
    <phoneticPr fontId="4" type="noConversion"/>
  </si>
  <si>
    <t>*23.12.21 협의완료</t>
    <phoneticPr fontId="39" type="noConversion"/>
  </si>
  <si>
    <t>2023-06-28</t>
  </si>
  <si>
    <t>거창군 북상면 소정리 태양광발전시설 신설에 따른 소규모환경영향평가 용역</t>
    <phoneticPr fontId="4" type="noConversion"/>
  </si>
  <si>
    <t>*24.10.28 협의완료</t>
    <phoneticPr fontId="39" type="noConversion"/>
  </si>
  <si>
    <t>2023-06-30</t>
  </si>
  <si>
    <t>의령군 용덕면 운곡리 산73-1번지 외 1필지 공장설립</t>
    <phoneticPr fontId="4" type="noConversion"/>
  </si>
  <si>
    <t>*25.05.29 협의완료</t>
    <phoneticPr fontId="39" type="noConversion"/>
  </si>
  <si>
    <t>2023-07-12</t>
  </si>
  <si>
    <t>거창군 마리면 대동리 태양광발전시설 신설에 따른 소규모환경영향평가 용역</t>
    <phoneticPr fontId="4" type="noConversion"/>
  </si>
  <si>
    <t>*23.10.16 협의완료</t>
    <phoneticPr fontId="39" type="noConversion"/>
  </si>
  <si>
    <t>2023-07-20</t>
  </si>
  <si>
    <t>산청군 사천면 동당리 관광농원 증설에 따른 소규모환경영향평가 용역</t>
    <phoneticPr fontId="4" type="noConversion"/>
  </si>
  <si>
    <t>2023-07-24</t>
  </si>
  <si>
    <t>황령산케이블카 환경영향평가 등 환경업무용역</t>
    <phoneticPr fontId="4" type="noConversion"/>
  </si>
  <si>
    <t>2023-08-18</t>
  </si>
  <si>
    <t>함안군 산인면 입곡리 관광농원 시설에 따른 소규모환경영향평가 용역</t>
    <phoneticPr fontId="4" type="noConversion"/>
  </si>
  <si>
    <t>*24.03.20 협의완료</t>
    <phoneticPr fontId="39" type="noConversion"/>
  </si>
  <si>
    <t>2023-08-25</t>
  </si>
  <si>
    <t>창원시 마산합포구 진전면 관광농원 증설에 따른 소규모환경영향평가 용역</t>
    <phoneticPr fontId="4" type="noConversion"/>
  </si>
  <si>
    <t>*24.01.25 협의완료</t>
    <phoneticPr fontId="39" type="noConversion"/>
  </si>
  <si>
    <t>2023-10-04</t>
  </si>
  <si>
    <t>양산 명곡지구 도시개발사업 환경영향평가 용역</t>
    <phoneticPr fontId="4" type="noConversion"/>
  </si>
  <si>
    <t>*25.01.06 협의완료</t>
    <phoneticPr fontId="39" type="noConversion"/>
  </si>
  <si>
    <t>2023-10-10</t>
  </si>
  <si>
    <t>용덕 자연관광농원 개발에 따른 소규모 환경영향평가</t>
    <phoneticPr fontId="4" type="noConversion"/>
  </si>
  <si>
    <t>2023-10-12</t>
  </si>
  <si>
    <t>창원시 마산합포구 구산면 구복리 개발행위(주택 및 근린생활시설) 허가신청에 따른 소규모환경영향평가 용역</t>
    <phoneticPr fontId="4" type="noConversion"/>
  </si>
  <si>
    <t>*24.04.11 협의완료</t>
    <phoneticPr fontId="39" type="noConversion"/>
  </si>
  <si>
    <t>통영시 사량면 금평리 야영장 부지조성에 따른 소규모환경영향평가 용역</t>
    <phoneticPr fontId="4" type="noConversion"/>
  </si>
  <si>
    <t>*24.05.01 협의완료</t>
    <phoneticPr fontId="39" type="noConversion"/>
  </si>
  <si>
    <t>2023-11-29</t>
  </si>
  <si>
    <t>감만1구역 주택재개발정비사업 환경영향평가 재협의 용역</t>
    <phoneticPr fontId="4" type="noConversion"/>
  </si>
  <si>
    <t>2023-12-14</t>
  </si>
  <si>
    <t>함안군 칠원읍 무기리 산211-10번지 일원 토석채취에 따른 소규모환경영향평가 용역</t>
    <phoneticPr fontId="4" type="noConversion"/>
  </si>
  <si>
    <t>2023-12-28</t>
  </si>
  <si>
    <t>광양시 진월면 우러길리 산154-1번지 일원 토석채취에 따른 소규모환경영향평가 용역</t>
    <phoneticPr fontId="4" type="noConversion"/>
  </si>
  <si>
    <t>*24.07.09 협의완료</t>
    <phoneticPr fontId="39" type="noConversion"/>
  </si>
  <si>
    <t>2024-01-22</t>
  </si>
  <si>
    <t>포항 학산공원 민간공원 조성 특례사업 사후 환경영향조사 용역(공사시 1년)-2024년도</t>
    <phoneticPr fontId="4" type="noConversion"/>
  </si>
  <si>
    <t>2024-01-31</t>
  </si>
  <si>
    <t>동양산업 석산개발사업 사후환경영향조사(공사시 1년) 용역(2024년도)</t>
    <phoneticPr fontId="4" type="noConversion"/>
  </si>
  <si>
    <t>2024-02-20</t>
  </si>
  <si>
    <t>함안군 칠서면 태곡리 부지조성에 따른 소규모환경영향평가 용역</t>
    <phoneticPr fontId="4" type="noConversion"/>
  </si>
  <si>
    <t>*25.01.16 협의완료</t>
    <phoneticPr fontId="39" type="noConversion"/>
  </si>
  <si>
    <t>2024-02-27</t>
  </si>
  <si>
    <t>함양군 서하면 봉전리 태양발전시설 신설에 따른 소규모환경영향평가 용역</t>
    <phoneticPr fontId="4" type="noConversion"/>
  </si>
  <si>
    <t>*24.05.13 협의완료</t>
    <phoneticPr fontId="39" type="noConversion"/>
  </si>
  <si>
    <t>2024-03-12</t>
  </si>
  <si>
    <t>함양군 휴천면 태관리 산24-12번지 일원 개발행위(버섯재배사) 변경</t>
    <phoneticPr fontId="4" type="noConversion"/>
  </si>
  <si>
    <t>창원시 마산합포구 진전면 오서리 산228-5 관광농원부지조성</t>
    <phoneticPr fontId="4" type="noConversion"/>
  </si>
  <si>
    <t>*25.02.18 협의완료</t>
    <phoneticPr fontId="39" type="noConversion"/>
  </si>
  <si>
    <t>2024-04-12</t>
  </si>
  <si>
    <t>사천시 사남면 화전리 공장증설에 따른 소규모환경영향평가 용역</t>
    <phoneticPr fontId="4" type="noConversion"/>
  </si>
  <si>
    <t>*24.09.13 협의완료</t>
    <phoneticPr fontId="39" type="noConversion"/>
  </si>
  <si>
    <t>함양읍 웅곡리 태양광발전사업 소규모환경영향평가 용역</t>
    <phoneticPr fontId="4" type="noConversion"/>
  </si>
  <si>
    <t>*25.05.15 협의완료</t>
    <phoneticPr fontId="39" type="noConversion"/>
  </si>
  <si>
    <t>창녕군 이방면 석리 개발행위(야영장신축)신청에 따른 소규모환경영향평가 용역</t>
    <phoneticPr fontId="4" type="noConversion"/>
  </si>
  <si>
    <t>*25.02.07 협의완료</t>
    <phoneticPr fontId="39" type="noConversion"/>
  </si>
  <si>
    <t>사천시 곤명면 신흥리 관광농원조성에 따른 소규모환경영향평가 용역</t>
    <phoneticPr fontId="4" type="noConversion"/>
  </si>
  <si>
    <t>*26.04.01 협의완료</t>
    <phoneticPr fontId="39" type="noConversion"/>
  </si>
  <si>
    <t>창원 진해구 행암동 도시개발사업에 따른 소규모환경영향평가 용역</t>
    <phoneticPr fontId="4" type="noConversion"/>
  </si>
  <si>
    <t>산청군 단성면 창촌리 관광농원 조성에 따른 소규모환경영향평가 용역</t>
    <phoneticPr fontId="4" type="noConversion"/>
  </si>
  <si>
    <t>*25.01.31 협의완료</t>
    <phoneticPr fontId="39" type="noConversion"/>
  </si>
  <si>
    <t>함양군 휴천면 월평리 개발행위(야영장신축)신청에 따른 소규모환경영향평가 용역</t>
    <phoneticPr fontId="4" type="noConversion"/>
  </si>
  <si>
    <t>*25.02.11 협의완료</t>
    <phoneticPr fontId="39" type="noConversion"/>
  </si>
  <si>
    <t>창녕군 이방면 초곡리 태양광발전사업 소규모환경영향평가 용역</t>
    <phoneticPr fontId="4" type="noConversion"/>
  </si>
  <si>
    <t>*24.08.14 협의완료</t>
    <phoneticPr fontId="39" type="noConversion"/>
  </si>
  <si>
    <t>창녕군 이방면 석리 개발행위(태양광발전시설)신청에 따른 소규모환경영향평가 용역</t>
    <phoneticPr fontId="4" type="noConversion"/>
  </si>
  <si>
    <t>*25.04.22 협의완료</t>
    <phoneticPr fontId="39" type="noConversion"/>
  </si>
  <si>
    <t>함안군 대산면 대사리 부지조성에 따른 소규모환경영향평가 용역</t>
    <phoneticPr fontId="4" type="noConversion"/>
  </si>
  <si>
    <t>창녕군 성산면 운봉리 개발행위(태양광발전시설 신축) 신청에 따른 소규모환경영향평가 용역</t>
    <phoneticPr fontId="4" type="noConversion"/>
  </si>
  <si>
    <t>*24.10.18 협의완료</t>
    <phoneticPr fontId="39" type="noConversion"/>
  </si>
  <si>
    <t>창녕군 대합면 도개리 개발행위(태양광발전시설) 신청에 따른 소규모환경영향평가 용역</t>
    <phoneticPr fontId="4" type="noConversion"/>
  </si>
  <si>
    <t>*24.09.27 협의완료</t>
    <phoneticPr fontId="39" type="noConversion"/>
  </si>
  <si>
    <t>동래사적공원 민간공원 조성 특례사업 사후환경영향조사 용역(공사시)</t>
    <phoneticPr fontId="4" type="noConversion"/>
  </si>
  <si>
    <t>양산도시계획시설사업(청소년수련시설, 도로) 실시계획(변경)신청에 따른 소규모환경영향평가(변경협의) 용역</t>
    <phoneticPr fontId="4" type="noConversion"/>
  </si>
  <si>
    <t>*24.10.10 협의완료</t>
    <phoneticPr fontId="39" type="noConversion"/>
  </si>
  <si>
    <t>창녕군 길곡면 길곡리 1239번지 일원 버섯재배사 소규모환경영향평가</t>
    <phoneticPr fontId="4" type="noConversion"/>
  </si>
  <si>
    <t>고성군 하일면 춘암리 관광농원 조성에 따른 소규모환경영향평가 용역</t>
    <phoneticPr fontId="4" type="noConversion"/>
  </si>
  <si>
    <t>*24.11.15 협의완료</t>
    <phoneticPr fontId="39" type="noConversion"/>
  </si>
  <si>
    <t>사천시 서포면 선전리 914-1번지 관광농원 소규모환경영향평가</t>
    <phoneticPr fontId="4" type="noConversion"/>
  </si>
  <si>
    <t>*25.06.09 협의완료</t>
    <phoneticPr fontId="39" type="noConversion"/>
  </si>
  <si>
    <t>함안군 군북면 함안일반산업단지 변경에 따른 환경보전방안 용역</t>
    <phoneticPr fontId="4" type="noConversion"/>
  </si>
  <si>
    <t>창녕군 고암면 계상리 개발행위(태양광발전시설 신축) 신청에 다른 소규모환경영향평가 용역</t>
    <phoneticPr fontId="4" type="noConversion"/>
  </si>
  <si>
    <t>*25.04.29 협의완료</t>
    <phoneticPr fontId="39" type="noConversion"/>
  </si>
  <si>
    <t>광안3 재개발정비사업 소규모환경영향평가 용역</t>
    <phoneticPr fontId="4" type="noConversion"/>
  </si>
  <si>
    <t>2024-09-26</t>
    <phoneticPr fontId="4" type="noConversion"/>
  </si>
  <si>
    <t>2026-01-21</t>
    <phoneticPr fontId="4" type="noConversion"/>
  </si>
  <si>
    <t>함양군 수동면 우명리 산53번지 일원 야적장 부지조성</t>
    <phoneticPr fontId="39" type="noConversion"/>
  </si>
  <si>
    <t>*26.01.21 협의완료</t>
    <phoneticPr fontId="39" type="noConversion"/>
  </si>
  <si>
    <t>2024-10-14</t>
    <phoneticPr fontId="4" type="noConversion"/>
  </si>
  <si>
    <t>2025-04-04</t>
    <phoneticPr fontId="4" type="noConversion"/>
  </si>
  <si>
    <t>영천시 북안면 도천리 개발행위(태양광발전시설신축) 신청에 따른 소규모환경영향평가 용역</t>
    <phoneticPr fontId="39" type="noConversion"/>
  </si>
  <si>
    <t>*25.04.04 협의완료</t>
    <phoneticPr fontId="39" type="noConversion"/>
  </si>
  <si>
    <t>2024-10-18</t>
    <phoneticPr fontId="4" type="noConversion"/>
  </si>
  <si>
    <t>2027-10-17</t>
    <phoneticPr fontId="4" type="noConversion"/>
  </si>
  <si>
    <t>동부산 E-PARK 일반산업단지 조성사업 사후환경영향조사(운영시, 36개월)</t>
    <phoneticPr fontId="39" type="noConversion"/>
  </si>
  <si>
    <t>2024-11-21</t>
    <phoneticPr fontId="4" type="noConversion"/>
  </si>
  <si>
    <t>2026-11-20</t>
    <phoneticPr fontId="4" type="noConversion"/>
  </si>
  <si>
    <t>산청군 차황면 우사리 425번지 일원 태양광 소규모환경영향평가</t>
    <phoneticPr fontId="39" type="noConversion"/>
  </si>
  <si>
    <t>2025-01-21</t>
    <phoneticPr fontId="4" type="noConversion"/>
  </si>
  <si>
    <t>2026-12-31</t>
    <phoneticPr fontId="4" type="noConversion"/>
  </si>
  <si>
    <t>창녕군 대합면 이방리 개발행위(태양광발전시설 신축) 신청에 따른 소규모환경영향평가 용역</t>
    <phoneticPr fontId="39" type="noConversion"/>
  </si>
  <si>
    <t>2025-04-22</t>
    <phoneticPr fontId="4" type="noConversion"/>
  </si>
  <si>
    <t>창녕군 대합면 신당리 개발행위(태양광발전시설 신축) 신청에 따른 소규모환경영향평가 용역</t>
    <phoneticPr fontId="39" type="noConversion"/>
  </si>
  <si>
    <t>창녕군 대합면 도개리 개발행위(태양광발전시설) 신청에 따른 소규모환경영향평가 용역</t>
    <phoneticPr fontId="39" type="noConversion"/>
  </si>
  <si>
    <t>2025-02-01</t>
    <phoneticPr fontId="4" type="noConversion"/>
  </si>
  <si>
    <t>2028-01-31</t>
    <phoneticPr fontId="4" type="noConversion"/>
  </si>
  <si>
    <t>㈜삼덕개발 토석채취사업 사후환경영향조사</t>
    <phoneticPr fontId="39" type="noConversion"/>
  </si>
  <si>
    <t>2025-02-27</t>
    <phoneticPr fontId="4" type="noConversion"/>
  </si>
  <si>
    <t>2026-02-26</t>
    <phoneticPr fontId="4" type="noConversion"/>
  </si>
  <si>
    <t>포항 학산공원 민간공원 조성 특례사업 사후 환경영향조사 용역(공사시 1년)-2025년도</t>
    <phoneticPr fontId="39" type="noConversion"/>
  </si>
  <si>
    <t>2025-03-01</t>
    <phoneticPr fontId="4" type="noConversion"/>
  </si>
  <si>
    <t>2027-12-31</t>
    <phoneticPr fontId="4" type="noConversion"/>
  </si>
  <si>
    <t>무등 물류단지 조성사업 사후환경영향조사 용역(공사시 3년)</t>
    <phoneticPr fontId="39" type="noConversion"/>
  </si>
  <si>
    <t>2025-03-13</t>
    <phoneticPr fontId="4" type="noConversion"/>
  </si>
  <si>
    <t>2025-06-05</t>
    <phoneticPr fontId="4" type="noConversion"/>
  </si>
  <si>
    <t>함안군 법수면 강주리 야적장 부지증설에 따른 소규모환경영향평가</t>
    <phoneticPr fontId="39" type="noConversion"/>
  </si>
  <si>
    <t>*25.06.05 협의완료</t>
    <phoneticPr fontId="39" type="noConversion"/>
  </si>
  <si>
    <t>2025-03-28</t>
    <phoneticPr fontId="4" type="noConversion"/>
  </si>
  <si>
    <t>2026-12-17</t>
    <phoneticPr fontId="4" type="noConversion"/>
  </si>
  <si>
    <t>창원 북천1지구 하천재해예방사업 소규모환경영향평가 용역</t>
    <phoneticPr fontId="39" type="noConversion"/>
  </si>
  <si>
    <t>2025-04-02</t>
    <phoneticPr fontId="4" type="noConversion"/>
  </si>
  <si>
    <t>2025-08-25</t>
    <phoneticPr fontId="4" type="noConversion"/>
  </si>
  <si>
    <t>사천시 서포면 비토리 생활형 숙박시설 신축공사</t>
    <phoneticPr fontId="39" type="noConversion"/>
  </si>
  <si>
    <t>*25.08.22 협의완료</t>
    <phoneticPr fontId="39" type="noConversion"/>
  </si>
  <si>
    <t>2025-04-15</t>
    <phoneticPr fontId="4" type="noConversion"/>
  </si>
  <si>
    <t>2025-09-10</t>
    <phoneticPr fontId="4" type="noConversion"/>
  </si>
  <si>
    <t>경주시 서면 아화리 개발행위(태양광발전시설 신축)에 따른 소규모환경영향평가</t>
    <phoneticPr fontId="39" type="noConversion"/>
  </si>
  <si>
    <t>*25.09.10 협의완료</t>
    <phoneticPr fontId="39" type="noConversion"/>
  </si>
  <si>
    <t>2027-04-14</t>
    <phoneticPr fontId="4" type="noConversion"/>
  </si>
  <si>
    <t>문현1구역 재개발정비사업조합 건축물환경영향평가 용역</t>
    <phoneticPr fontId="4" type="noConversion"/>
  </si>
  <si>
    <t>2025-05-16</t>
    <phoneticPr fontId="4" type="noConversion"/>
  </si>
  <si>
    <t>산청군 신등면 평지리 174-1번지 일원 개발행위(태양광발전시설 신축)에 따른 소규모환경영향평가 용역</t>
    <phoneticPr fontId="4" type="noConversion"/>
  </si>
  <si>
    <t>2025-05-19</t>
    <phoneticPr fontId="4" type="noConversion"/>
  </si>
  <si>
    <t>함안군 칠원읍 운곡리 산186번지 주택부지조성에 따른 소규모환경영향평가 용역</t>
    <phoneticPr fontId="4" type="noConversion"/>
  </si>
  <si>
    <t>2025-05-30</t>
    <phoneticPr fontId="4" type="noConversion"/>
  </si>
  <si>
    <t>익산시 낭산면 남천로 529일원 토석채취(변경) 변경협의 용역</t>
    <phoneticPr fontId="4" type="noConversion"/>
  </si>
  <si>
    <t>2025-06-02</t>
    <phoneticPr fontId="4" type="noConversion"/>
  </si>
  <si>
    <t>2026-06-02</t>
    <phoneticPr fontId="4" type="noConversion"/>
  </si>
  <si>
    <t>부산 남구 문현동 821번지 주거복합 개발사업 건축물환경영향평가</t>
    <phoneticPr fontId="4" type="noConversion"/>
  </si>
  <si>
    <t>*26.06.02 협의완료</t>
    <phoneticPr fontId="39" type="noConversion"/>
  </si>
  <si>
    <t>2025-07-04</t>
    <phoneticPr fontId="4" type="noConversion"/>
  </si>
  <si>
    <t>고성군 상리면 부포리 에코리버스 소규모환경영향평가</t>
    <phoneticPr fontId="4" type="noConversion"/>
  </si>
  <si>
    <t>거창 하성단노마을 체류형 복합단지 조성사업 소규모환경영향평가</t>
    <phoneticPr fontId="4" type="noConversion"/>
  </si>
  <si>
    <t xml:space="preserve"> *25.11.19 용역중지
  (3개월이상)</t>
    <phoneticPr fontId="4" type="noConversion"/>
  </si>
  <si>
    <t>2025-09-24</t>
    <phoneticPr fontId="4" type="noConversion"/>
  </si>
  <si>
    <t>2026-01-15</t>
    <phoneticPr fontId="4" type="noConversion"/>
  </si>
  <si>
    <t>거창군 고제면 봉산리 산224번지 일원 개간사업에 따른 소규모환경영향평가 용역</t>
    <phoneticPr fontId="4" type="noConversion"/>
  </si>
  <si>
    <t>*26.01.15 협의완료</t>
    <phoneticPr fontId="39" type="noConversion"/>
  </si>
  <si>
    <t>2025-09-30</t>
    <phoneticPr fontId="4" type="noConversion"/>
  </si>
  <si>
    <t>2026-09-29</t>
    <phoneticPr fontId="4" type="noConversion"/>
  </si>
  <si>
    <t>공유수면매립 기본계획(고성 내산2 일반산업단지)에 따른 전략환경영향평가</t>
    <phoneticPr fontId="4" type="noConversion"/>
  </si>
  <si>
    <t>2025-10-27</t>
    <phoneticPr fontId="4" type="noConversion"/>
  </si>
  <si>
    <t>2026-01-08</t>
    <phoneticPr fontId="4" type="noConversion"/>
  </si>
  <si>
    <t>창녕군 성산면 대산리 828번지 일원 개발행위(태양광발전사업, 버섯재배사)에 따른 소규모환경영향평가</t>
    <phoneticPr fontId="4" type="noConversion"/>
  </si>
  <si>
    <t>*26.01.08 협의완료</t>
    <phoneticPr fontId="39" type="noConversion"/>
  </si>
  <si>
    <t>2025-12-31</t>
    <phoneticPr fontId="39" type="noConversion"/>
  </si>
  <si>
    <t>2026-12-30</t>
    <phoneticPr fontId="39" type="noConversion"/>
  </si>
  <si>
    <t>산청군 시천면 중산리 산153-1번지 일원 자연휴양림 조성계획변경승인에 따른 소규모환경영향평가 용역</t>
    <phoneticPr fontId="39" type="noConversion"/>
  </si>
  <si>
    <t>2026-01-01</t>
    <phoneticPr fontId="39" type="noConversion"/>
  </si>
  <si>
    <t>2026-12-31</t>
    <phoneticPr fontId="39" type="noConversion"/>
  </si>
  <si>
    <t>부산진해경제자유구역 명동지구 개발사업 사후환경영향조사 12차년도 용역</t>
    <phoneticPr fontId="39" type="noConversion"/>
  </si>
  <si>
    <t>2026-01-14</t>
    <phoneticPr fontId="39" type="noConversion"/>
  </si>
  <si>
    <t>2027-01-13</t>
    <phoneticPr fontId="39" type="noConversion"/>
  </si>
  <si>
    <t>고성군 거류면 은월리 산업단지 조성에 따른 전략환경영향평가 용역</t>
    <phoneticPr fontId="39" type="noConversion"/>
  </si>
  <si>
    <t>2026-01-20</t>
    <phoneticPr fontId="39" type="noConversion"/>
  </si>
  <si>
    <t>2027-01-19</t>
    <phoneticPr fontId="39" type="noConversion"/>
  </si>
  <si>
    <t>거창군 고제면 봉계리 산22번지 일원 개간사업에 따른 소규모환경영향평가 용역</t>
    <phoneticPr fontId="39" type="noConversion"/>
  </si>
  <si>
    <t>2026-01-29</t>
    <phoneticPr fontId="39" type="noConversion"/>
  </si>
  <si>
    <t>2027-01-28</t>
    <phoneticPr fontId="39" type="noConversion"/>
  </si>
  <si>
    <t>진주시 이반성면 용암리 365-1번지 일원 관광농원 부지조성에 따른 소규모환경영향평가 용역</t>
    <phoneticPr fontId="39" type="noConversion"/>
  </si>
  <si>
    <t>2026-02-26</t>
    <phoneticPr fontId="39" type="noConversion"/>
  </si>
  <si>
    <t>동양산업 석산개발사업 사후환경영향조사(공사시 1년) 용역(2026년)</t>
    <phoneticPr fontId="39" type="noConversion"/>
  </si>
  <si>
    <t>2026-03-19</t>
    <phoneticPr fontId="39" type="noConversion"/>
  </si>
  <si>
    <t>2027-03-18</t>
    <phoneticPr fontId="39" type="noConversion"/>
  </si>
  <si>
    <t>김해 이지일반산업단지 조성사업 환경영향평가(변경협의) 용역</t>
    <phoneticPr fontId="39" type="noConversion"/>
  </si>
  <si>
    <t>2026-03-25</t>
    <phoneticPr fontId="39" type="noConversion"/>
  </si>
  <si>
    <t>2026-06-30</t>
    <phoneticPr fontId="39" type="noConversion"/>
  </si>
  <si>
    <t>포항 학산공원 민간공원 조성 특례사업 사후환경영향조사 용역(공사시 1분기)-2026년도</t>
    <phoneticPr fontId="39" type="noConversion"/>
  </si>
  <si>
    <t>2026-04-20</t>
    <phoneticPr fontId="39" type="noConversion"/>
  </si>
  <si>
    <t>창원시 의창구 대산면 갈전리 790번지 일원 개발행위(태양광발전시설신축) 허가신청에 따른 소규모환경영향평가 용역</t>
    <phoneticPr fontId="39" type="noConversion"/>
  </si>
  <si>
    <t>2026-04-21</t>
    <phoneticPr fontId="39" type="noConversion"/>
  </si>
  <si>
    <t>함안군 산인면 신산리 51번지 일원 개발행위(태양광발전시설 신축) 허가신청에 따른 소규모환경영향평가 용역</t>
    <phoneticPr fontId="39" type="noConversion"/>
  </si>
  <si>
    <t>2026-04-30</t>
    <phoneticPr fontId="39" type="noConversion"/>
  </si>
  <si>
    <t>문현6구역 재개발정비사업 소규모환경영향평가 용역</t>
    <phoneticPr fontId="39" type="noConversion"/>
  </si>
  <si>
    <t>사직4구역 재개발정비사업 소규모환경영향평가 용역</t>
    <phoneticPr fontId="39" type="noConversion"/>
  </si>
  <si>
    <t>2026-05-15</t>
    <phoneticPr fontId="39" type="noConversion"/>
  </si>
  <si>
    <t>함양군 함양읍 구룡리 306-1번지 일원 버섯재배사 허가신청에 따른 소규모환경영향평가 용역</t>
    <phoneticPr fontId="39" type="noConversion"/>
  </si>
  <si>
    <t>2026-05-18</t>
    <phoneticPr fontId="39" type="noConversion"/>
  </si>
  <si>
    <t>함안군 법수면 백산리 584-8번지 일원 공장증설 승인신청에 따른 소규모환경영향평가 용역</t>
    <phoneticPr fontId="39" type="noConversion"/>
  </si>
  <si>
    <t>2026-05-26</t>
    <phoneticPr fontId="39" type="noConversion"/>
  </si>
  <si>
    <t>2026-08-25</t>
    <phoneticPr fontId="39" type="noConversion"/>
  </si>
  <si>
    <t>함안군 군북면 동촌리 58번지 일원 개발행위(태양광발전시설 신축)허가신청에 따른 소규모환경영향평가 용역</t>
    <phoneticPr fontId="39" type="noConversion"/>
  </si>
  <si>
    <t>*26.08.25 협의완료</t>
    <phoneticPr fontId="39" type="noConversion"/>
  </si>
  <si>
    <t>밀양시 생활폐기물 소각시설 대보수사업 사후환경영향조사(운영시,2차년도) 용역</t>
    <phoneticPr fontId="39" type="noConversion"/>
  </si>
  <si>
    <t>창녕군 고암면 우천리 844번지 일원 개발행위(태양광발전시설 신축)에 따른 소규모환경영향평가 용역</t>
    <phoneticPr fontId="39" type="noConversion"/>
  </si>
  <si>
    <t>창녕군 장마면 유리 581-1번지 일원 개발행위(태양광발전시설 신축)에 따른 소규모환경영향평가 용역</t>
    <phoneticPr fontId="39" type="noConversion"/>
  </si>
  <si>
    <t>통영시 소하천정비종합계획 재수립 전략환경영향평가 및 기후변화영향평가 용역</t>
    <phoneticPr fontId="4" type="noConversion"/>
  </si>
  <si>
    <t>154kV 순천#2 S/S 및 분기 T/L 건설사업 소규모환경영향평가 용역</t>
    <phoneticPr fontId="4" type="noConversion"/>
  </si>
  <si>
    <t>함안군 칠북면 영동리 265-1번지 일원 개발행위(태양광발전시설 신축) 허가신청에 따른 소규모환경영향평가 용역</t>
    <phoneticPr fontId="4" type="noConversion"/>
  </si>
  <si>
    <t>괴정7 재개발정비사업 소규모환경영향평가 용역</t>
    <phoneticPr fontId="4" type="noConversion"/>
  </si>
  <si>
    <t>계약금</t>
  </si>
  <si>
    <t>총계약일수</t>
    <phoneticPr fontId="4" type="noConversion"/>
  </si>
  <si>
    <t>비고(중지일)</t>
    <phoneticPr fontId="4" type="noConversion"/>
  </si>
  <si>
    <t>청주시 국도대체우회도로(북일-남일) 건설공사 사후환경영향조사용역</t>
  </si>
  <si>
    <t>주상-한기리2 국도건설공사 사후환경영향조사용역</t>
  </si>
  <si>
    <t>경북도청이전신도시 2단계 건설사업 사후환경영향조사 용역</t>
  </si>
  <si>
    <t>경상북도개발공사</t>
  </si>
  <si>
    <t>제3산업단지 재생사업 사후환경영향조사용역</t>
  </si>
  <si>
    <t>대구광역시건설본부</t>
  </si>
  <si>
    <t>아산배방공수 공공지원민간임대주택 공급촉진지구 조성사업 환경영향평가용역</t>
  </si>
  <si>
    <t>성남금토 공공주택지구 사후환경영향조사 (공사시)용역</t>
  </si>
  <si>
    <t>부산대저 공공주택지구 조성사업 환경영향평가 용역</t>
  </si>
  <si>
    <t>강구항 개발사업 사후환경영향조사(운영시) 용역</t>
  </si>
  <si>
    <t>인천 서구 강소연구개발특구 생산거점지구(검단2일반산업단지)환경영향평가 용역</t>
  </si>
  <si>
    <t>인천도시공사</t>
  </si>
  <si>
    <t>하원테크노캠퍼스 도시첨단산업단지 조성사업 환경영향평가 용역</t>
  </si>
  <si>
    <t>제주특별자치도개발공사</t>
  </si>
  <si>
    <t>26-D-00부대 사후환경영향조사용역(B540)</t>
  </si>
  <si>
    <t>국방부 국군재정관리단</t>
  </si>
  <si>
    <t>창원 자족형복합행정타운 도시개발사업 사후환경영향조사 용역</t>
  </si>
  <si>
    <t>3개월 이상 중지중</t>
  </si>
  <si>
    <t>중지중</t>
  </si>
  <si>
    <t>화천군 제 2농공단지 조성사업 전략환경영향평가 용역</t>
  </si>
  <si>
    <t>안산장상 공공주택지구 사후환경영향조사(공사시)용역</t>
  </si>
  <si>
    <t>대구대공원 민간공원조성 특례사업 사후환경영향조사용역(공사시)</t>
  </si>
  <si>
    <t>남해 서면-여수 신덕 국도건설공사 사후환경영향조사 용역</t>
  </si>
  <si>
    <t>평택지제역세권 공공주택지구 조성사업 환경영향평가 용역</t>
  </si>
  <si>
    <t>구미 하이테크밸리 사후환경영향조사용역</t>
  </si>
  <si>
    <t>청도 자연드림파크 일반산업단지 조성사업 사후환경영향조사 용역(1차)</t>
  </si>
  <si>
    <t>진건푸른물센터 유입 차집관로 개선사업 소규모환경영향평가 용역</t>
  </si>
  <si>
    <t>후포 마리나항만 개발사업 사후환경영향조사용역</t>
  </si>
  <si>
    <t>울진군</t>
  </si>
  <si>
    <t>충청내륙 고속화(제2공구)도로건설공사 사후환경영향조사용역</t>
  </si>
  <si>
    <t>서울도시철도 9호선4단계 연장사업 사후환경영향조사 용역(장기계속)</t>
  </si>
  <si>
    <t>서울특별시 도시기반시설본부</t>
  </si>
  <si>
    <t>갑천 대전1지구 등 3개소 사후환경영향조사용역</t>
  </si>
  <si>
    <t>창녕-고암 국도건설공사 사후환경영향조사용역</t>
  </si>
  <si>
    <t xml:space="preserve">부산지방국토관리청
</t>
  </si>
  <si>
    <t>홍보지구 대단위농업개발사업 사후환경영향조사 용역</t>
  </si>
  <si>
    <t>한국농어촌공사</t>
  </si>
  <si>
    <t>청도 자연드림파크 일반산업단지 조성사업 사후환경영향조사 용역</t>
  </si>
  <si>
    <t>경상북도 청도군</t>
  </si>
  <si>
    <t>2026년 고래불관광지 조성사업 사후환경영향조사(공사시) 용역</t>
  </si>
  <si>
    <t>경상북도 영덕군</t>
  </si>
  <si>
    <t>경산 공업지역 기본계획 수립 전략환경영향평가 용역</t>
  </si>
  <si>
    <t>경상북도 경산시</t>
  </si>
  <si>
    <t>양평 국수역세권 도시개발사업 환경영향평가 용역</t>
  </si>
  <si>
    <t>경기도 양평군</t>
  </si>
  <si>
    <t>남일~보은(제1공구) 도로건설공사 사후환경영향조사</t>
  </si>
  <si>
    <t>성남-강남 고속도로 민간투자사업 전략환경영향평가 용역</t>
  </si>
  <si>
    <t>(주)대우건설</t>
  </si>
  <si>
    <t>345kV 신평창-강릉안인 송전선로 환경영향평가용역(정선,평창구간)</t>
  </si>
  <si>
    <t>여주 3지구(점동 장안) 일반산업단지 조성사업 환경영향평가 용역</t>
  </si>
  <si>
    <t>경기도 여주시</t>
  </si>
  <si>
    <t>구례 자연드림 치유·힐링 클러스터 조성사업 환경영향평가용역</t>
  </si>
  <si>
    <t xml:space="preserve">전라남도 구례군
</t>
  </si>
  <si>
    <t>양산시 바이오가스화시설 증설사업 사후환경영향조사</t>
  </si>
  <si>
    <t xml:space="preserve">한국환경공단
</t>
  </si>
  <si>
    <t>센텀2지구 도시첨단산업단지 조성사업(1단계) 사후환경영향조사(공사시) 용역</t>
  </si>
  <si>
    <t>부산도시공사</t>
  </si>
  <si>
    <t>세종지구 등 2개소 홍수안전확보사업 소규모환경영향평가 용역</t>
  </si>
  <si>
    <t>내포 농생명 융·복합산업 클러스터 환경영향평가 용역</t>
  </si>
  <si>
    <t>충청남도 예산군</t>
  </si>
  <si>
    <t>죽변비상활주로 대체시설 조성사업 전략환경영향평가 용역</t>
  </si>
  <si>
    <t>경상북도 울진군 수소국가산업추진단</t>
  </si>
  <si>
    <t>탑동지구 도시개발사업 사후환경영향조사</t>
  </si>
  <si>
    <t>청도자연드림파크 일반산업단지 조성사업 사후환경영향조사용역</t>
  </si>
  <si>
    <t>송산그린시티 서측지구 연결도로 건설사업 환경영향평가 변경협의 용역</t>
  </si>
  <si>
    <t>2040 춘천도시기본계획 및 도시관리계획(재정비) 전략환경영향평가(기후변화영향평가 포함) 용역</t>
  </si>
  <si>
    <t>안성 대덕 소내리 석산개발사업 사후환경영향조사 용역</t>
  </si>
  <si>
    <t>남해고속도로(칠원-창원) 확장사업 전략 및 환경영향평가</t>
  </si>
  <si>
    <t>창원 자족형복합행정타운 도시개발사업 사후환경영향조사용역</t>
  </si>
  <si>
    <t>창원자족형복합행정타운㈜</t>
  </si>
  <si>
    <t>연천군 소하천정비종합계획 재수립 전략환경영향평가 및 기후변화영향평가 용역</t>
  </si>
  <si>
    <t>경기도 연천군</t>
  </si>
  <si>
    <t>별내선 복선전철(3-6공구) 건설사업 사후환경영향조사용역</t>
  </si>
  <si>
    <t>순천 벌교-주암(3공구) 도로확장공사 사후환경영향조사용역</t>
  </si>
  <si>
    <t>익산지방국토관리청</t>
  </si>
  <si>
    <t>세종-안성(6-10공구) 고속도로 건설사업 사후환경영향조사 용역</t>
  </si>
  <si>
    <t>발주처</t>
    <phoneticPr fontId="4" type="noConversion"/>
  </si>
  <si>
    <t>계약일수</t>
    <phoneticPr fontId="4" type="noConversion"/>
  </si>
  <si>
    <t>협의일</t>
    <phoneticPr fontId="4" type="noConversion"/>
  </si>
  <si>
    <t>경남항공 국가산업단지 조성사업(사천지구) 사후환경영향조사(공사시) 용역</t>
  </si>
  <si>
    <t>포항-안동2 국도건설공사사후환경영향조사용역</t>
  </si>
  <si>
    <t>삼성~동탄 광역급행철도 제1공구 사후환경영향조사용역</t>
  </si>
  <si>
    <t>환경부 낙동강유역환경청</t>
  </si>
  <si>
    <t>시흥장현 공공주택지구 사후환경영향조사 (운영시) 용역</t>
  </si>
  <si>
    <t>남원시 광역 생활폐기물 소각시설 환경영향평가 용역</t>
  </si>
  <si>
    <t>3개월이상 중지중
25.09.17</t>
    <phoneticPr fontId="4" type="noConversion"/>
  </si>
  <si>
    <t>조달청</t>
  </si>
  <si>
    <t>인천 로봇랜드 조성사업 사후환경영향조사(공사 시) 용역</t>
  </si>
  <si>
    <t>농소~강동간 도로개설공사 사후환경영향조사(공사시) 용역</t>
  </si>
  <si>
    <t>울산광역시</t>
  </si>
  <si>
    <r>
      <t xml:space="preserve">태화강 울주1,2지구 하천환경정비사업 소규모환경영향평가 용역
</t>
    </r>
    <r>
      <rPr>
        <b/>
        <sz val="9"/>
        <color theme="1"/>
        <rFont val="굴림체"/>
        <family val="3"/>
        <charset val="129"/>
      </rPr>
      <t>용역중지 : 26.07.16</t>
    </r>
    <phoneticPr fontId="4" type="noConversion"/>
  </si>
  <si>
    <t>대구국가산업단지 개발사업 사후환경영향조사(1단계 운영시 및 2단계 공사시) 용역</t>
  </si>
  <si>
    <t>서울서리풀1 공공주택지구 조성사업 환경영향평가 및 기후변화영향평가</t>
  </si>
  <si>
    <t>아산탕정2 도시개발사업 사후환경영향조사(공사시) 용역</t>
  </si>
  <si>
    <t>표준가스복합발전플랜트개발및실증R&amp;D환경영향평가용역</t>
    <phoneticPr fontId="4" type="noConversion"/>
  </si>
  <si>
    <t>3개월이상 중지중
23.09.15</t>
    <phoneticPr fontId="4" type="noConversion"/>
  </si>
  <si>
    <t>한국동서발전㈜</t>
    <phoneticPr fontId="4" type="noConversion"/>
  </si>
  <si>
    <t>미조(북)항건설공사사후환경영향조사(운영시)용역</t>
    <phoneticPr fontId="4" type="noConversion"/>
  </si>
  <si>
    <t>마산지방해양수산청</t>
    <phoneticPr fontId="4" type="noConversion"/>
  </si>
  <si>
    <t>수색~광명고속철도건설사업전략환경영향평가</t>
    <phoneticPr fontId="4" type="noConversion"/>
  </si>
  <si>
    <t>협의완료
26.05.28</t>
    <phoneticPr fontId="4" type="noConversion"/>
  </si>
  <si>
    <t>국토교통부</t>
    <phoneticPr fontId="4" type="noConversion"/>
  </si>
  <si>
    <t>남조봉공원조성사업환경영향평가용역</t>
    <phoneticPr fontId="4" type="noConversion"/>
  </si>
  <si>
    <t>3개월이상 중지중
24.07.31</t>
    <phoneticPr fontId="4" type="noConversion"/>
  </si>
  <si>
    <t>제주특별자치도 제주시</t>
    <phoneticPr fontId="4" type="noConversion"/>
  </si>
  <si>
    <r>
      <t xml:space="preserve">제주일주도로우회도로(서귀포여중~삼성여고)건설공사소규모환경영향평가용역
</t>
    </r>
    <r>
      <rPr>
        <b/>
        <sz val="9"/>
        <color theme="1"/>
        <rFont val="굴림체"/>
        <family val="3"/>
        <charset val="129"/>
      </rPr>
      <t>용역중지 : 26.08.28</t>
    </r>
    <phoneticPr fontId="4" type="noConversion"/>
  </si>
  <si>
    <t>제주특별자치도</t>
    <phoneticPr fontId="4" type="noConversion"/>
  </si>
  <si>
    <t>시흥장현공공주택지구사후환경영향조사(운영시)용역</t>
    <phoneticPr fontId="4" type="noConversion"/>
  </si>
  <si>
    <t>센텀2지구도시첨단산업단지조성사업(1단계)사후환경영향조사(공사시)용역</t>
    <phoneticPr fontId="4" type="noConversion"/>
  </si>
  <si>
    <t>부산도시공사</t>
    <phoneticPr fontId="4" type="noConversion"/>
  </si>
  <si>
    <t>부산항진해신항(1단계)준설공사환경영향평가용역</t>
    <phoneticPr fontId="4" type="noConversion"/>
  </si>
  <si>
    <t>부산지방해양수산청 부산항건설사무소</t>
    <phoneticPr fontId="4" type="noConversion"/>
  </si>
  <si>
    <t>창녕~고암국도건설공사사후환경영향조사용역</t>
    <phoneticPr fontId="4" type="noConversion"/>
  </si>
  <si>
    <t>함덕관리소소규모환경영향평가용역</t>
    <phoneticPr fontId="4" type="noConversion"/>
  </si>
  <si>
    <t>협의완료
25.11.12</t>
    <phoneticPr fontId="4" type="noConversion"/>
  </si>
  <si>
    <t>한국가스공사</t>
    <phoneticPr fontId="4" type="noConversion"/>
  </si>
  <si>
    <r>
      <t xml:space="preserve">세종지구등2개소홍수안전확보사업소규모환경영향평가용역
</t>
    </r>
    <r>
      <rPr>
        <b/>
        <sz val="9"/>
        <color theme="1"/>
        <rFont val="굴림체"/>
        <family val="3"/>
        <charset val="129"/>
      </rPr>
      <t>용역중지 : 26.08.26</t>
    </r>
    <phoneticPr fontId="4" type="noConversion"/>
  </si>
  <si>
    <t>금강유역환경청</t>
    <phoneticPr fontId="4" type="noConversion"/>
  </si>
  <si>
    <t>의정부용현공공주택지구조성사업환경영향평가용역</t>
    <phoneticPr fontId="4" type="noConversion"/>
  </si>
  <si>
    <t>화옹지구대단위농업개발사업사후환경영향조사용역</t>
    <phoneticPr fontId="4" type="noConversion"/>
  </si>
  <si>
    <t>한국농어촌공사</t>
    <phoneticPr fontId="4" type="noConversion"/>
  </si>
  <si>
    <t>상주이차전지클러스터일반산업단지환경영향평가용역</t>
    <phoneticPr fontId="4" type="noConversion"/>
  </si>
  <si>
    <t>상주시</t>
    <phoneticPr fontId="4" type="noConversion"/>
  </si>
  <si>
    <t>아산탕정2도시개발사업사후환경영향조사(공사시)용역</t>
    <phoneticPr fontId="4" type="noConversion"/>
  </si>
  <si>
    <t>2026년9,10호기접속설비증설사업사후환경영향조사용역</t>
    <phoneticPr fontId="4" type="noConversion"/>
  </si>
  <si>
    <t>한국동서발전(주)</t>
  </si>
  <si>
    <t>오송 제3생명과학 국가산업단지 조성사업 환경영향평가용역(관리용역 : 2025-10-25 ~ 2028-08-31)</t>
  </si>
  <si>
    <t>협의완료
24.11.26</t>
    <phoneticPr fontId="4" type="noConversion"/>
  </si>
  <si>
    <t>양평양동 일반산업단지 전략환경영향평가 용역</t>
  </si>
  <si>
    <t>경기주택도시공사</t>
  </si>
  <si>
    <t>연천군 미산면 스튜디오131 방송통신시설(세트장) 조성사업 소규모환경영향평가</t>
  </si>
  <si>
    <t>㈜크리스탈스튜디오</t>
  </si>
  <si>
    <t>부산철도차량정비단(일반) 이전 조성사업에 따른 전략환경영향평가</t>
  </si>
  <si>
    <t>3개월이상 중지중 23.12.20
협의완료 24.01.26</t>
    <phoneticPr fontId="4" type="noConversion"/>
  </si>
  <si>
    <t>한국철도공사</t>
  </si>
  <si>
    <t>장하로 및 가루개로 확장공사 소규모 환경영향평가(환경성검토 포함) 용역</t>
  </si>
  <si>
    <t>3개월이상 중지중
23.02.02</t>
    <phoneticPr fontId="4" type="noConversion"/>
  </si>
  <si>
    <t>안산도시공사</t>
  </si>
  <si>
    <t>과천주암기업형임대주택 공급촉진지구 사후환경영향조사</t>
  </si>
  <si>
    <t>남양주시 왕숙천 생태하천 복원사업(2단계) 소규모환경영향평가(변경) 용역</t>
  </si>
  <si>
    <t>3개월이상 중지중
23.08.28</t>
    <phoneticPr fontId="4" type="noConversion"/>
  </si>
  <si>
    <t>한국환경공단 
수생태시설처</t>
  </si>
  <si>
    <t>신길권역 훼손지복구사업 환경성검토 및 소규모환경영향평가 용역</t>
  </si>
  <si>
    <t>3개월이상 중지중
25.07.01</t>
    <phoneticPr fontId="4" type="noConversion"/>
  </si>
  <si>
    <t>만경강 하류권역 하천기본계획 전략환경영향평가</t>
  </si>
  <si>
    <t>3개월이상 중지중
26.05.06</t>
    <phoneticPr fontId="4" type="noConversion"/>
  </si>
  <si>
    <t>전북지방환경청</t>
  </si>
  <si>
    <t>청양~신양IC 도로건설공사 사후환경영향조사 용역</t>
  </si>
  <si>
    <t>345kV 당진화력-신송산 송전선로 건설사업 사후환경영향조사 용역</t>
  </si>
  <si>
    <t>한국전력공사 종부건설본부</t>
  </si>
  <si>
    <t>대구테크노폴리스 일반산업단지 사후환경영향조사(운영시 및 공사시) 용역</t>
  </si>
  <si>
    <t>홍천양수 국도56호선 이설도로 건설공사 사후환경영향조사 용역</t>
  </si>
  <si>
    <t>한국수력원자력</t>
  </si>
  <si>
    <t>익산소라지구 사후환경영향조사(운영시)용역</t>
  </si>
  <si>
    <t>대구도남 공공주택지구 사후환경영향조사(운영시) 용역</t>
  </si>
  <si>
    <t>대구국가산업단지 개발사업 사후환경영향조사(1단계 운영시 및 2단계 공사시) 용역</t>
    <phoneticPr fontId="4" type="noConversion"/>
  </si>
  <si>
    <t xml:space="preserve">	대구국가산업단지 개발사업 사후환경영향조사(1단계 운영시 및 2단계 공사시) 용역</t>
  </si>
  <si>
    <t>인천검단지구 택지개발사업 사후환경영향조사용역</t>
  </si>
  <si>
    <t>의정부우정 공공주택지구 조성사업 환경영향평가용역</t>
  </si>
  <si>
    <t>협의완료
21.05.18</t>
    <phoneticPr fontId="4" type="noConversion"/>
  </si>
  <si>
    <t>경기고양 방송영상밸리 사후환경영향조사 용역</t>
  </si>
  <si>
    <t>협의완료
26.04.06</t>
    <phoneticPr fontId="4" type="noConversion"/>
  </si>
  <si>
    <t>제주특별자치도 광역 음식물류 폐기물 자원화시설 사후환경영향  조사용역(운영시)</t>
  </si>
  <si>
    <t>제주특별자치도</t>
  </si>
  <si>
    <t>내성천권역외 2개권역 하천기본계획수립 전략환경영향평가</t>
  </si>
  <si>
    <t>칠곡군 소하천정비종합계획 재수립 전략환경영향평가 용역</t>
  </si>
  <si>
    <t>3개월이상 중지중
26.03.17</t>
    <phoneticPr fontId="4" type="noConversion"/>
  </si>
  <si>
    <t>칠곡군</t>
  </si>
  <si>
    <t>한강 서울권역 하천기본계획 전략환경영향평가용역</t>
  </si>
  <si>
    <t>환경부 한강유역환경청</t>
  </si>
  <si>
    <t>2026년 9,10호기 접속설비 증설사업 사후환경영향조사 용역</t>
  </si>
  <si>
    <t>분야별
참  여
기술자</t>
  </si>
  <si>
    <t>박민철</t>
    <phoneticPr fontId="4" type="noConversion"/>
  </si>
  <si>
    <t xml:space="preserve">과천지식정보타운 공공주택지구 사후환경영향조사(공사시)용역 </t>
  </si>
  <si>
    <t>경서3구역 도시개발사업 사후환경영향조사용역</t>
  </si>
  <si>
    <t>3개월이상 중지중
25.02.07</t>
    <phoneticPr fontId="4" type="noConversion"/>
  </si>
  <si>
    <t>인천광역시 서구청</t>
  </si>
  <si>
    <t>남양주왕숙 공공주택지구 조성사업 환경영향평가용역</t>
  </si>
  <si>
    <t>협의완료
21.07.23</t>
    <phoneticPr fontId="4" type="noConversion"/>
  </si>
  <si>
    <t>영종-청라 연결도로(제3연륙교) 건설공사 사후환경영향조사 용역</t>
  </si>
  <si>
    <t>인천광역시경제자유구역청</t>
  </si>
  <si>
    <t>부천옥길 공공주택지구  사후환경영향조사용역(운영시)</t>
  </si>
  <si>
    <t>양산덕계 공공지원민간임대주택 공급촉진지구 조성사업 소규모 환경영향평가용역</t>
  </si>
  <si>
    <t>협의완료
24.01.12</t>
    <phoneticPr fontId="4" type="noConversion"/>
  </si>
  <si>
    <t>충남21 산업단지1 개발사업 환경영향평가용역</t>
  </si>
  <si>
    <t>협의완료
23.08.02</t>
    <phoneticPr fontId="4" type="noConversion"/>
  </si>
  <si>
    <t>송산GC-시화MTV 연결도로 해양환경영향조사 용역</t>
  </si>
  <si>
    <t>"해양환경관리법"에 의한 해양환경영향조사</t>
    <phoneticPr fontId="4" type="noConversion"/>
  </si>
  <si>
    <t>제4차 전국 무역항 기본계획 수정계획 전략환경영향평가용역</t>
  </si>
  <si>
    <t>해양수산부</t>
  </si>
  <si>
    <t>충주 살미~제천 한수 도로건설공사 전략 및 환경영향평가</t>
  </si>
  <si>
    <t>3개월이상 중지중
25.04.08</t>
    <phoneticPr fontId="4" type="noConversion"/>
  </si>
  <si>
    <t>고성 무인기종합타운 투자선도지구 환경영향평가용역</t>
  </si>
  <si>
    <t>김포한강2 공공주택지구 조성사업 환경영향평가용역</t>
  </si>
  <si>
    <t>폐기물처리분야</t>
    <phoneticPr fontId="4" type="noConversion"/>
  </si>
  <si>
    <t>이건우</t>
    <phoneticPr fontId="4" type="noConversion"/>
  </si>
  <si>
    <t>화성동탄(2)택지개발사업 사후환경영향조사(공사시) 용역</t>
  </si>
  <si>
    <t>을숙도대교~장림고개간 지하차도 건설공사 사후환경영향조사용역</t>
  </si>
  <si>
    <t>부산광역시</t>
  </si>
  <si>
    <t>남양주별내지구 택지개발사업 사후환경영향조사용역(운영시)</t>
  </si>
  <si>
    <t>홍도항 동방파제 축조공사 사후 환경영향조사(운영시) 용역</t>
  </si>
  <si>
    <t>황산~금산사IC(1공구) 지방도 확포장공사 사후환경영향조사 용역</t>
  </si>
  <si>
    <t>광주 도시철도 2호선 1단계 건설공사 사후환경영향조사 용역</t>
  </si>
  <si>
    <t>광주광역시</t>
  </si>
  <si>
    <t>남양주 양정역세권 복합단지 개발사업 환경영향평가용역</t>
  </si>
  <si>
    <t>협의완료
22.04.22</t>
    <phoneticPr fontId="4" type="noConversion"/>
  </si>
  <si>
    <t>부천대장 공공주택지구 조성사업환경영향평가용역</t>
  </si>
  <si>
    <t>협의완료
21.11.01</t>
    <phoneticPr fontId="4" type="noConversion"/>
  </si>
  <si>
    <t>제주동부 공공지원민간임대 공급촉진지구 조성사업 환경영향평가용역</t>
  </si>
  <si>
    <t>기지시∼한진 지방도(619호)확포장공사 사후환경영향조사용역</t>
  </si>
  <si>
    <t>국도59호선 연곡-현북 도로건설공사 사후환경영향조사용역</t>
  </si>
  <si>
    <t>원주지방국토관리청</t>
  </si>
  <si>
    <t>배호명</t>
    <phoneticPr fontId="4" type="noConversion"/>
  </si>
  <si>
    <t>협의완료
24.01.26</t>
    <phoneticPr fontId="4" type="noConversion"/>
  </si>
  <si>
    <t>협의완료
26.01.13</t>
    <phoneticPr fontId="4" type="noConversion"/>
  </si>
  <si>
    <t>회야강권역 하천기본계획 전략환경영향평가</t>
  </si>
  <si>
    <t>낙동강유역환경청</t>
  </si>
  <si>
    <t>24-A-00부대 전략환경영향평가용역(A381)</t>
  </si>
  <si>
    <t>협의완료
26.04.21</t>
    <phoneticPr fontId="4" type="noConversion"/>
  </si>
  <si>
    <t>육군제1군단</t>
  </si>
  <si>
    <t>대구도남 공공주택지구 사후환경영향조사(운영시)용역</t>
  </si>
  <si>
    <t>수원 친환경에너지 개선공사 사후환경영향조사(공사시) 용역</t>
  </si>
  <si>
    <t>한국지역난방공사</t>
  </si>
  <si>
    <t>서산시 도로건설 관리계획 및 농어촌도로 기본(정비)계획 전략환경영향평가 및 기후변화영향평가 용역</t>
  </si>
  <si>
    <t>서산시</t>
  </si>
  <si>
    <t>부여지구 논범용화 용수공급체계 구축사업 소규모환경영향평가용역</t>
  </si>
  <si>
    <t>충청남도 부여군</t>
  </si>
  <si>
    <t>지선 등 4개 지구 농업용수 수질개선사업 전략 및 소규모 환경영향평가</t>
  </si>
  <si>
    <t>윤정환</t>
    <phoneticPr fontId="4" type="noConversion"/>
  </si>
  <si>
    <t>용인시민체육공원 조성사업 사후환경영향조사 용역</t>
  </si>
  <si>
    <t>3개월이상 중지중
18.01.31</t>
    <phoneticPr fontId="4" type="noConversion"/>
  </si>
  <si>
    <t>용인시</t>
  </si>
  <si>
    <t>지방도358호선(김포∼관산간) 및 신도시∼일산간 도로 건설사업 영향평가용역</t>
  </si>
  <si>
    <t>3개월이상 중지중
24.12.23</t>
    <phoneticPr fontId="4" type="noConversion"/>
  </si>
  <si>
    <t>양주신도시(회천)택지개발사업 사후환경영향조사(공사시) 용역</t>
  </si>
  <si>
    <t>협의완료
23.09.27</t>
    <phoneticPr fontId="4" type="noConversion"/>
  </si>
  <si>
    <t>남북도로 건설공사 사후환경영향조사용역(운영시)</t>
  </si>
  <si>
    <t>구미 장천 일반산업단지 개발사업 환경영향평가 용역</t>
  </si>
  <si>
    <t>구미도시공사</t>
  </si>
  <si>
    <t>고양탄현 공공주택지구 사후환경영향조사 (공사시) 용역</t>
  </si>
  <si>
    <t>의정부용현 공공주택지구 조성사업 환경영향평가용역</t>
  </si>
  <si>
    <t>용 역 명</t>
    <phoneticPr fontId="39" type="noConversion"/>
  </si>
  <si>
    <t>발주처</t>
    <phoneticPr fontId="39" type="noConversion"/>
  </si>
  <si>
    <t>총사업금액</t>
    <phoneticPr fontId="39" type="noConversion"/>
  </si>
  <si>
    <t>1년이내
잔여일수</t>
    <phoneticPr fontId="39" type="noConversion"/>
  </si>
  <si>
    <t>착수일</t>
    <phoneticPr fontId="39" type="noConversion"/>
  </si>
  <si>
    <t>준공
예정일</t>
    <phoneticPr fontId="39" type="noConversion"/>
  </si>
  <si>
    <t>총계약기간</t>
    <phoneticPr fontId="39" type="noConversion"/>
  </si>
  <si>
    <t>중복금액
(백만원)</t>
    <phoneticPr fontId="39" type="noConversion"/>
  </si>
  <si>
    <t>비고</t>
    <phoneticPr fontId="39" type="noConversion"/>
  </si>
  <si>
    <t>25-A-00부대전략환경영향평가용역(A381)</t>
  </si>
  <si>
    <t>2025-12-31</t>
  </si>
  <si>
    <t>2026-10-30</t>
  </si>
  <si>
    <t>잔여개월
3개월미만용역</t>
    <phoneticPr fontId="39" type="noConversion"/>
  </si>
  <si>
    <t>부산진해경제자유구역북측진입도로(장낙대교)건설공사사후모니터링조사용역(공사시)</t>
  </si>
  <si>
    <t>부산광역시 건설본부</t>
  </si>
  <si>
    <t>2025-11-07</t>
  </si>
  <si>
    <t>2030-11-06</t>
  </si>
  <si>
    <t>세계유교선비문화공원및한국문화테마파크조성사업사후환경영향조사용역</t>
  </si>
  <si>
    <t>2022-01-01</t>
  </si>
  <si>
    <t>2026-12-05</t>
  </si>
  <si>
    <t xml:space="preserve">아산방축지구도시개발사업전략환경영향평가용역 </t>
  </si>
  <si>
    <t>충청남도개발공사</t>
  </si>
  <si>
    <t>2024-09-30</t>
  </si>
  <si>
    <t>2027-05-29</t>
  </si>
  <si>
    <t xml:space="preserve">안성시소하천정비종합계획(재수립)전략환경영향평가(기후변화평가)용역 </t>
  </si>
  <si>
    <t>경기도 안성시</t>
  </si>
  <si>
    <t>2025-07-28</t>
  </si>
  <si>
    <t>2027-03-19</t>
  </si>
  <si>
    <t>영동양수사후환경영향조사용역</t>
  </si>
  <si>
    <t>2024-11-01</t>
  </si>
  <si>
    <t>2031-02-28</t>
  </si>
  <si>
    <t>인천계양테크노밸리공공주택지구사후환경영향조사용역(공사시)</t>
  </si>
  <si>
    <t>한국토지주택공사 외 1건</t>
  </si>
  <si>
    <t>2022-03-24</t>
  </si>
  <si>
    <t>2029-03-23</t>
  </si>
  <si>
    <t>전주천서신지구상관저수지정비사업소규모환경영향평가</t>
  </si>
  <si>
    <t>2025-12-24</t>
  </si>
  <si>
    <t>2026-12-18</t>
  </si>
  <si>
    <t xml:space="preserve">천미천외1개소하천기본계획(변경)전략환경영향평가용역 </t>
  </si>
  <si>
    <t>2025-09-29</t>
  </si>
  <si>
    <t>2026-12-22</t>
  </si>
  <si>
    <t>24-A-00부대환경영향평가용역(A161)</t>
  </si>
  <si>
    <t>2024-09-06</t>
  </si>
  <si>
    <t>2025-12-05</t>
  </si>
  <si>
    <t>3개월이상
과업중지중</t>
    <phoneticPr fontId="39" type="noConversion"/>
  </si>
  <si>
    <t>과업중지25.12.01</t>
    <phoneticPr fontId="39" type="noConversion"/>
  </si>
  <si>
    <t>2025-12-01</t>
  </si>
  <si>
    <t>대구경북21공공지원1공공지원민간임대주택공급촉진지구전략환경영향평가용역</t>
  </si>
  <si>
    <t>2022-04-21</t>
  </si>
  <si>
    <t>2023-10-20</t>
  </si>
  <si>
    <t>과업중지23.08.30</t>
    <phoneticPr fontId="39" type="noConversion"/>
  </si>
  <si>
    <t>2023-08-30</t>
  </si>
  <si>
    <t>2026-7전략환경영향평가</t>
  </si>
  <si>
    <t>2026-09-01</t>
  </si>
  <si>
    <t>2029-08-31</t>
  </si>
  <si>
    <t xml:space="preserve">26-N-수상함계류시설사후환경영향조사용역(C013) </t>
  </si>
  <si>
    <t>2026-06-23</t>
  </si>
  <si>
    <t>2029-06-22</t>
  </si>
  <si>
    <t>과천주암공공지원민간임대주택공급촉진지구사후환경영향조사(공사시)용역</t>
  </si>
  <si>
    <t>2022-10-13</t>
  </si>
  <si>
    <t>2027-03-12</t>
  </si>
  <si>
    <t>광명구름산지구도시개발사업부지조성공사사후환경영향조사용역(공사시)</t>
  </si>
  <si>
    <t>경기도 광명시</t>
  </si>
  <si>
    <t>2027-01-31</t>
  </si>
  <si>
    <t>광주도시철도2호선2단계건설공사사후환경영향조사용역</t>
  </si>
  <si>
    <t>2023-12-05</t>
  </si>
  <si>
    <t>2034-08-30</t>
  </si>
  <si>
    <t>슬레드시험실건설사후환경영향조사용역</t>
  </si>
  <si>
    <t>국방과학연구소</t>
  </si>
  <si>
    <t>2017-04-27</t>
  </si>
  <si>
    <t>2026-10-31</t>
  </si>
  <si>
    <t>오송화장품산업단지투자선도지구환경영향평가용역</t>
  </si>
  <si>
    <t>2020-12-03</t>
  </si>
  <si>
    <t>2026-10-16</t>
  </si>
  <si>
    <t>협의완료</t>
    <phoneticPr fontId="39" type="noConversion"/>
  </si>
  <si>
    <t>협의완료22.10.20</t>
    <phoneticPr fontId="39" type="noConversion"/>
  </si>
  <si>
    <t>인천검단지구택지개발사업사후환경영향조사용역</t>
  </si>
  <si>
    <t>한국토지주택공사 인천지역본부 외 1건</t>
  </si>
  <si>
    <t>2014-11-03</t>
  </si>
  <si>
    <t>2028-12-31</t>
  </si>
  <si>
    <t>인천루원시티도시개발사업사후환경영향조사용역(공사시)</t>
  </si>
  <si>
    <t>2017-02-22</t>
  </si>
  <si>
    <t>2027-02-28</t>
  </si>
  <si>
    <t>전남고흥국가산업단지개발사업환경영향평가용역</t>
  </si>
  <si>
    <t>2025-01-24</t>
  </si>
  <si>
    <t>2031-01-23</t>
  </si>
  <si>
    <t>협의완료26.07.24</t>
    <phoneticPr fontId="39" type="noConversion"/>
  </si>
  <si>
    <t>종전부동산이목지구도시개발사업사후환경영향조사용역</t>
  </si>
  <si>
    <t>2022-03-22</t>
  </si>
  <si>
    <t>2029-09-30</t>
  </si>
  <si>
    <t>영일만특화단지조성사업전략및환경영향평가용역</t>
  </si>
  <si>
    <t>경상북도 포항시</t>
  </si>
  <si>
    <t>2025-01-16</t>
  </si>
  <si>
    <t>2026-07-09</t>
  </si>
  <si>
    <t>과업중지26.05.18</t>
    <phoneticPr fontId="39" type="noConversion"/>
  </si>
  <si>
    <t>2026-05-18</t>
  </si>
  <si>
    <t>인천계양공공주택지구조성사업환경영향평가용역</t>
  </si>
  <si>
    <t>2020-04-20</t>
  </si>
  <si>
    <t>2026-04-19</t>
  </si>
  <si>
    <t>과업중지26.03.13 / 협의완료21.05.04</t>
    <phoneticPr fontId="39" type="noConversion"/>
  </si>
  <si>
    <t>2026-03-13</t>
  </si>
  <si>
    <t>청주 넥스트폴리스 산업단지 조성사업 환경영향평가 용역</t>
  </si>
  <si>
    <t>과업중지22.02.21</t>
    <phoneticPr fontId="39" type="noConversion"/>
  </si>
  <si>
    <t>청주 북이산업단지 조성사업 사후환경영향조사 용역</t>
  </si>
  <si>
    <t>과업중지26.09.02</t>
    <phoneticPr fontId="39" type="noConversion"/>
  </si>
  <si>
    <t>오송 바이오산업단지 조성사업 사후환경영향조사 용역</t>
  </si>
  <si>
    <t>경안천권역 하천기본계획 전략환경영향평가용역(전체)</t>
  </si>
  <si>
    <t>한강유역환경청장</t>
  </si>
  <si>
    <t>하남교산 환경기초시설(소각,음식물,하수) 환경영향평가용역</t>
  </si>
  <si>
    <t>와탄천권역 하천기본계획 전략환경영향평가용역(전체)</t>
  </si>
  <si>
    <t>환경부 영산강유역환경청</t>
  </si>
  <si>
    <t>지방도372호선 광덕터널 도로건설공사 환경영향평가 용역</t>
  </si>
  <si>
    <t>강원특별자치도</t>
  </si>
  <si>
    <t>전주천 서신지구·상관저수지 정비사업 소규모환경영향평가용역</t>
  </si>
  <si>
    <t>증평군 농어촌도로 기본(정비)계획 전략환경영향평가 및 기후변화영향평가용역</t>
  </si>
  <si>
    <t>충청북도 증평군</t>
  </si>
  <si>
    <t>가덕생활체육공원 주차장증설사업 소규모환경영향평가용역</t>
  </si>
  <si>
    <t>충청북도 청주시</t>
  </si>
  <si>
    <t>옥천 스마트팜 실증 플랫폼 구축 사업 소규모환경영향평가 용역</t>
  </si>
  <si>
    <t>충청북도 옥천군 농업기술센터</t>
  </si>
  <si>
    <t>과업중지26.08.24</t>
    <phoneticPr fontId="39" type="noConversion"/>
  </si>
  <si>
    <t>2026-7전략환경영향평가</t>
    <phoneticPr fontId="39" type="noConversion"/>
  </si>
  <si>
    <t>경기용인플랫폼시티지구외도로(6개소)소규모환경영향평가등용역</t>
  </si>
  <si>
    <t>2024-06-24</t>
  </si>
  <si>
    <t>2027-12-23</t>
  </si>
  <si>
    <t>동창천(금천,운문)하천환경정비사업사후환경영향조사용역</t>
  </si>
  <si>
    <t>낙동강유역환경청 외 1건</t>
  </si>
  <si>
    <t>2023-10-31</t>
  </si>
  <si>
    <t>2031-12-20</t>
  </si>
  <si>
    <t>동창천청도지구외1개소(매전지구)하천환경정비사업사후환경영향조사용역</t>
  </si>
  <si>
    <t>2026-08-24</t>
  </si>
  <si>
    <t>2033-07-17</t>
  </si>
  <si>
    <t>울산북신항액체부두축조공사사후환경영향조사용역(운영시)</t>
  </si>
  <si>
    <t>울산항만공사</t>
  </si>
  <si>
    <t>2024-05-09</t>
  </si>
  <si>
    <t>2029-05-12</t>
  </si>
  <si>
    <t>제안로(평화로-1100도로간)개설사업전략및환경영향평가용역</t>
  </si>
  <si>
    <t>2022-11-30</t>
  </si>
  <si>
    <t>2026-12-28</t>
  </si>
  <si>
    <t>파주운정3택지개발사업사후환경영향조사(공사시)용역</t>
  </si>
  <si>
    <t>2015-01-19</t>
  </si>
  <si>
    <t>2027-02-18</t>
  </si>
  <si>
    <t>대구도시철도4호선(엑스코선)건설사업환경영향평가용역</t>
  </si>
  <si>
    <t>대구광역시 도시철도건설본부</t>
  </si>
  <si>
    <t>2025-01-20</t>
  </si>
  <si>
    <t>2026-01-14</t>
  </si>
  <si>
    <t>과업중지25.12.05/ 협의완료26.05.22</t>
    <phoneticPr fontId="39" type="noConversion"/>
  </si>
  <si>
    <t>송산그린시티개발사업환경영향평가변경협의(8차)용역</t>
    <phoneticPr fontId="39" type="noConversion"/>
  </si>
  <si>
    <t>2026-03-19</t>
  </si>
  <si>
    <t>2028-10-13</t>
  </si>
  <si>
    <t>과업중지26.07.10</t>
    <phoneticPr fontId="39" type="noConversion"/>
  </si>
  <si>
    <t>2026-07-10</t>
  </si>
  <si>
    <t>묘암천 하천기본계획 전략환경영향평가용역</t>
  </si>
  <si>
    <t>이원천 하천기본계획 전략환경영향평가용역</t>
  </si>
  <si>
    <t>시도33호선(오창 용두) 도로확포장사업 소규모환경영향평가용역</t>
  </si>
  <si>
    <t>포항블루밸리 국가산업단지 용수공급사업(2차) 소규모 환경영향평가 용역</t>
  </si>
  <si>
    <t>한국수자원공사 낙동강유역본부장</t>
  </si>
  <si>
    <t>강진병영지구풍수해생활권종합정비사업전략및소규모환경영향평가</t>
  </si>
  <si>
    <t>전라남도 강진군</t>
  </si>
  <si>
    <t>2026-06-22</t>
  </si>
  <si>
    <t>2027-04-17</t>
  </si>
  <si>
    <t>경기용인플랫폼시티도시개발사업사후환경영향조사용역(공사시)</t>
  </si>
  <si>
    <t>2024-02-15</t>
  </si>
  <si>
    <t>2030-02-14</t>
  </si>
  <si>
    <t>군포대야미공공주택지구사후환경영향조사용역</t>
    <phoneticPr fontId="39" type="noConversion"/>
  </si>
  <si>
    <t>2021-05-25</t>
  </si>
  <si>
    <t>2027-12-30</t>
  </si>
  <si>
    <t>밀양강중도지구차현지구교동지구하천환경정비사업사후환경영향조사용역</t>
  </si>
  <si>
    <t>2021-12-29</t>
  </si>
  <si>
    <t>2029-09-17</t>
  </si>
  <si>
    <t>서해선복선전철(홍성-아산)사후환경영향조사용역</t>
  </si>
  <si>
    <t>2015-06-01</t>
  </si>
  <si>
    <t>2027-10-31</t>
  </si>
  <si>
    <t>2026-10전략환경영향평가</t>
  </si>
  <si>
    <t>오동지구일반산업단지조성공사환경영향평가및기후변화영향평가용역</t>
  </si>
  <si>
    <t>2025-12-23</t>
  </si>
  <si>
    <t>2027-12-22</t>
  </si>
  <si>
    <t>지방도372호선광덕터널도로건설공사환경영향평가용역</t>
  </si>
  <si>
    <t>강원특별자치도청</t>
  </si>
  <si>
    <t>2025-11-14</t>
  </si>
  <si>
    <t>2027-06-10</t>
  </si>
  <si>
    <t>과업중지25.12.05 / 협의완료26.05.22</t>
    <phoneticPr fontId="39" type="noConversion"/>
  </si>
  <si>
    <t>서울-양평고속국도전략환경영향평가</t>
  </si>
  <si>
    <t>국토교통부</t>
  </si>
  <si>
    <t>2022-08-01</t>
  </si>
  <si>
    <t>2023-12-19</t>
  </si>
  <si>
    <t>과업중지23.07.07</t>
    <phoneticPr fontId="39" type="noConversion"/>
  </si>
  <si>
    <t>2023-07-07</t>
  </si>
  <si>
    <t>하남교산 환경기초시설(소각,음식물,하수) 환경영향평가용역</t>
    <phoneticPr fontId="39" type="noConversion"/>
  </si>
  <si>
    <t>154kV 청안분기TL 건설사업 소규모 환경영향평가용역</t>
  </si>
  <si>
    <t>과업중지26.07.20</t>
    <phoneticPr fontId="39" type="noConversion"/>
  </si>
  <si>
    <t>오동지구 일반산업단지 개발사업 환경영향평가 및 기후변화영향평가 용역</t>
  </si>
  <si>
    <t>포항블루밸리 국가산업단지 용수공급사업(2차) 소규모 환경영향평가 용역</t>
    <phoneticPr fontId="39" type="noConversion"/>
  </si>
  <si>
    <t>김기완</t>
    <phoneticPr fontId="4" type="noConversion"/>
  </si>
  <si>
    <t>조성민</t>
    <phoneticPr fontId="4" type="noConversion"/>
  </si>
  <si>
    <t>초지대교~인천간 도로건설공사 사후환경조사용역</t>
  </si>
  <si>
    <t>3개월이상
용역중지</t>
  </si>
  <si>
    <t>성서1,2차 산업단지 재생사업 사후환경영향조사 용역</t>
  </si>
  <si>
    <t>수원발 KTX 직결사업 사후환경영향조사 용역</t>
  </si>
  <si>
    <t>행정중심복합 도시건설사업 환경영향평가 변경 용역</t>
  </si>
  <si>
    <t>세종 00비행장 통합이전사업 사후환경영향조사 용역(공사시)</t>
  </si>
  <si>
    <t>경산대임 공공주택지구지구외 도로건설사업 전략환경영향평가 용역</t>
  </si>
  <si>
    <t>함안 군북일반산업단지 조성사업 사후환경영향조사(공사시) 용역</t>
  </si>
  <si>
    <t>석곡~북면간 연결도로 개설사업 사후환경영향조사 용역</t>
  </si>
  <si>
    <t>축산 자원개발부 이전사업 환경영향평가 용역</t>
  </si>
  <si>
    <t>삭선~원북지방도확포장공사사후환경영향조사용역</t>
  </si>
  <si>
    <t>광명시흥 공공주택지구 조성사업 환경영향평가용역</t>
  </si>
  <si>
    <t>부산울산22공공지원1공공지원민간임대주택공급촉진지구전략환경영향평가용역</t>
  </si>
  <si>
    <t>국도35호선 정선 임계-강릉 왕산 도로건설공사 전략 및 환경영향평가용역</t>
  </si>
  <si>
    <t>성주3일반산업단지 조성사업 환경영향평가 용역</t>
  </si>
  <si>
    <t>용인시 소하천정비종합계획(재정비) 전략환경영향평가(기후변화영향평가) 용역</t>
  </si>
  <si>
    <t>분야별
책  임
평가자</t>
  </si>
  <si>
    <t>인천청라지구 경제자유구역 개발사업 사후환경영향조사 용역</t>
  </si>
  <si>
    <t>지방어항(만대항) 건설사업 사후환경영향조사 용역</t>
  </si>
  <si>
    <t>김제백구 일반산업단지(제2특장차) 조성공사 사후환경영향조사(공사시) 용역</t>
  </si>
  <si>
    <t>한강 고양권역 하천기본계획 전략환경영향평가용역</t>
  </si>
  <si>
    <t>한강 덕포지구 하천정비사업 소규모 환경영향평가 용역</t>
  </si>
  <si>
    <t>도비도-난지도 해양관광복합단지 지역특화반전특구 전략환경영향평가 등 용역</t>
  </si>
  <si>
    <t>개포 구룡마을 환경 및 교통영향평가 용역
*협의완료 : 18.04.16, 용역중지 : 26.06.25</t>
    <phoneticPr fontId="4" type="noConversion"/>
  </si>
  <si>
    <t>개포 구룡마을 환경 및 교통영향평가 용역
※협의완료(2018.04.16)
※용역중지(2026.06.25)</t>
  </si>
  <si>
    <t>2016.09.28</t>
  </si>
  <si>
    <t>2026.06.30</t>
  </si>
  <si>
    <t>2026.06.25</t>
  </si>
  <si>
    <t>2018.04.16</t>
  </si>
  <si>
    <t>서울 고덕강일 공공주택지구 사후환경영향조사용역</t>
  </si>
  <si>
    <t>2016.12.29</t>
  </si>
  <si>
    <t>2030.12.31</t>
  </si>
  <si>
    <t>양산사송 공공주택지구 사후환경영향조사(공사시) 용역</t>
  </si>
  <si>
    <t>2018.02.06</t>
  </si>
  <si>
    <t>2026.12.31</t>
  </si>
  <si>
    <t>안성~성남 고속도로 건설사업 사후환경영향조사용역</t>
  </si>
  <si>
    <t>2018.05.24</t>
  </si>
  <si>
    <t>2028.10.10</t>
  </si>
  <si>
    <t>국도5호선 춘천-화천1 도로건설공사 사후환경영향조사용역</t>
  </si>
  <si>
    <t>2018.06.20</t>
  </si>
  <si>
    <t>2028.12.23</t>
  </si>
  <si>
    <t>제2용인테크노밸리 환경영향평가(재협의)용역</t>
    <phoneticPr fontId="4" type="noConversion"/>
  </si>
  <si>
    <t>2020.03.20</t>
  </si>
  <si>
    <t>2027.06.30</t>
  </si>
  <si>
    <t>2021.03.31</t>
  </si>
  <si>
    <t>서울20공공2지구 전략환경영향평가 용역</t>
  </si>
  <si>
    <t>2020.09.23</t>
  </si>
  <si>
    <t>2027.03.31</t>
  </si>
  <si>
    <t>원주 단계공원 공공지원민간임대주택 공급촉진지구 조성사업 환경영향평가용역</t>
    <phoneticPr fontId="4" type="noConversion"/>
  </si>
  <si>
    <t>2021.07.28</t>
  </si>
  <si>
    <t>2028.08.11</t>
  </si>
  <si>
    <t>2023.07.05</t>
  </si>
  <si>
    <t>춘천~속초 철도건설 제1,7공구(T/K) 사후환경영향조사용역</t>
  </si>
  <si>
    <t>2023.02.01</t>
  </si>
  <si>
    <t>2031.02.28</t>
  </si>
  <si>
    <t>500kV 동해안-신가평T/L 건설공사(동부-1구간) 사후환경영향조사 용역</t>
  </si>
  <si>
    <t>2023.02.09</t>
  </si>
  <si>
    <t>2027.09.08</t>
  </si>
  <si>
    <t>광주 의료특화산업단지 조성사업 전략 및 환경영향평가 용역</t>
  </si>
  <si>
    <t>2023.11.27</t>
  </si>
  <si>
    <t>2027.11.05</t>
  </si>
  <si>
    <t>2024.02.21</t>
  </si>
  <si>
    <t>국도42호선 정선 임계-동해 신흥 도로건설공사 사후환경영향조사용역</t>
  </si>
  <si>
    <t>2024.05.27</t>
  </si>
  <si>
    <t>2034.04.04</t>
  </si>
  <si>
    <t>충청남도 지역개발계획(‘27~‘36) 재수립 전략환경영향평가 용역</t>
  </si>
  <si>
    <t>2025.11.17</t>
  </si>
  <si>
    <t>2026.11.11</t>
  </si>
  <si>
    <t>화옹지구 대단위농업개발사업 사후환경영향조사 용역</t>
  </si>
  <si>
    <t>2026.01.30</t>
  </si>
  <si>
    <t>2029.12.15</t>
  </si>
  <si>
    <t>분야별
책  임
평가자</t>
    <phoneticPr fontId="4" type="noConversion"/>
  </si>
  <si>
    <t>화성 00공공주택지구 전략 및 소규모환경영향평가 용역</t>
  </si>
  <si>
    <t>인천발 KTX 직결사업 사후환경영향조사용역</t>
  </si>
  <si>
    <t>세운4구역 도시환경정비사업 사후환경영향조사(공사시)용역</t>
  </si>
  <si>
    <t>2021년 변산해수욕장 관광지 조성사업 사후환경영향조사(공사시) 용역</t>
  </si>
  <si>
    <t>압해 농공단지 조성사업 환경영향평가 용역</t>
  </si>
  <si>
    <t>세종시 공공시설복합단지 도시개발사업 사후환경영향조사 용역</t>
  </si>
  <si>
    <t>덕둔~계류간 도로확포장공사 소규모환경영향평가</t>
  </si>
  <si>
    <t>인천계양 하천횡단도로 및 고속도로IC 소규모환경영향평가 용역</t>
  </si>
  <si>
    <t>구미 하이테크밸리 개발사업 환경영향평가 변경협의(7차) 용역</t>
  </si>
  <si>
    <t>주암댐 안정성강화사업(공사시) 사후환경영향조사 용역</t>
  </si>
  <si>
    <t>청주분평2 공공주택지구 전략환경영향평가용역</t>
  </si>
  <si>
    <t>시흥시 공업지역기본계획 전략환경영향평가 용역</t>
  </si>
  <si>
    <t>제천 의림지뜰 자연치유단지 조성사업 사후환경영향조사용역</t>
  </si>
  <si>
    <t>낙동강 홍수취약지구 외 2개지구 하천환경정비사업 환경영향평가용역</t>
  </si>
  <si>
    <t>개발제한구역 해제 및 지구단위계획 수립 관련 전략환경영향평가 용역</t>
  </si>
  <si>
    <t>구룡마을 도시개발사업 사후환경영향조사</t>
  </si>
  <si>
    <t>대부황금로 확·포장공사(2단계1구간) 사후환경영향조사용역</t>
  </si>
  <si>
    <t>포천 장자일반산업단지 사후환경영향조사 용역</t>
  </si>
  <si>
    <t>축구종합센터 도시개발사업 사후환경영향조사(운영시) 용역</t>
  </si>
  <si>
    <t>군도6호선(용진주택~청리) 도로확포장공사 소규모 환경영향평가 용역</t>
  </si>
  <si>
    <t>국도75호선 가평 마장-북면 목동 도로건설공사 소규모 환경영향평가용역</t>
  </si>
  <si>
    <t>제1차 순환경제기본계획 수립 전략환경영향평가(기후변화영향평가 포함)</t>
  </si>
  <si>
    <t>갑천 승격하천 하천정비사업 소규모 환경영향평가용역</t>
  </si>
  <si>
    <t>수도권(Ⅲ) 광역상수도 노후관 개량사업 소규모 환경영향평가 용역</t>
  </si>
  <si>
    <t>의왕 복합산단 도시개발사업 전략환경영향평가 용역</t>
  </si>
  <si>
    <t>금강 대권역 물환경관리계획 전략환경영향평가(기후변화영향평가 포함) 연구 용역</t>
  </si>
  <si>
    <t>삼척 내봉산풍력 발전사업 소규모 환경영향평가 용역</t>
  </si>
  <si>
    <t>삼척 도계읍 백구 풍력발전단지 조성사업 소규모환경영향평가</t>
  </si>
  <si>
    <t>영월천평풍력발전사업 소규모 환경영향평가용역</t>
  </si>
  <si>
    <t>포항 구룡포일원 육상풍력발전 소규모환경영향평가 용역</t>
  </si>
  <si>
    <t>대경대학교 남양주캠퍼스 조성사업 사후환경영향조사(공사시 1년) 용역</t>
  </si>
  <si>
    <t>육군 00여단 훈련장 현대화사업 사후환경영향조사(공사시)용역</t>
  </si>
  <si>
    <t>2020.01.06</t>
  </si>
  <si>
    <t>서부산권 복합산업유통단지 조성사업 환경영향평가 용역</t>
  </si>
  <si>
    <t>2020.09.14</t>
  </si>
  <si>
    <t>2027.02.26</t>
  </si>
  <si>
    <t>평택 가곡지구 도시개발사업 전략(보완) 및 환경영향평가용역</t>
    <phoneticPr fontId="4" type="noConversion"/>
  </si>
  <si>
    <t>광주전남21공공지원1 공공지원민간임대주택 공급촉진지구 전략환경영향평가 용역</t>
    <phoneticPr fontId="4" type="noConversion"/>
  </si>
  <si>
    <t>2022.02.23</t>
  </si>
  <si>
    <t>2023.08.22</t>
  </si>
  <si>
    <t>인천20도시개발01지구 전략환경영향평가 용역
*협의완료 : 25.11.28, 용역중지 : 26.02.24</t>
    <phoneticPr fontId="4" type="noConversion"/>
  </si>
  <si>
    <t>인천20도시개발01지구 전략환경영향평가 용역
※협의완료(2025.11.28)
※용역중지(2026.02.24)</t>
  </si>
  <si>
    <t>2022.08.11</t>
  </si>
  <si>
    <t>2026.02.28</t>
  </si>
  <si>
    <t>2026.02.24</t>
  </si>
  <si>
    <t>2025.11.28</t>
  </si>
  <si>
    <t>음성신천 공공지원민간임대주택 공급촉진지구 조성사업 소규모 환경영향평가용역</t>
  </si>
  <si>
    <t>2023.01.04</t>
  </si>
  <si>
    <t>2028.01.03</t>
  </si>
  <si>
    <t>강릉과학일반산업단지 제영향평가 변경 용역
*협의완료(2024.12.13), 용역중지(2024.08.27)</t>
    <phoneticPr fontId="4" type="noConversion"/>
  </si>
  <si>
    <t>강릉과학일반산업단지 제영향평가 변경 용역
※협의완료(2024.12.13)
※용역중지(2024.08.27)</t>
  </si>
  <si>
    <t>2023.02.21</t>
  </si>
  <si>
    <t>2024.09.15</t>
  </si>
  <si>
    <t>예산 고덕~당진 합덕 도로건설공사 전략 및 환경영향평가</t>
    <phoneticPr fontId="4" type="noConversion"/>
  </si>
  <si>
    <t>2023.03.15</t>
  </si>
  <si>
    <t>2026.01.05</t>
  </si>
  <si>
    <t>사천선인 공공주택지구 조성사업 사후환경영향조사(공사시) 용역</t>
  </si>
  <si>
    <t>2023.04.03</t>
  </si>
  <si>
    <t>2027.07.02</t>
  </si>
  <si>
    <t>시흥거모 공공주택지구 사후환경영향조사(공사시)용역</t>
  </si>
  <si>
    <t>2023.06.19</t>
  </si>
  <si>
    <t>2027.10.18</t>
  </si>
  <si>
    <t>평택~오송 2복선화 건설사업 사후환경영향조사용역</t>
  </si>
  <si>
    <t>2023.11.29</t>
  </si>
  <si>
    <t>2031.06.30</t>
  </si>
  <si>
    <t>서울양원 공공주택지구 사후환경영향조사(운영시) 용역</t>
  </si>
  <si>
    <t>2024.01.04</t>
  </si>
  <si>
    <t>2027.01.03</t>
  </si>
  <si>
    <t>황룡강 하천기본계획 전략환경영향평가 용역</t>
  </si>
  <si>
    <t>2025.09.24</t>
  </si>
  <si>
    <t>2027.09.13</t>
  </si>
  <si>
    <t>2025.11.25</t>
  </si>
  <si>
    <t>2026.11.24</t>
  </si>
  <si>
    <t>분야별
참  여
평가자</t>
    <phoneticPr fontId="4" type="noConversion"/>
  </si>
  <si>
    <t>상두동천 지방하천 기본계획(변경) 전략환경영향평가 용역</t>
  </si>
  <si>
    <t>「익산시 문화산업진흥지구 지정」 전략환경영향평가 용역</t>
  </si>
  <si>
    <t>전북 서해안 유네스코 세계지질공원 디스커버리센터 조성사업 소규모 환경영향평가 용역</t>
  </si>
  <si>
    <t>부안군 친환경 산악관광진흥지구 지정 전략환경영향평가 용역</t>
  </si>
  <si>
    <t>행안면 복합청사 건립사업 소규모 환경영향평가 용역</t>
  </si>
  <si>
    <t>2026 완주 운곡지구 도시개발사업 사후환경영향조사(운영시)용역</t>
  </si>
  <si>
    <t>줄포만 해안체험 탐방도로 사후환경영향조사(운영시 3차년도) 용역</t>
  </si>
  <si>
    <t>2026년 월랑공원 조성사업 사후환경영향조사 용역(3~4분기)</t>
  </si>
  <si>
    <t>시흥장현(안산~가학간도로) 환경영향평가 용역</t>
    <phoneticPr fontId="4" type="noConversion"/>
  </si>
  <si>
    <t>2009.04.28</t>
  </si>
  <si>
    <t>2026.04.23</t>
  </si>
  <si>
    <t>2026.04.06</t>
  </si>
  <si>
    <t>남여주 물류단지 조성사업 사후환경영향조사용역</t>
  </si>
  <si>
    <t>2019.03.14</t>
  </si>
  <si>
    <t>2026.11.12</t>
  </si>
  <si>
    <t>수서역세권 공공주택지구 사후환경영향조사(공사시)용역</t>
  </si>
  <si>
    <t>2019.03.18</t>
  </si>
  <si>
    <t>부천역곡 공공주택지구 조성사업 환경영향평가용역</t>
    <phoneticPr fontId="4" type="noConversion"/>
  </si>
  <si>
    <t>2020.09.09</t>
  </si>
  <si>
    <t>2026.10.19</t>
  </si>
  <si>
    <t>2021.11.01</t>
  </si>
  <si>
    <t>천안직산 공공지원민간임대주택 공급촉진지구 환경영향평가용역</t>
    <phoneticPr fontId="4" type="noConversion"/>
  </si>
  <si>
    <t>2020.09.16</t>
  </si>
  <si>
    <t>2028.06.11</t>
  </si>
  <si>
    <t>2024.09.12</t>
  </si>
  <si>
    <t>용인중앙공원 공공지원민간임대주택 공급촉진지구 환경영향평가용역</t>
    <phoneticPr fontId="4" type="noConversion"/>
  </si>
  <si>
    <t>2021.06.17</t>
  </si>
  <si>
    <t>2028.04.10</t>
  </si>
  <si>
    <t>2023.08.24</t>
  </si>
  <si>
    <t>면목행정복합타운 개발사업 서울시 환경영향평가용역</t>
  </si>
  <si>
    <t>2022.04.01</t>
  </si>
  <si>
    <t>웅상-무거1 국도건설공사 등 2건 사후환경영향조사용역</t>
  </si>
  <si>
    <t>2012.11.19</t>
  </si>
  <si>
    <t>2026.10.22</t>
  </si>
  <si>
    <t>세종연기 공공주택지구 조성사업 환경영향평가 용역</t>
    <phoneticPr fontId="4" type="noConversion"/>
  </si>
  <si>
    <t>2023.05.25</t>
  </si>
  <si>
    <t>2029.05.24</t>
  </si>
  <si>
    <t>2025.08.11</t>
  </si>
  <si>
    <t>성남낙생 공공주택지구 사후환경영향조사(공사시) 용역</t>
  </si>
  <si>
    <t>2024.05.02</t>
  </si>
  <si>
    <t>2028.05.01</t>
  </si>
  <si>
    <t>아산2단지 사후환경영향조사 2025~2026년</t>
  </si>
  <si>
    <t>2025.03.17</t>
  </si>
  <si>
    <t>2027.07.31</t>
  </si>
  <si>
    <t>345kV 신장성-신정읍 송전선로 건설사업 환경영향평가용역</t>
  </si>
  <si>
    <t>2026.06.01</t>
  </si>
  <si>
    <t>2028.11.16</t>
  </si>
  <si>
    <t>봉곡지구 일반산업단지 개발사업 전략환경영향평가 및 환경영향평가용역</t>
  </si>
  <si>
    <t>S-DBC 조성사업 전략 및 환경영향평가용역</t>
  </si>
  <si>
    <t>345kV 신중부-신용인, 북천안-신기흥 병행 송전선로 건설사업 환경영향평가용역</t>
  </si>
  <si>
    <t>동두천 국가산업단지 사후환경영향조사(공사시)용역</t>
  </si>
  <si>
    <t>고창 해리-부안 변산 도로건설공사 전략 및 환경영향평가용역 [총차:450일,1차:360일,2차미계약]</t>
  </si>
  <si>
    <t>제천 수산-단양 단성 도로건설공사 전략 및 환경영향평가</t>
  </si>
  <si>
    <t>만경강 춘포지구 하천환경정비사업 소규모환경영향평가</t>
  </si>
  <si>
    <t>남양주왕숙 기업이전단지 사후환경영향조사용역</t>
  </si>
  <si>
    <t>의정부고산 공공주택지구 사후환경영향조사(운영시) 용역</t>
  </si>
  <si>
    <t>하남감일 공공주택지구 사후환경영향조사(운영시)용역</t>
  </si>
  <si>
    <t>안산신길 도시첨단산업단지 전략 및 환경(기후변화) 영향평가용역</t>
  </si>
  <si>
    <t>포천 평화경제특구 전략환경영향평가용역</t>
  </si>
  <si>
    <t>읍내1지구 자연재해위험개선 정비사업 소규모 환경영향평가용역</t>
  </si>
  <si>
    <t>의료폐기물 소각시설 설치사업 소규모환경영향평가용역</t>
  </si>
  <si>
    <t>양잠리 염해농지 태양광발전사업 소규모환경영향평가용역</t>
  </si>
  <si>
    <t>태안햇살에너지 태양광발전사업 환경영향평가용역</t>
  </si>
  <si>
    <t>대구연경지구 사후환경영향조사용역(공사시)</t>
  </si>
  <si>
    <t>중군-진상간 국가지원 지방도 확포장공사 사후환경영향조사용역</t>
  </si>
  <si>
    <t>안성 중소기업 일반산업단지 사후환경영향조사용역(공사시)</t>
  </si>
  <si>
    <t>대구산업선 철도건설사업 환경영향평가용역</t>
  </si>
  <si>
    <t>황간산업단지 조성사업 사후환경영향조사용역(공사시) (전체)</t>
  </si>
  <si>
    <t>정선군 생활폐기물 처리시설 설치사업 전략환경영향평가 및 기후변화영향평가 용역</t>
  </si>
  <si>
    <t>전곡 고능리 사업장 폐기물 최종처리시설 조성사업 환경영향평가용역</t>
  </si>
  <si>
    <t>고양장항 공공주택지구 사후환경영향조사(공사시)용역</t>
  </si>
  <si>
    <t>광주전남 집단에너지사업 사후환경영향조사(운영시,3차) 및 환경영향평가 변경협의 용역</t>
  </si>
  <si>
    <t>경주 양남-문무대왕 전략 및 환경영향평가용역</t>
  </si>
  <si>
    <t>영산강 담양지구 소규모환경영향평가용역</t>
  </si>
  <si>
    <t>남양주 다산지금 공공주택지구 환경보전방안 검토용역</t>
  </si>
  <si>
    <t>곡교천 소정지구 등 3개소 하천환경정비사업 사후환경영향조사용역(전체)</t>
  </si>
  <si>
    <t>만리근린공원 조성사업 소규모 환경영향평가 용역</t>
  </si>
  <si>
    <t>무릉 건강·복합체험 관광단지(복합체험 관광지구) 개발사업 사후환경영향조사(공사시 3차년도) 용역</t>
  </si>
  <si>
    <t>괸돌지구 다목적 농촌용수개발사업 소규모환경영향평가 용역</t>
  </si>
  <si>
    <t>인천공항 한전연계형 태양광 개발사업 환경영향평가 용역</t>
  </si>
  <si>
    <t>동부도로사업소 공공주택지구 조성사업 전략환경영향평가 및 소규모 환경영향평가용역</t>
  </si>
  <si>
    <t>무한천권역 하천기본계획 전략환경영향평가용역</t>
  </si>
  <si>
    <t>임진강 우정지구 및 배수영향구간(황공천) 하천정비사업전략 및 소규모환경영향평가용역</t>
  </si>
  <si>
    <t>내성천 대은지구 하천환경정비사업 소규모환경영향평가용역</t>
  </si>
  <si>
    <t>사능천 친수공간 조성사업 소규모 환경영향평가용역</t>
  </si>
  <si>
    <t>제천 봉양농공단지 조성사업 환경영향평가용역</t>
  </si>
  <si>
    <t>과업중지</t>
    <phoneticPr fontId="4" type="noConversion"/>
  </si>
  <si>
    <t>사업명</t>
    <phoneticPr fontId="4" type="noConversion"/>
  </si>
  <si>
    <t>금액</t>
    <phoneticPr fontId="4" type="noConversion"/>
  </si>
  <si>
    <t>국지도84호선(길상~선원) 도로개설공사 사후환경영향조사용역</t>
  </si>
  <si>
    <t>인천광역시종합건설본부</t>
  </si>
  <si>
    <t>※참여제외 (26.01.31)</t>
    <phoneticPr fontId="4" type="noConversion"/>
  </si>
  <si>
    <t>하남교산 동남로 연결도로 소규모 환경영향평가 용역</t>
  </si>
  <si>
    <t>한국토지주택공사 서울지역본부</t>
  </si>
  <si>
    <t>순천 도시첨단산업단지 사후환경조사용역(공사시)</t>
  </si>
  <si>
    <t>※참여제외 (26.02.02)</t>
    <phoneticPr fontId="4" type="noConversion"/>
  </si>
  <si>
    <t>서울도시철도 7호선 청라국제도시 연장 건설공사 사후환경영향조사용역(공사시)</t>
  </si>
  <si>
    <t>위례선 도시철도 건설사업 사후환경영향조사 용역</t>
  </si>
  <si>
    <t>서울특별시</t>
  </si>
  <si>
    <t>경기도 시흥시</t>
  </si>
  <si>
    <t>진안저동지구 풍수해생활권 종합정비사업 소규모 환경영향평가 용역</t>
  </si>
  <si>
    <t>강원특별자치도 강릉시</t>
  </si>
  <si>
    <t>제천강저2 공공지원민간임대주택 공급촉진지구 소규모 환경영향평가용역</t>
  </si>
  <si>
    <t>영산강 하류권역(함평천 등) 하천기본계획 전략환경영향평가용역</t>
  </si>
  <si>
    <t>154kV 동면, 동춘천분기T/L 건설사업 소규모 환경평가용역</t>
  </si>
  <si>
    <t>청주 하수처리장 증설사업(3단계) 사후환경영향조사(운영시)</t>
  </si>
  <si>
    <t>이사천권역 하천기본계획 전략환경영향평가용역</t>
  </si>
  <si>
    <t>서울 신길15 도심 공공주택 복합사업 소규모 환경영향평가용역</t>
  </si>
  <si>
    <t>성남서현 공공주택지구 사후환경영향조사(공사시) 용역</t>
  </si>
  <si>
    <t>154kV 신영일-영덕T/L 소규모환경영향평가 용역</t>
  </si>
  <si>
    <t>고원3-1구장 조성사업 소규모환경영향평가 용역</t>
  </si>
  <si>
    <t>강원특별자치도 태백시</t>
  </si>
  <si>
    <t>시흥거모 공공주택지구 주변도로 소규모 환경영향평가용역</t>
  </si>
  <si>
    <t>무주 설천-무풍 도로시설개량공사 사후환경영향조사용역</t>
  </si>
  <si>
    <t>서울아산병원 중입자치료기 구축사업 환경보전방안 용역</t>
  </si>
  <si>
    <t>서울아산병원</t>
  </si>
  <si>
    <t>서울국제금융센터(SIFC) 신축공사 환경보전방안검토(6차) 용역</t>
  </si>
  <si>
    <t>SIFC Development YH</t>
  </si>
  <si>
    <t>용인 반도체 산업단지 통합용수공급사업(1단계) 소규모 환경영향평가 용역</t>
  </si>
  <si>
    <t>중앙보훈병원 치과병원 건립사업 사후환경영향조사용역</t>
  </si>
  <si>
    <t>한국보훈복지의료공단 중앙보훈병원</t>
  </si>
  <si>
    <t>김포시 통진레코파크 증설사업 사후환경영향조사(공사시)</t>
  </si>
  <si>
    <t>고리·새울, 월성 원전주변 일반환경조사 및 평가용역</t>
  </si>
  <si>
    <t>한국수력원자력㈜새울원자력본부</t>
  </si>
  <si>
    <t>대전죽동2 공공주택지구 조성사업 환경영향평가용역</t>
  </si>
  <si>
    <t>땅끝항정비 2단계공사 사후환경영향조사용역</t>
  </si>
  <si>
    <t>씨지앤대산 LNG복합 발전사업 사후환경영향조사</t>
  </si>
  <si>
    <t>씨지앤대산전력(주)</t>
  </si>
  <si>
    <t>안양열병합발전소 개체사업 운영 시 사후환경영향조사</t>
  </si>
  <si>
    <t>GS파워㈜</t>
  </si>
  <si>
    <t>부천 사후환경영향조사 용역(2-1호기 건설)</t>
  </si>
  <si>
    <t>인천 3,4호기 신예화사업 관련 환경영향평가용역</t>
  </si>
  <si>
    <t>㈜포스코인터네셔널</t>
  </si>
  <si>
    <t>안양매곡 공공주택지구 소규모 환경영향평가용역</t>
  </si>
  <si>
    <t>강릉시 폐기물처리시설(소각시설) 사후환경영향조사 용역</t>
  </si>
  <si>
    <t>강원도 강릉시</t>
  </si>
  <si>
    <t>입장~진천 도로건설공사 등 2개소 사후환경영향조사용역</t>
  </si>
  <si>
    <t>국토교통부 대전지방국토관리청</t>
  </si>
  <si>
    <t>구리갈매역세권 공공주택지구 사후환경영향조사(공사시)용역</t>
  </si>
  <si>
    <t>광양 덕례·도월지구 도시개발사업 환경영향평가용역</t>
  </si>
  <si>
    <t>전남개발공사</t>
  </si>
  <si>
    <t>충청남도 건설본부</t>
  </si>
  <si>
    <t>곡교천권역 하천기본계획 전략환경영향평가 용역</t>
  </si>
  <si>
    <t>고양덕은 도시개발사업 사후환경영향조사(운영시) 용역</t>
  </si>
  <si>
    <t>여주~원주 복선전철 사후환경영향조사용역</t>
  </si>
  <si>
    <t>국도42호선 횡성 안흥-방림1 도로건설공사 사후환경영향조사용역</t>
  </si>
  <si>
    <t>국토교통부 원주지방국토관리청</t>
  </si>
  <si>
    <t>성서1,2차산업단지재생사업 사후환경영향조사</t>
  </si>
  <si>
    <t>영천하이테크파크지구 사후환경영향조사(공사시) 용역</t>
  </si>
  <si>
    <t>장성 동화-서삼 국가지원지방도 건설공사 전략 및 환경영향평가용역</t>
  </si>
  <si>
    <t>기지시~한진 지방도(619호) 확포장공사 사후환경영향조사</t>
  </si>
  <si>
    <t>준공된 산업단지 환경보전방안 검토 용역</t>
  </si>
  <si>
    <t>진접선(4호선연장) 차량기지 건설공사 사후환경영향조사 용역</t>
  </si>
  <si>
    <t>국지도88호 도계~영월간 도로건설공사 사후환경영향조사용역</t>
  </si>
  <si>
    <t>강원도</t>
  </si>
  <si>
    <t>강원도_x000D_
강릉시</t>
  </si>
  <si>
    <t>섬진강 구례지구 사후환경영향조사용역</t>
  </si>
  <si>
    <t>논산 연무~양촌 도로건설공사전략 및 환경영향평가</t>
  </si>
  <si>
    <t>서산 수석지구 도시개발사업 사후환경영향조사용역</t>
  </si>
  <si>
    <t>충청남도 서산시</t>
  </si>
  <si>
    <t>호남고속 2단계(고막원~목포) 사후환경영향조사 용역</t>
  </si>
  <si>
    <t>용인중앙공원 공공지원민간임대주택 공급촉진지구 환경영향평가용역</t>
  </si>
  <si>
    <t>원주 단계공원 공공지원민간임대주택 공급촉진지구 조성사업 환경영향평가용역</t>
  </si>
  <si>
    <t>호남고속도로(동광주-광산) 확장사업 사후환경영향조사 용역</t>
  </si>
  <si>
    <r>
      <t xml:space="preserve">담양 음식특화농공단지조성사업 전략환경·환경영향평가 용역
</t>
    </r>
    <r>
      <rPr>
        <b/>
        <u/>
        <sz val="10"/>
        <rFont val="굴림체"/>
        <family val="3"/>
        <charset val="129"/>
      </rPr>
      <t>※과업중지 26.02.05</t>
    </r>
    <phoneticPr fontId="4" type="noConversion"/>
  </si>
  <si>
    <t>담양 음식특화농공단지조성사업 전략환경·환경영향평가 용역</t>
  </si>
  <si>
    <t>3개월이상 과업중지</t>
    <phoneticPr fontId="4" type="noConversion"/>
  </si>
  <si>
    <t>천안산업기술지방산업단지 사후환경영향조사(운영시) 용역</t>
  </si>
  <si>
    <t>평택주한미군기지이전사업 사후환경영향조사(운영시) 용역</t>
  </si>
  <si>
    <t>하계5단지 재정비사업 사후환경영향조사용역</t>
  </si>
  <si>
    <t>미호강 병천천2권역 하천기본계획 전략환경(기후변화)환경영향평가 용역(총체)</t>
  </si>
  <si>
    <t>통영천연가스발전사업 사후환경영향조사(운영시_2차년도) 용역</t>
  </si>
  <si>
    <t>위례선 도시철도 건설사업 사후환경영향조사 용역(장기계속)</t>
  </si>
  <si>
    <t>2026-8 전략환경영향평가</t>
  </si>
  <si>
    <r>
      <t xml:space="preserve">지방도408호선 무이~생곡간 도로확포장공사 사후환경조사용역
</t>
    </r>
    <r>
      <rPr>
        <b/>
        <u/>
        <sz val="10"/>
        <rFont val="굴림체"/>
        <family val="3"/>
        <charset val="129"/>
      </rPr>
      <t>※과업중지 26.09.17</t>
    </r>
    <phoneticPr fontId="4" type="noConversion"/>
  </si>
  <si>
    <t>지방도408호선 무이~생곡간 도로확포장공사 사후환경조사용역</t>
  </si>
  <si>
    <t>※1번용역 전직장 계약용역이므로
해당사항없음</t>
    <phoneticPr fontId="4" type="noConversion"/>
  </si>
  <si>
    <t>광명하안2 공공주택지구 조성사업 환경영향평가용역</t>
  </si>
  <si>
    <t>협의완료(24/03/07)</t>
    <phoneticPr fontId="39" type="noConversion"/>
  </si>
  <si>
    <t>용인 첨단시스템반도체 클러스터 국가산업단지 조성사업 환경영향평가용역</t>
  </si>
  <si>
    <t>협의완료(24/07/26)</t>
    <phoneticPr fontId="39" type="noConversion"/>
  </si>
  <si>
    <t>포천송우2 공공지원민간임대주택 공급촉진지구 사후환경영향조사(공사시) 용역</t>
  </si>
  <si>
    <t>제주특별자치도 자원순환클러스터 조성사업 전략 및 환경영향평가 용역</t>
  </si>
  <si>
    <t>보령신항 관리부두 및 준설토투기장 축조공사 사후환경영향조사 용역(운영시)</t>
  </si>
  <si>
    <t>영천 금호일반산업단지 조성공사 사후환경영향조사용역(공사시)</t>
  </si>
  <si>
    <t>2023-03-02</t>
  </si>
  <si>
    <t>2026-12-26</t>
  </si>
  <si>
    <t>거제-마산 해상구간 국도건설공사 등 2건 전략 및 소규모환경영향평가 건설엔지니어링</t>
    <phoneticPr fontId="4" type="noConversion"/>
  </si>
  <si>
    <t>협의완료(26/08/24)</t>
    <phoneticPr fontId="39" type="noConversion"/>
  </si>
  <si>
    <t>2025-08-04</t>
  </si>
  <si>
    <t>2026-11-24</t>
  </si>
  <si>
    <t>345kV 신강진-광양T/L 용량증대 건설사업 환경영향평가용역(PQ)</t>
  </si>
  <si>
    <t>345kV 광양-신장수 송전선로 건설사업 환경영향평가용역(PQ)</t>
    <phoneticPr fontId="39" type="noConversion"/>
  </si>
  <si>
    <t>345kV 광양-신장수 송전선로 건설사업 환경영향평가용역(PQ)</t>
  </si>
  <si>
    <t>제천 제4산업단지 조성사업 환경영향평가용역</t>
    <phoneticPr fontId="4" type="noConversion"/>
  </si>
  <si>
    <t>제천 제4산업단지 조성사업 환경영향평가용역/27.06.26 해제예정</t>
  </si>
  <si>
    <r>
      <t>대구 도시철도 4호선(엑스코선) 건설사업 환경영향평가 용역</t>
    </r>
    <r>
      <rPr>
        <b/>
        <u/>
        <sz val="9"/>
        <color theme="1"/>
        <rFont val="굴림체"/>
        <family val="3"/>
        <charset val="129"/>
      </rPr>
      <t xml:space="preserve">
※과업중지 25.12.05</t>
    </r>
    <phoneticPr fontId="4" type="noConversion"/>
  </si>
  <si>
    <t>대구 도시철도 4호선(엑스코선) 건설사업 환경영향평가 용역</t>
  </si>
  <si>
    <t>협의완료(26,05,22)
3개월이상 과업중지</t>
    <phoneticPr fontId="39" type="noConversion"/>
  </si>
  <si>
    <t>협의완료
/용역중지 3개월이상</t>
    <phoneticPr fontId="4" type="noConversion"/>
  </si>
  <si>
    <t>홍천양수 사후환경영향조사 용역</t>
  </si>
  <si>
    <t>경주시 국도대체우회도로(상구-효현)건설공사 사후환경영향조사용역</t>
  </si>
  <si>
    <t>'26-28년도 음성 345kV 송전선로 사후환경영향조사 용역</t>
  </si>
  <si>
    <t>김천집단에너지 건설사업 운영시 사후환경영향조사 용역</t>
  </si>
  <si>
    <t>2026년 고정국가산업단지 개발사업 사후환경영향조사 용역</t>
  </si>
  <si>
    <t>"해당사항 없음"</t>
    <phoneticPr fontId="4" type="noConversion"/>
  </si>
  <si>
    <t>강원도 철원군 율이리 폐기물처리시설(소각) 설치사업 소규모 환경영향평가(강원도 평가) 용역</t>
    <phoneticPr fontId="39" type="noConversion"/>
  </si>
  <si>
    <t>포천시 군내면 하성북리 산44-2번지 일원 채석단지 지정 환경영향평가(경관)용역</t>
    <phoneticPr fontId="39" type="noConversion"/>
  </si>
  <si>
    <t>국지도78호선 고양 고양-벽제 도로건설공사 소규모 환경영향평가용역 2차</t>
    <phoneticPr fontId="39" type="noConversion"/>
  </si>
  <si>
    <t>154kV 내곡분기T/L 소규모 환경영향평가용역</t>
    <phoneticPr fontId="39" type="noConversion"/>
  </si>
  <si>
    <t>(주)신우레미콘 석산개발사업 사후환경영향조사 용역</t>
    <phoneticPr fontId="39" type="noConversion"/>
  </si>
  <si>
    <t>포천 화현 채석단지 사후환경영향조사 및 협의내용 관리책임자 선임</t>
    <phoneticPr fontId="39" type="noConversion"/>
  </si>
  <si>
    <t>154kV 임계S/S 및 분기 T/L 건설사업 소규모환경영향평가 용역</t>
    <phoneticPr fontId="39" type="noConversion"/>
  </si>
  <si>
    <t>단월면 지역활력 스포츠 인프라 확충사업 소규모 환경영향평가 용역</t>
    <phoneticPr fontId="39" type="noConversion"/>
  </si>
  <si>
    <t>과천공공하수처리시설 현대화사업 환경영향평가</t>
    <phoneticPr fontId="39" type="noConversion"/>
  </si>
  <si>
    <r>
      <t xml:space="preserve">월곡동 마을진입도로 확장공사 소규모환경영향평가 용역
</t>
    </r>
    <r>
      <rPr>
        <b/>
        <u/>
        <sz val="9"/>
        <color theme="1"/>
        <rFont val="굴림체"/>
        <family val="3"/>
        <charset val="129"/>
      </rPr>
      <t>※과업중지 26.09.03</t>
    </r>
    <phoneticPr fontId="39" type="noConversion"/>
  </si>
  <si>
    <t>양구역세권 지구 외 도시계획도로 소규모 환경영향평가 용역</t>
    <phoneticPr fontId="39" type="noConversion"/>
  </si>
  <si>
    <t>파주시 탄현면 법흥리 279-1 공장 조성사업 소규모 환경영향평가</t>
    <phoneticPr fontId="39" type="noConversion"/>
  </si>
  <si>
    <r>
      <t xml:space="preserve">인제 군관리계획(북면 월학리 지구단위계획 구역) 결정(변경) 전략환경영향평가 용역
</t>
    </r>
    <r>
      <rPr>
        <b/>
        <u/>
        <sz val="9"/>
        <rFont val="굴림체"/>
        <family val="3"/>
        <charset val="129"/>
      </rPr>
      <t>※과업중지 26.06.25</t>
    </r>
    <phoneticPr fontId="39" type="noConversion"/>
  </si>
  <si>
    <t>강원특별자치도 고성군 간성읍 교동리 산23번지 개간사업 소규모 환경영향평가 용역</t>
    <phoneticPr fontId="39" type="noConversion"/>
  </si>
  <si>
    <t>과업완료시까지</t>
    <phoneticPr fontId="39" type="noConversion"/>
  </si>
  <si>
    <t>화성동탄 택지개발사업 사후환경영향조사(공사시)용역</t>
  </si>
  <si>
    <t>갈천~가수 도로확장공사 사후환경영향조사 용역</t>
  </si>
  <si>
    <t>오송 제3생명과학국가산업단지 조성사업 환경영향평가용역</t>
  </si>
  <si>
    <t>협의완료(24/11/26)</t>
  </si>
  <si>
    <t>한국에너지공대 캠퍼스 조성공사 사후환경영향조사 용역</t>
  </si>
  <si>
    <t>수원당수2 공공주택지구 환경영향평가용역</t>
  </si>
  <si>
    <t>협의완료(22/12/15)</t>
    <phoneticPr fontId="39" type="noConversion"/>
  </si>
  <si>
    <t>화성봉담3 공공주택지구 조성사업 환경영향평가용역</t>
  </si>
  <si>
    <t>협의완료(25/10/29)</t>
    <phoneticPr fontId="39" type="noConversion"/>
  </si>
  <si>
    <t>수도권 제2순환 (양평∼이천) 고속도로 건설사업 사후환경영향조사 용역</t>
  </si>
  <si>
    <t>다사~왜관간 광역도로 건설공사 사후환경영향조사용역(공사시)</t>
  </si>
  <si>
    <t>울산 농소-경주 외동 국도건설공사 사후환경영향조사용역</t>
  </si>
  <si>
    <t>녹동신항 일반 및 모래부두 축조공사 사후환경영향조사용역</t>
  </si>
  <si>
    <r>
      <t xml:space="preserve">동두천 중앙문화공원 공공지원민간임대주택 공급촉진지구 조성사업 환경영향평가용역 
</t>
    </r>
    <r>
      <rPr>
        <b/>
        <sz val="9"/>
        <color theme="1"/>
        <rFont val="굴림체"/>
        <family val="3"/>
        <charset val="129"/>
      </rPr>
      <t>(협의완료 : 2023.06.13)</t>
    </r>
    <phoneticPr fontId="4" type="noConversion"/>
  </si>
  <si>
    <t>동두천 중앙문화공원 공공지원민간임대주택 공급촉진지구 조성사업 환경영향평가용역</t>
  </si>
  <si>
    <r>
      <t xml:space="preserve">광양 덕례·도월지구 도시개발사업 환경영향평가용역
</t>
    </r>
    <r>
      <rPr>
        <b/>
        <sz val="9"/>
        <color theme="1"/>
        <rFont val="굴림체"/>
        <family val="3"/>
        <charset val="129"/>
      </rPr>
      <t>(3개월이상 중지중 : 2024.06.11)</t>
    </r>
    <phoneticPr fontId="4" type="noConversion"/>
  </si>
  <si>
    <t>3개월이상중지중</t>
    <phoneticPr fontId="4" type="noConversion"/>
  </si>
  <si>
    <t>성남-장호원 도로건설공사(제6-2공구) 사후환경영향조사용역</t>
  </si>
  <si>
    <r>
      <t xml:space="preserve">고양시 00지구 도시개발사업 전략환경영향평가 용역
</t>
    </r>
    <r>
      <rPr>
        <b/>
        <sz val="9"/>
        <color theme="1"/>
        <rFont val="굴림체"/>
        <family val="3"/>
        <charset val="129"/>
      </rPr>
      <t>(3개월이상 중지중 : 2024.01.22)</t>
    </r>
    <phoneticPr fontId="4" type="noConversion"/>
  </si>
  <si>
    <t>고양시 00지구 도시개발사업 전략환경영향평가 용역</t>
  </si>
  <si>
    <r>
      <t>서울대방 공공주택지구 조성사업 소규모 환경영향평가용역</t>
    </r>
    <r>
      <rPr>
        <b/>
        <sz val="9"/>
        <color theme="1"/>
        <rFont val="굴림체"/>
        <family val="3"/>
        <charset val="129"/>
      </rPr>
      <t>(협의완료 : 2024.02.01)</t>
    </r>
    <phoneticPr fontId="4" type="noConversion"/>
  </si>
  <si>
    <t>서울대방 공공주택지구 조성사업 소규모 환경영향평가용역</t>
  </si>
  <si>
    <t>회야강권역 하천기본계획 전략환경영향평가 용역</t>
  </si>
  <si>
    <t>양양남대천권역 하천기본계획 전략환경영향평가용역</t>
  </si>
  <si>
    <t>과천시 소하천정비종합계획 재수립 전략환경영향평가 용역</t>
  </si>
  <si>
    <t>P시설 건설사업 사후환경영향조사용역</t>
  </si>
  <si>
    <t>익산소라지구 사후환경영향조사(운영시) 용역</t>
  </si>
  <si>
    <t>고창 흥덕-부안 행안 도로확장공사 사후환경영향조사용역</t>
  </si>
  <si>
    <t>인천 부평 개발제한구역 내 자연환경복원사업 소규모 환경영향평가 용역 과업중지중 : 2026.05.08</t>
    <phoneticPr fontId="4" type="noConversion"/>
  </si>
  <si>
    <t>인천 부평 개발제한구역 내 자연환경복원사업 소규모 환경영향평가 용역</t>
  </si>
  <si>
    <t>신평농공단지 조성사업 환경영향평가 용역</t>
  </si>
  <si>
    <t>파주 평화경제특구 전략환경영향평가 용역</t>
  </si>
  <si>
    <t>의왕오전왕곡 공공주택지구 환경영향평가 및 기후변화영향평가</t>
  </si>
  <si>
    <t>화성태안(3)택지개발사업지구 사후환경영향조사 용역</t>
  </si>
  <si>
    <r>
      <t xml:space="preserve">송도국제도시 워터프런트 공유수면매립기본계획 전략환경영향평가 용역 
</t>
    </r>
    <r>
      <rPr>
        <b/>
        <sz val="10"/>
        <rFont val="굴림체"/>
        <family val="3"/>
        <charset val="129"/>
      </rPr>
      <t>(3개월이상 중지중 : 2020.11.20)</t>
    </r>
    <phoneticPr fontId="4" type="noConversion"/>
  </si>
  <si>
    <t>송도국제도시 워터프런트 공유수면매립기본계획 전략환경영향평가 용역</t>
  </si>
  <si>
    <t>소제지구 택지개발사업 사후환경영향조사 용역</t>
  </si>
  <si>
    <r>
      <t>서울대방 공공주택지구 조성사업 소규모 환경영향평가용역(</t>
    </r>
    <r>
      <rPr>
        <b/>
        <sz val="9"/>
        <color theme="1"/>
        <rFont val="굴림체"/>
        <family val="3"/>
        <charset val="129"/>
      </rPr>
      <t>협의완료 : 2024.02.01)</t>
    </r>
    <phoneticPr fontId="4" type="noConversion"/>
  </si>
  <si>
    <t>사천 우주항공복합도시 도시개발사업 전략환경영향평가 및 기후변화영향평가 용역</t>
  </si>
  <si>
    <r>
      <t xml:space="preserve">500kV HVDC 동해안∼신가평 송전선로 건설사업 환경영향평가 용역(서부구간)
</t>
    </r>
    <r>
      <rPr>
        <b/>
        <sz val="9"/>
        <color theme="1"/>
        <rFont val="굴림체"/>
        <family val="3"/>
        <charset val="129"/>
      </rPr>
      <t>(3개월이상 중지중 : 2024.03.25)</t>
    </r>
    <phoneticPr fontId="4" type="noConversion"/>
  </si>
  <si>
    <t>500kV HVDC 동해안∼신가평 송전선로 건설사업 환경영향평가 용역(서부구간)</t>
  </si>
  <si>
    <r>
      <t>성서1,2차산업단지 재생사업 사후환경영향조사 용역</t>
    </r>
    <r>
      <rPr>
        <b/>
        <sz val="10"/>
        <color theme="1"/>
        <rFont val="굴림체"/>
        <family val="3"/>
        <charset val="129"/>
      </rPr>
      <t>(3개월이상 중지중 : 2026.04.07)</t>
    </r>
    <phoneticPr fontId="4" type="noConversion"/>
  </si>
  <si>
    <t>[양도양수]성서1,2차산업단지 재생사업 사후환경영향조사 용역</t>
  </si>
  <si>
    <t>오색삭도 설치사업 사후환경영향조사 용역</t>
  </si>
  <si>
    <t>하남공공하수처리시설 증설사업 사후환경영향조사용역(운영시)</t>
  </si>
  <si>
    <t>충북 진천.음성 혁신도시개발사업 조성공사 사후환경영향조사용역</t>
  </si>
  <si>
    <r>
      <t xml:space="preserve">서울B지구 보금자리주택지구 영향평가용역
</t>
    </r>
    <r>
      <rPr>
        <b/>
        <u/>
        <sz val="9"/>
        <rFont val="굴림체"/>
        <family val="3"/>
        <charset val="129"/>
      </rPr>
      <t>(협의완료:2012.12.05)</t>
    </r>
    <phoneticPr fontId="4" type="noConversion"/>
  </si>
  <si>
    <t>서울B지구 보금자리주택지구 영향평가용역
(협의완료:2012.12.05)</t>
  </si>
  <si>
    <t>의왕고천 공공주택지구 조성사업 사후환경영향조사용역(공사시)</t>
  </si>
  <si>
    <t>함양~창녕(합천~창녕) 고속도로 건설사업 사후환경영향조사</t>
  </si>
  <si>
    <t xml:space="preserve">수원당수 공공주택지구 사후환경영향조사용역(공사시) </t>
  </si>
  <si>
    <t>칠곡북삼 도시개발사업 사후환경영향조사(공사시) 용역</t>
  </si>
  <si>
    <t>김해진례 공공지원민간임대주택 공급촉진지구 사후환경영향조사용역(공사시)</t>
  </si>
  <si>
    <t>포항블루밸리 국가산업단지 사후환경영향조사용역(공사시)</t>
  </si>
  <si>
    <r>
      <t xml:space="preserve">표준가스복합 발전플랜트 개발 및 실증 R&amp;D 환경영향평가 용역
</t>
    </r>
    <r>
      <rPr>
        <b/>
        <u/>
        <sz val="9"/>
        <rFont val="굴림체"/>
        <family val="3"/>
        <charset val="129"/>
      </rPr>
      <t>(과업중지:2023.09.15)_3개월이상 중지중</t>
    </r>
    <phoneticPr fontId="4" type="noConversion"/>
  </si>
  <si>
    <t>표준가스복합 발전플랜트 개발 및 실증 R&amp;D 환경영향평가 용역(과업중지:2023.09.15)</t>
  </si>
  <si>
    <t>대전 제2매립장(1단계)조성사업 사후환경영향조사용역(공사시)</t>
  </si>
  <si>
    <t>00사단 00-0대대 병영생활관 신축 등 5건 소규모 환경영향평가</t>
  </si>
  <si>
    <t>영산강하류권역(함평천 등) 하천기본계획 전략환경영향평가용역</t>
  </si>
  <si>
    <t>의왕오전왕곡 공공주택지구 환경영향평가 및 기후변화영향평가</t>
    <phoneticPr fontId="4" type="noConversion"/>
  </si>
  <si>
    <r>
      <t>인천경제자유구역 영종지구 개발사업(영종지역) 제영향평가용역</t>
    </r>
    <r>
      <rPr>
        <b/>
        <u/>
        <sz val="9"/>
        <rFont val="굴림체"/>
        <family val="3"/>
        <charset val="129"/>
      </rPr>
      <t>(협의완료:2021.03.26)</t>
    </r>
    <phoneticPr fontId="4" type="noConversion"/>
  </si>
  <si>
    <t>인천경제자유구역 영종지구 개발사업(영종지역) 제영향평가용역(협의완료:2021.03.26)</t>
  </si>
  <si>
    <t>광명시흥 일반산업단지 사후환경영향조사(공사시)용역</t>
  </si>
  <si>
    <t>의왕월암 공공주택지구 사후환경영향조사용역(공사시)</t>
  </si>
  <si>
    <t>무심동로-오창IC 도로건설공사 사후환경영향조사용역</t>
  </si>
  <si>
    <r>
      <t xml:space="preserve">동탄도시철도(트램) 건설사업 환경영향평가용역
</t>
    </r>
    <r>
      <rPr>
        <b/>
        <sz val="9"/>
        <rFont val="굴림체"/>
        <family val="3"/>
        <charset val="129"/>
      </rPr>
      <t>(3개월이상 중지중 : 24.06.13~27.06.12)</t>
    </r>
    <phoneticPr fontId="4" type="noConversion"/>
  </si>
  <si>
    <t>동탄도시철도(트램) 건설사업 환경영향평가용역</t>
  </si>
  <si>
    <r>
      <t>서울대방 공공주택지구 조성사업 소규모 환경영향평가용역</t>
    </r>
    <r>
      <rPr>
        <b/>
        <sz val="9"/>
        <color theme="1"/>
        <rFont val="굴림체"/>
        <family val="3"/>
        <charset val="129"/>
      </rPr>
      <t xml:space="preserve"> (협의완료 : 2024.02.01)</t>
    </r>
    <phoneticPr fontId="4" type="noConversion"/>
  </si>
  <si>
    <t>문경역세권 도시개발사업 사후환경영향조사용역(총괄)</t>
    <phoneticPr fontId="4" type="noConversion"/>
  </si>
  <si>
    <r>
      <t xml:space="preserve">강릉 00지역 개발사업 소규모환경영향평가
</t>
    </r>
    <r>
      <rPr>
        <b/>
        <sz val="9"/>
        <rFont val="굴림체"/>
        <family val="3"/>
        <charset val="129"/>
      </rPr>
      <t>(3개월이상 중지중 : 2023.12.06)</t>
    </r>
    <phoneticPr fontId="4" type="noConversion"/>
  </si>
  <si>
    <t>강릉 00지역 개발사업 소규모환경영향평가</t>
  </si>
  <si>
    <t>단독주택 부지조성사업(증설) 소규모환경영향평가용역</t>
    <phoneticPr fontId="4" type="noConversion"/>
  </si>
  <si>
    <t>단독주택 부지조성사업(증설) 소규모환경영향평가용역</t>
  </si>
  <si>
    <t>과업완료시</t>
  </si>
  <si>
    <t>보은군 속리산면 갈목리 야영장 조성사업 소규모환경영향평가</t>
    <phoneticPr fontId="4" type="noConversion"/>
  </si>
  <si>
    <t>보은군 속리산면 갈목리 야영장 조성사업 소규모환경영향평가</t>
  </si>
  <si>
    <r>
      <t xml:space="preserve">강릉시 청솔공원 장사시설(묘지) 확충사업 전략 및 환경영향평가 용역
</t>
    </r>
    <r>
      <rPr>
        <b/>
        <sz val="9"/>
        <rFont val="굴림체"/>
        <family val="3"/>
        <charset val="129"/>
      </rPr>
      <t>(3개월이상 중지중 : 2026.05.11)</t>
    </r>
    <phoneticPr fontId="4" type="noConversion"/>
  </si>
  <si>
    <t>강릉시 청솔공원 장사시설(묘지) 확충사업 전략 및 환경영향평가 용역</t>
  </si>
  <si>
    <r>
      <t xml:space="preserve">2030년괴산군관리계획재정비전략환경영향평가용역
</t>
    </r>
    <r>
      <rPr>
        <b/>
        <sz val="9"/>
        <rFont val="굴림체"/>
        <family val="3"/>
        <charset val="129"/>
      </rPr>
      <t>(3개월이상 중지중 : 2026.05.08)</t>
    </r>
    <phoneticPr fontId="4" type="noConversion"/>
  </si>
  <si>
    <t>2030년괴산군관리계획재정비전략환경영향평가용역</t>
  </si>
  <si>
    <t>154Kv 석대분기T/L 소규모 환경영향평가용역</t>
    <phoneticPr fontId="4" type="noConversion"/>
  </si>
  <si>
    <t>154Kv 석대분기T/L 소규모 환경영향평가용역</t>
  </si>
  <si>
    <t>청주 하수처리장 증설사업(3단계) 사후환경영향조사(운영시)</t>
    <phoneticPr fontId="4" type="noConversion"/>
  </si>
  <si>
    <r>
      <t xml:space="preserve">소하천(신안,원당이) 정비사업 소규모환경영향평가 용역 </t>
    </r>
    <r>
      <rPr>
        <b/>
        <sz val="9"/>
        <rFont val="굴림체"/>
        <family val="3"/>
        <charset val="129"/>
      </rPr>
      <t>(협의완료 2026.03.12)</t>
    </r>
    <phoneticPr fontId="4" type="noConversion"/>
  </si>
  <si>
    <t>소하천(신안,원당이) 정비사업 소규모환경영향평가 용역</t>
  </si>
  <si>
    <r>
      <t xml:space="preserve">제3차 세종시 농어촌도로 기본(정비)계획 전략환경영향평가 용역 </t>
    </r>
    <r>
      <rPr>
        <b/>
        <sz val="9"/>
        <color theme="1"/>
        <rFont val="굴림체"/>
        <family val="3"/>
        <charset val="129"/>
      </rPr>
      <t>(과업중지 2026.07.13)</t>
    </r>
    <phoneticPr fontId="4" type="noConversion"/>
  </si>
  <si>
    <t>제3차 세종시 농어촌도로 기본(정비)계획 전략환경영향평가 용역</t>
  </si>
  <si>
    <t>제8차 충북권 관광개발계획 전략환경영향평가 용역</t>
    <phoneticPr fontId="4" type="noConversion"/>
  </si>
  <si>
    <t>제8차 충북권 관광개발계획 전략환경영향평가 용역</t>
  </si>
  <si>
    <t>성남서현 공공주택지구 사후환경영향조사(공사시) 용역</t>
    <phoneticPr fontId="4" type="noConversion"/>
  </si>
  <si>
    <r>
      <t>농어촌도로 기본 및 정비계획(변경) 전략환경영향평가 및 기후변화영향평가용역</t>
    </r>
    <r>
      <rPr>
        <b/>
        <sz val="9"/>
        <rFont val="굴림체"/>
        <family val="3"/>
        <charset val="129"/>
      </rPr>
      <t>(과업중지 2026.09.17)</t>
    </r>
    <phoneticPr fontId="4" type="noConversion"/>
  </si>
  <si>
    <t>농어촌도로 기본 및 정비계획(변경) 전략환경영향평가 및 기후변화영향평가용역</t>
  </si>
  <si>
    <t>용담댐 안전성강화사업 사후환경영향조사 용역</t>
    <phoneticPr fontId="4" type="noConversion"/>
  </si>
  <si>
    <t>용담댐 안전성강화사업 사후환경영향조사 용역</t>
  </si>
  <si>
    <t>한탄강권역(신천) 하천기본계획 전략환경영향평가용역</t>
    <phoneticPr fontId="4" type="noConversion"/>
  </si>
  <si>
    <t>한탄강권역(신천) 하천기본계획 전략환경영향평가용역</t>
  </si>
  <si>
    <t>화순 동면-송광 봉산 도로시설개량공사 사후환경영향조사용역</t>
    <phoneticPr fontId="4" type="noConversion"/>
  </si>
  <si>
    <t>표준가스복합 발전플랜트 개발 및 실증 R&amp;D 환경영향평가 용역
(과업중지:2023.09.15)_3개월이상 중지중</t>
  </si>
  <si>
    <t xml:space="preserve">인천계양 국도39호선(벌말로) 및 경명대로 확장공사 소규모 환경영향평가 용역 </t>
  </si>
  <si>
    <t>한울,한빛 원전주변 일반환경조사 및 평가용역</t>
  </si>
  <si>
    <t>서울복합 1,2호기 발전소 건설사업 사후환경영향조사 용역</t>
  </si>
  <si>
    <t>시작일</t>
    <phoneticPr fontId="4" type="noConversion"/>
  </si>
  <si>
    <t>종료일</t>
    <phoneticPr fontId="4" type="noConversion"/>
  </si>
  <si>
    <t>총금액</t>
    <phoneticPr fontId="4" type="noConversion"/>
  </si>
  <si>
    <t>기간</t>
    <phoneticPr fontId="4" type="noConversion"/>
  </si>
  <si>
    <t>잔여일</t>
    <phoneticPr fontId="4" type="noConversion"/>
  </si>
  <si>
    <t>울산 U-밸리 산업단지 조성사업 환경영향평가 용역</t>
  </si>
  <si>
    <t>울산광역시
도시공사</t>
  </si>
  <si>
    <t>국도4호선 경산 하양 남하-대구시계 단구간 확장공사 소규모 환경영향평가 건설엔지니어링</t>
  </si>
  <si>
    <t>3개월미만
미산입</t>
    <phoneticPr fontId="4" type="noConversion"/>
  </si>
  <si>
    <t>포항국토
관리사무소</t>
  </si>
  <si>
    <t>서울양재 공공주택지구 전략환경영향평가 용역</t>
  </si>
  <si>
    <t>만경강 완주지구 홍수안전확보사업 소규모환경영향평가</t>
  </si>
  <si>
    <t>사가정역 인근 도심복합사업 환경영향평가용역</t>
  </si>
  <si>
    <t>환경자원시설(매립시설) 증설 3단계 조성사업 사후환경조사용역(공사시)
※중지일:26.07.22</t>
    <phoneticPr fontId="4" type="noConversion"/>
  </si>
  <si>
    <t>환경자원시설(매립시설) 증설 3단계 조성사업 사후환경조사용역(공사시)</t>
  </si>
  <si>
    <t>대구광역시
도시건설본부</t>
  </si>
  <si>
    <t>중지일:26.07.22</t>
  </si>
  <si>
    <t>내성천 하류권역 하천기본계획 전략환경영향평가 용역
※중지일:26.08.19</t>
    <phoneticPr fontId="4" type="noConversion"/>
  </si>
  <si>
    <t>내성천 하류권역 하천기본계획 전략환경영향평가 용역</t>
  </si>
  <si>
    <t>낙동강
유역환경청</t>
  </si>
  <si>
    <t>중지일:26.08.19</t>
  </si>
  <si>
    <t>익산시관내 국도대체우회도로(서수-평장)건설공사 사후환경영향조사</t>
  </si>
  <si>
    <t>익산지방
국토관리청</t>
  </si>
  <si>
    <t>상화로 입체화 사업 사후환경영향조사 용역</t>
  </si>
  <si>
    <t>대구광역시
건설본부</t>
  </si>
  <si>
    <t>경산시 국도대체우회도로 남산-하양 건설공사 사후환경영향조사용역</t>
  </si>
  <si>
    <t>부산지방
국토관리청</t>
  </si>
  <si>
    <t>고속국도 제12호 광주대구선 대가야 하이패스 나들목 등 2개소 소규모 환경영향평가 용역</t>
  </si>
  <si>
    <t>담양 보촌지구 도시개발사업 사후환경영향조사 용역</t>
  </si>
  <si>
    <t>용산지구 자연재해위험개선지구 정비사업 소규모환경영향평가 용역</t>
  </si>
  <si>
    <t>경상북도
칠곡군</t>
  </si>
  <si>
    <t>고양은평선 광역철도 건설사업 환경영향평가용역</t>
  </si>
  <si>
    <t>포항 국가산단(제2연관단지) 노후거점산단 경쟁력강화 환경영향평가 용역
※중지일:25.07.21</t>
    <phoneticPr fontId="4" type="noConversion"/>
  </si>
  <si>
    <t>포항 국가산단(제2연관단지) 노후거점산단 경쟁력강화 환경영향평가 용역</t>
  </si>
  <si>
    <t>경상북도
포항시</t>
  </si>
  <si>
    <t>중지일:25.07.21</t>
  </si>
  <si>
    <t>광양 대근지구 도시개발사업 사후환경영향조사 용역
※중지일:24.02.06</t>
    <phoneticPr fontId="4" type="noConversion"/>
  </si>
  <si>
    <t>광양 대근지구 도시개발사업 사후환경영향조사 용역</t>
  </si>
  <si>
    <t>광양시</t>
  </si>
  <si>
    <t>중지일:24.02.06</t>
  </si>
  <si>
    <t>달성군 소하천정비종합계획(하빈,다사) 전략환경영향평가
※중지일:24.07.12 ※협의완료일:25.12.18</t>
    <phoneticPr fontId="4" type="noConversion"/>
  </si>
  <si>
    <t>달성군 소하천정비종합계획(하빈,다사) 전략환경영향평가</t>
  </si>
  <si>
    <t>대구광역시
달성군</t>
  </si>
  <si>
    <t>중지일:24.07.12
협의완료일:25.12.18</t>
  </si>
  <si>
    <t>충청남도
건설본부</t>
  </si>
  <si>
    <t>동탄도시철도(트램) 건설사업 환경영향평가용역
※중지일:24.06.13</t>
    <phoneticPr fontId="4" type="noConversion"/>
  </si>
  <si>
    <t>화성시</t>
  </si>
  <si>
    <t>중지일:24.06.13</t>
  </si>
  <si>
    <t>밀양나노 국가산단진입도로 건설공사 사후환경영향조사용역</t>
  </si>
  <si>
    <t>단산-부석사간도로 건설공사 사후환경영향조사용역</t>
  </si>
  <si>
    <t>여수 죽림1지구 도시개발사업 사후환경영향조사 용역(공사시)</t>
  </si>
  <si>
    <t>당진~서산 도로건설공사 사후환경영향조사 용역</t>
  </si>
  <si>
    <t>서대구산업단지 재생사업 사후환경영향조사용역</t>
  </si>
  <si>
    <t>도시철도 하단-녹산선 건설사업 환경영향평가 용역
※중지일:25.12.31</t>
    <phoneticPr fontId="4" type="noConversion"/>
  </si>
  <si>
    <t>도시철도 하단-녹산선 건설사업 환경영향평가 용역</t>
  </si>
  <si>
    <t>부산교통
공사</t>
  </si>
  <si>
    <t>중지일:25.12.31</t>
  </si>
  <si>
    <t>중지일:26.07.22</t>
    <phoneticPr fontId="4" type="noConversion"/>
  </si>
  <si>
    <t>중지일:25.07.21</t>
    <phoneticPr fontId="4" type="noConversion"/>
  </si>
  <si>
    <t>전라북도
익산시</t>
  </si>
  <si>
    <t>금당-선읍 도로확포장공사 전략 및 환경영향평가 용역
※중지일:26.04.29</t>
    <phoneticPr fontId="4" type="noConversion"/>
  </si>
  <si>
    <t>금당-선읍 도로확포장공사 전략 및 환경영향평가 용역</t>
  </si>
  <si>
    <t>중지일:26.04.29</t>
  </si>
  <si>
    <t>세검정구파발터널 민간투자사업 전략환경영향평가 용역</t>
  </si>
  <si>
    <t>지에스건설㈜</t>
  </si>
  <si>
    <t>홍천양수 사후환경영향조사용역</t>
  </si>
  <si>
    <t>한국수력원자력㈜</t>
  </si>
  <si>
    <t>김천1일반산업단지(4단계) 조성사업 사후환경영향조사(공사시) 용역</t>
  </si>
  <si>
    <t>경상북도
김천시</t>
  </si>
  <si>
    <t>광양국가산업단지 노후산단 재생사업 환경영향평가 용역
※중지일:26.05.28</t>
    <phoneticPr fontId="4" type="noConversion"/>
  </si>
  <si>
    <t>광양국가산업단지 노후산단 재생사업 환경영향평가 용역</t>
  </si>
  <si>
    <t>전라남도
광양시</t>
  </si>
  <si>
    <t>중지일:26.05.28</t>
  </si>
  <si>
    <t>154kV 다인분기TL 건설사업 소규모 환경영향평가 용역
※협의완료일:26.02.03</t>
    <phoneticPr fontId="4" type="noConversion"/>
  </si>
  <si>
    <t>154kV 다인분기TL 건설사업 소규모 환경영향평가 용역</t>
  </si>
  <si>
    <t>한국전력공사남부건설본부</t>
  </si>
  <si>
    <t>협의완료일:26.02.03</t>
  </si>
  <si>
    <t>서산특구 농업바이오단지 등 소규모환경영향평가(환경영향평가 변경협의포함) 용역
※중지일:26.07.10</t>
    <phoneticPr fontId="4" type="noConversion"/>
  </si>
  <si>
    <t>최종고시
완료일</t>
  </si>
  <si>
    <t>서산특구 농업바이오단지 등 소규모환경영향평가(환경영향평가 변경협의포함) 용역</t>
  </si>
  <si>
    <t>현대건설㈜</t>
  </si>
  <si>
    <t>중지일:26.07.10
준공예정일이 없어 중복금액최대치산정</t>
  </si>
  <si>
    <t>남부내륙철도 제1,9공구 환경영향평가 용역
※협의완료일:25.11.26 ※중지일:26.03.24</t>
    <phoneticPr fontId="4" type="noConversion"/>
  </si>
  <si>
    <t>남부내륙철도 제1,9공구 환경영향평가 용역</t>
  </si>
  <si>
    <t>협의완료일:25.11.26
중지일:26.03.24</t>
  </si>
  <si>
    <t>안좌스마트팜앤쏠라시티2 발전단지 조성사업 사후환경영향조사 용역</t>
  </si>
  <si>
    <t>안좌스마트팜앤쏠라시티2㈜</t>
  </si>
  <si>
    <t>세종 전동00일반산업단지 제영향평가 용역
※중지일:23.04.01</t>
    <phoneticPr fontId="4" type="noConversion"/>
  </si>
  <si>
    <t>세종 전동00일반산업단지 제영향평가 용역</t>
  </si>
  <si>
    <t>세종연구개발㈜</t>
  </si>
  <si>
    <t>중지일:23.04.01
잔여일:39일</t>
  </si>
  <si>
    <t>광주 00산업유통형 지구단위계획 제영향평가(환경,교통,재해) 용역</t>
  </si>
  <si>
    <t>승인고시
일까지</t>
  </si>
  <si>
    <t>㈜금나무</t>
  </si>
  <si>
    <t>준공예정일이 없어 중복금액최대치산정</t>
  </si>
  <si>
    <t>호남고속도로지선(서대전-회덕) 확장사업 환경영향평가 등 용역</t>
  </si>
  <si>
    <t>수도권 제2순환(김포~파주) 고속도로 건설사업 사후환경영향조사 용역</t>
  </si>
  <si>
    <t>초전~대곡간(2) 4차로 확포장공사 사후환경영향조사용역</t>
  </si>
  <si>
    <t>경상남도</t>
  </si>
  <si>
    <t>김포고촌2 공공주택지구 훼손지복구사업 소규모환경영향평가 용역
※중지일:23.07.21 ※협의완료일:25.09.12</t>
    <phoneticPr fontId="4" type="noConversion"/>
  </si>
  <si>
    <t>김포고촌2 공공주택지구 훼손지복구사업 소규모환경영향평가 용역
※3개월이상중지 23.07.21
※협의완료 25.09.12</t>
  </si>
  <si>
    <t>고창해리-부안변산 도로건설공사 전략 및 환경영향평가
※1차 360일준공 / 2차 미계약(잔여90일)</t>
    <phoneticPr fontId="4" type="noConversion"/>
  </si>
  <si>
    <t>고창해리-부안변산 도로건설공사 전략 및 환경영향평가
※1차360일준공 / 2차미계약(잔여90일)</t>
  </si>
  <si>
    <t>문산-도라산 고속도로 건설사업 사후환경영향조사 용역
※중지일:25.01.10</t>
    <phoneticPr fontId="4" type="noConversion"/>
  </si>
  <si>
    <t>문산-도라산 고속도로 건설사업 사후환경영향조사 용역
※3개월이상중지 2025.01.10</t>
  </si>
  <si>
    <t>동창천(금천,운문) 하천환경정비사업 사후환경영향조사용역</t>
  </si>
  <si>
    <t>민간 소형발사체 발사장 구축사업 사후환경영향조사 용역</t>
  </si>
  <si>
    <t>태백 웰니스 항노화산업 특화단지 조성사업 사후환경영향조사용역</t>
  </si>
  <si>
    <t>인경~갈산간 도로확포장공사 소규모환경영향평가용역
※중지일:24.08.29</t>
    <phoneticPr fontId="4" type="noConversion"/>
  </si>
  <si>
    <t>인경~갈산간 도로확포장공사 소규모환경영향평가용역
※3개월이상중지 2024.08.29</t>
  </si>
  <si>
    <t>황간산업단지 조성사업 사후환경영향조사 용역(공사시)
※중지일:25.04.30</t>
    <phoneticPr fontId="4" type="noConversion"/>
  </si>
  <si>
    <t>황간산업단지 조성사업 사후환경영향조사 용역(공사시)
※3개월이상중지 2025.04.30</t>
  </si>
  <si>
    <t>오송생명과학단지 재생사업 환경영향평가용역</t>
  </si>
  <si>
    <t>금강 세종권역 배수영향구간 소규모환경영향평가 용역
※1차 210일준공 / 2차 미계약(잔여155일)</t>
    <phoneticPr fontId="4" type="noConversion"/>
  </si>
  <si>
    <t>금강 세종권역 배수영향구간 소규모환경영향평가 용역
※1차210일준공 / 2차미계약(잔여155일)</t>
  </si>
  <si>
    <t>동막골 공동산림 시설 진입도로(중로1-35호선) 소규모환경영향평가용역
※중지일:25.10.23</t>
    <phoneticPr fontId="4" type="noConversion"/>
  </si>
  <si>
    <t>동막골 공동산림 시설 진입도로(중로1-35호선) 소규모환경영향평가용역
※3개월이상중지 25.10.23</t>
  </si>
  <si>
    <t>시도33호선 도로구역 결정 및 실시계획인가 소규모환경영향평가 용역
※중지일:25.12.01</t>
    <phoneticPr fontId="4" type="noConversion"/>
  </si>
  <si>
    <t>시도33호선 도로구역 결정 및 실시계획인가 소규모환경영향평가 용역
※3개월이상중지 25.12.01</t>
  </si>
  <si>
    <t>가축분뇨관리 기본계획에 따른 전략환경 및 기후변화 영향평가 용역
※중지일:26.04.22 ※협의완료일:26.06.22</t>
    <phoneticPr fontId="4" type="noConversion"/>
  </si>
  <si>
    <t>가축분뇨관리 기본계획에 따른 전략환경 및 기후변화 영향평가 용역
※과업중지 26.04.22
※협의완료 26.06.22</t>
  </si>
  <si>
    <t>새만금 제2산업단지 조성사업 환경영향평가 및 기후변화영향평가 용역</t>
  </si>
  <si>
    <t>제천 봉양농공단지 조성사업 환경영향평가 용역
※중지일:26.07.20</t>
    <phoneticPr fontId="4" type="noConversion"/>
  </si>
  <si>
    <t>제천 봉양농공단지 조성사업 환경영향평가 용역
※과업중지 26.07.20</t>
  </si>
  <si>
    <t>실시계획인가(조리 파크골프장 및 진입도로)를 위한 소규모 환경영향평가 용역
※중지일:26.09.14</t>
    <phoneticPr fontId="4" type="noConversion"/>
  </si>
  <si>
    <t>실시계획인가(조리 파크골프장 및 진입도로)를 위한 소규모 환경영향평가 용역
※과업중지 26.09.14</t>
  </si>
  <si>
    <t>2035 청주 도시관리계획 재정비 전략환경(기후변화)영향평가 용역</t>
  </si>
  <si>
    <t>154kV 신진천-광혜원T/L 건설사업 소규모환경영향평가 용역</t>
  </si>
  <si>
    <t>포천 평화경제특구 전략환경영향평가 용역</t>
  </si>
  <si>
    <t>2040 청주시 공원녹지기본계획 약식전략환경영향평가 용역</t>
  </si>
  <si>
    <t>민간발사장 2단계 및 조립시험시설 소규모 환경영향평가용역</t>
  </si>
  <si>
    <t>책임평가자</t>
    <phoneticPr fontId="4" type="noConversion"/>
  </si>
  <si>
    <t>참 여 평 가 자</t>
    <phoneticPr fontId="4" type="noConversion"/>
  </si>
  <si>
    <t>전체일수</t>
    <phoneticPr fontId="4" type="noConversion"/>
  </si>
  <si>
    <t>전체금액</t>
    <phoneticPr fontId="4" type="noConversion"/>
  </si>
  <si>
    <t>협의완료일</t>
    <phoneticPr fontId="4" type="noConversion"/>
  </si>
  <si>
    <t>슬레드 시험실 건설 사후환경영향조사</t>
  </si>
  <si>
    <t>청양-신양IC도로건설공사 사후환경영향조사용역</t>
  </si>
  <si>
    <t>고양창릉 공공주택지구 조성사업 환경영향평가 용역</t>
  </si>
  <si>
    <t>국도5호선 춘천-화천2 도로건설공사 사후환경영향조사용역</t>
  </si>
  <si>
    <t>하남일반산단 재생사업 사후환경영향조사 용역</t>
  </si>
  <si>
    <t>김포00 기업형임대주택 공급촉진지구 전략환경영향평가</t>
  </si>
  <si>
    <t>양주장흥 공공주택지구 조성사업 환경영향평가 용역</t>
  </si>
  <si>
    <t>죽장-달산간 도로건설공사 환경영향평가용역</t>
  </si>
  <si>
    <t>낙동강 이목지구 하천환경정비사업 소규모환경영향평가용역</t>
  </si>
  <si>
    <t>(주)강원랜드 카지노 리조트 조성사업 사후환경영향조사 용역</t>
  </si>
  <si>
    <t>낙동강 함안 덕촌제 등 11개소 보강사업 소규모환경영향평가용역</t>
  </si>
  <si>
    <t>26-M-궤도장비 조종 훈련장 설치 소규모 환경영향평가용역</t>
  </si>
  <si>
    <t>국도5호선 신림-판부1 도로건설공사 사후환경영향조사용역(1차)</t>
  </si>
  <si>
    <t>대전제2매립장(1단계)조성사업 사후환경영향조사용역(공사시)</t>
  </si>
  <si>
    <t>화포천 진례지구 외 2개지구 하천환경정비사업 소규모 환경영향평가 용역</t>
  </si>
  <si>
    <t>만경강 봉동지구 하천환경정비사업 소규모환경영향평가용역</t>
  </si>
  <si>
    <t>NEP 사후환경영향조사용역('25~'26)</t>
  </si>
  <si>
    <t>바이오가스 활용 청정수소생산시설 소규모 환경영향평가 용역</t>
  </si>
  <si>
    <t>봉곡지구 일반산업단지 개발사업 전략환경영향평가 및 환경영향평가 용역(1차)</t>
  </si>
  <si>
    <t>서산시 자원회시(소각)시설 설치사업 사후환경영향조사(운영시) 용역</t>
  </si>
  <si>
    <t>2035년 보령시 도시공업지역 기본계획 수립 전략환경영향평가 용역</t>
  </si>
  <si>
    <t>대구산업선 철도건설 제2공구(T/K) 사후환경영향조사용역</t>
  </si>
  <si>
    <t>국도21호선 보령시 남포면 옥서교차로 개선공사 소규모 환경영향평가용역</t>
  </si>
  <si>
    <t>성주산 자연휴양림 소규모환경영향평가 용역</t>
  </si>
  <si>
    <t>울산효문지구 사후환경영향조사(공사시) 용역</t>
  </si>
  <si>
    <t>국도3호선 연천-신탄리2 도로건설공사 사후환경영향조사용역</t>
  </si>
  <si>
    <t>성남 신흥1구역 재개발 정비사업 소규모 환경영향평가 용역</t>
  </si>
  <si>
    <t>과천시자원정화센터 현대화사업 환경영향평가 용역</t>
  </si>
  <si>
    <t>고남-창기(제2공구) 도로건설공사 사후환경영향조사</t>
  </si>
  <si>
    <t>갑천(국가)권역 하천기본계획 전략환경영향평가 용역</t>
  </si>
  <si>
    <t>국도5호선 달성 구지 차천교차로 소규모 환경영향평가 용역</t>
  </si>
  <si>
    <t>서해선 복선전철(평택-송산) 사후환경영향조사</t>
  </si>
  <si>
    <t>함양-창녕(함양-합천) 고속도로 건설사업 사후환경영향조사 용역</t>
  </si>
  <si>
    <t>아산탕정2 도시개발사업 환경영향평가용역</t>
  </si>
  <si>
    <t>군포대야미 공공주택지구 사후환경영향조사용역(공사시)</t>
  </si>
  <si>
    <t>행정중심복합도시 건설사업 환경영향평가 변경 용역</t>
    <phoneticPr fontId="4" type="noConversion"/>
  </si>
  <si>
    <t>초대천 지방하천 정비사업 전략 및 소규모 환경영향평가 용역</t>
  </si>
  <si>
    <t>청도 구룡산 풍력발전단지 소규모환경영향평가 용역</t>
  </si>
  <si>
    <t>웅천생활체육시설 조성 전략환경영향평가 용역</t>
  </si>
  <si>
    <t>농어촌도로 202호(은하-결성) 확포장공사 소규모환경영향평가 용역</t>
  </si>
  <si>
    <t>홍양저수지 주변 군관리계획결정 전략 및 소규모환경영향평가 용역</t>
  </si>
  <si>
    <t>수도권전철 부성역 신축 소규모 환경영향평가 용역</t>
  </si>
  <si>
    <t>옹암숲공원 조성사업 소규모환경영향평가 용역</t>
  </si>
  <si>
    <t>금산 지역활력타운 지역개발사업 전략 및 소규모 환경영향평가 용역</t>
  </si>
  <si>
    <t>궁도장 조성사업 부지조성공사 소규모 환경영향평가 용역</t>
  </si>
  <si>
    <t>보령시 도서지역 식수원 개발사업 소규모 환경영향평가 용역</t>
  </si>
  <si>
    <t>보령시 성주면 지하수저류댐 소규모환경영향평가 용역</t>
  </si>
  <si>
    <t>판교 제2테크노밸리 조성사업 사후환경영향조사용역(공사시)</t>
  </si>
  <si>
    <t>아산신도시해제지역 연계교통망 대로3-1호 건설공사 외 1건 사후환경영향조사용역</t>
  </si>
  <si>
    <t>영주 힐링체육공원 조성사업 사후환경영향평가용역</t>
  </si>
  <si>
    <t>전주역세권 공공지원민간임대주택 공급촉진지구 환경영향평가용역</t>
  </si>
  <si>
    <t>천안직산 도시첨단산업단지 사후환경영향조사(공사시) 용역</t>
  </si>
  <si>
    <t>삼척오십천권역 하천기본계획 전략환경영향평가용역
※ 3차잔여일 10일 + 잔여차수잔여일 30일 = 40일</t>
    <phoneticPr fontId="4" type="noConversion"/>
  </si>
  <si>
    <t>금강 사산지구 등 2개소 하천정비사업 소규모 환경영향평가용역</t>
  </si>
  <si>
    <t>서부우회도로(가장-두곡) 개설공사 사후환경영향조사(운영시) 용역</t>
  </si>
  <si>
    <t>천안 엘지생활건강 퓨쳐일반산업단지 개발사업 사후환경영향조사 용역</t>
  </si>
  <si>
    <t>해남 송호리 원호리(염해부지) 태양광 발전사업 소규모환경영향평가 용역</t>
  </si>
  <si>
    <t>완주 수소특화 국가산업단지 개발사업 환경영향평가 및 기후변화영향평가</t>
  </si>
  <si>
    <t>광명시흥 일반산업단지 사후환경영향조사(공사시) 용역</t>
  </si>
  <si>
    <t>500kV HVDC 동해안 변환소 토건공사 사후환경영향조사용역</t>
  </si>
  <si>
    <t>미호강 인산지구 등 3개소 사후환경영향조사용역</t>
  </si>
  <si>
    <t>구미 하이테크밸리 개발사업 사후환경영향조사('26-'28) 용역</t>
  </si>
  <si>
    <t>영암군 시종면 구산리 태양광발전사업 소규모환경영향평가용역</t>
  </si>
  <si>
    <t>이기덕</t>
    <phoneticPr fontId="4" type="noConversion"/>
  </si>
  <si>
    <t>대기관리</t>
  </si>
  <si>
    <t>이현동</t>
  </si>
  <si>
    <t>수질관리</t>
  </si>
  <si>
    <t>이인재</t>
  </si>
  <si>
    <t>소음진동</t>
  </si>
  <si>
    <t>박동철</t>
  </si>
  <si>
    <t>선현일</t>
  </si>
  <si>
    <t>정은선</t>
  </si>
  <si>
    <t>자연환경</t>
  </si>
  <si>
    <t>손용규</t>
  </si>
  <si>
    <t>폐기물처리</t>
    <phoneticPr fontId="4" type="noConversion"/>
  </si>
  <si>
    <t>김병욱</t>
    <phoneticPr fontId="4" type="noConversion"/>
  </si>
  <si>
    <t>영천~삼창 국도건설공사 사후환경영향조사용역</t>
  </si>
  <si>
    <t>강진~광주(나주~광주) 고속도로 건설사업 사후환경영향조사 용역</t>
  </si>
  <si>
    <t>삼성-동탄 광역급행철도 제1공구 사후환경영향조사용역</t>
  </si>
  <si>
    <t>하남교산 공공주택지구 조성사업 환경영향평가용역
협의완료:21.07.19</t>
    <phoneticPr fontId="4" type="noConversion"/>
  </si>
  <si>
    <t>-</t>
  </si>
  <si>
    <t>검암 플라시아 개발사업 사후환경영향조사 용역</t>
  </si>
  <si>
    <t>성남 수진1구역 재개발 정비사업 소규모 환경영향평가 용역
협의완료:24.07.30</t>
    <phoneticPr fontId="4" type="noConversion"/>
  </si>
  <si>
    <t>대전대정 공공지원민간임대주택 공급촉진지구 조성사업 환경영향평가 용역
중지:25.12.29</t>
    <phoneticPr fontId="4" type="noConversion"/>
  </si>
  <si>
    <t>500kV 동해안~신가평T/L 건설공사(동부-1구간) 사후환경영향조사 용역
3차미계약 잔여일수 150일</t>
    <phoneticPr fontId="4" type="noConversion"/>
  </si>
  <si>
    <t>한강 도곡지구 및 경안천 광주지구 하천재해 예방사업 소규모환경영향평가</t>
  </si>
  <si>
    <t>여수 금오도 해상교량 건설공사 소규모환경영향평가 용역</t>
  </si>
  <si>
    <t>중부권 정주여건 개선을 위한 군 관리계획 결정(변경) 전략환경영향평가 용역
중지:26.07.16</t>
    <phoneticPr fontId="4" type="noConversion"/>
  </si>
  <si>
    <t>구례 자연드림 치유힐링 클러스터 조성사업 환경영향평가용역
중지:24.12.16</t>
    <phoneticPr fontId="4" type="noConversion"/>
  </si>
  <si>
    <t>두마~노성 지방도(645호) 확포장공사 사후환경영향조사</t>
  </si>
  <si>
    <t>논산 벌곡 한삼천~도산 도로건설공사 전략 및 환경영향평가</t>
  </si>
  <si>
    <t>완주군 가축분뇨공공처리시설 설치사업 환경영향평가 용역</t>
  </si>
  <si>
    <t>거제-마산 해상구간 국도건설공사 등 2건 전략 및 소규모환경영향가 건설엔지니어링</t>
  </si>
  <si>
    <t>여수 화양~소라간 지방도 개설공사 소규모 환경영향평가용역</t>
  </si>
  <si>
    <t>경기용인 플랫폼시티 도시개발사업 사후환경영향조사용역(공사시)</t>
  </si>
  <si>
    <t>나로도항 북방파제 및 파제제 축조공사 환경영향평가 용역
중지:26.09.04</t>
    <phoneticPr fontId="4" type="noConversion"/>
  </si>
  <si>
    <t>만경강(지방하천)권역 하천기본계획 전략환경영향평가(1차)</t>
  </si>
  <si>
    <t>의정부우정 공공주택지구 조성사업 환경영향평가 용역
협의완료:21.05.20</t>
    <phoneticPr fontId="4" type="noConversion"/>
  </si>
  <si>
    <t>부천옥길 공공주택지구 사후환경영향조사용역(운영시)</t>
  </si>
  <si>
    <t>제주동부 공공지원민간임대 공급촉진지구 조성사업 환경영향평가용역
협의완료:23.04.26</t>
    <phoneticPr fontId="4" type="noConversion"/>
  </si>
  <si>
    <t>청주 친환경에너지 개선공사 사후환경영향조사(공사시) 용역</t>
  </si>
  <si>
    <t>영주 힐링체육공원 조성사업 사후환경영향평가 용역</t>
  </si>
  <si>
    <t>남부내륙철도 제1,9공구 환경영향평가 용역
협의완료:25.11.26</t>
    <phoneticPr fontId="4" type="noConversion"/>
  </si>
  <si>
    <t>동면~진천(제2공구)도로건설공사 사후환경영향조사</t>
  </si>
  <si>
    <t>한강 도곡지구 및 경안천 광주지구 하천재해 예방사업 소규모환경영향평가
3차미계약 잔여일 150일</t>
    <phoneticPr fontId="4" type="noConversion"/>
  </si>
  <si>
    <t>500kV HVDC 동해안 변환소 토건공사 사후환경영향조사 용역</t>
  </si>
  <si>
    <t>계양산업단지 조성사업 사후환경영향조사(공사시) 용역</t>
  </si>
  <si>
    <t>금강 방우지구 하천환경정비사업 소규모 환경영향평가용역
중지:25.10.14</t>
    <phoneticPr fontId="4" type="noConversion"/>
  </si>
  <si>
    <t>금호강 경산지구외 1개지구 하천환경정비사업 소규모환경영향평가용역</t>
  </si>
  <si>
    <t>수도권광역급행철도 B노선(용산~상봉) 제4공구 건설공사(T/K) 사후환경영향조사용역</t>
  </si>
  <si>
    <t>가칭 전남K-푸드교육센터 신축공사 소규모환경영향평가 용역
중지:26.07.24</t>
    <phoneticPr fontId="4" type="noConversion"/>
  </si>
  <si>
    <t>용인 국가산단 지구외도로 소규모환경영향평가 용역</t>
  </si>
  <si>
    <t>형산강 효자2지구 하천환경정비사업 사후환경영향조사용역</t>
  </si>
  <si>
    <t>원주00지구 도시개발사업 전략환경영향평가용역
중지:23.05.24</t>
    <phoneticPr fontId="4" type="noConversion"/>
  </si>
  <si>
    <t>중지
23.05.24</t>
  </si>
  <si>
    <t>협의완료 21.07.19</t>
  </si>
  <si>
    <t>남양주 양정역세권 복합단지 개발사업 환경영향평가용역
협의완료:22.04.22</t>
    <phoneticPr fontId="4" type="noConversion"/>
  </si>
  <si>
    <t>협의완료 22.04.22</t>
  </si>
  <si>
    <t>천안직산 공공지원민간임대주택 공급촉진지구 환경영향평가용역
협의완료:24.09.12</t>
    <phoneticPr fontId="4" type="noConversion"/>
  </si>
  <si>
    <t>협의완료 24.09.12</t>
  </si>
  <si>
    <t>부천대장 공공주택지구 조성사업 환경영향평가용역
협의완료:21.11.01</t>
    <phoneticPr fontId="4" type="noConversion"/>
  </si>
  <si>
    <t>협의완료 21.11.01</t>
  </si>
  <si>
    <t>상화로 입체화 사업 사후환경영향조사용역</t>
  </si>
  <si>
    <t>오송 바이오산업단지 조성사업 사후환경영향조사용역</t>
  </si>
  <si>
    <t>울산00 국유재산 토지위탁개발사업 전략환경영향평가용역
중지:25.04.02</t>
    <phoneticPr fontId="4" type="noConversion"/>
  </si>
  <si>
    <t>중지
25.04.02</t>
  </si>
  <si>
    <t>축산자원개발부 이전사업 환경영향평가용역
중지:23.02.20</t>
    <phoneticPr fontId="4" type="noConversion"/>
  </si>
  <si>
    <t>중지
23.02.20</t>
  </si>
  <si>
    <t>여수 금오도 해상교량 건설공사 소규모환경영향평가 용역</t>
    <phoneticPr fontId="4" type="noConversion"/>
  </si>
  <si>
    <t>화성진안 공공주택지구 조성사업 환경영향평가용역</t>
  </si>
  <si>
    <t>새만금지구 국가산업단지 조성사업 환경영향평가(변경협의) 및 사후환경영향조사 용역</t>
  </si>
  <si>
    <t>김천1일반산업단지(4단계) 조성사업 사후환경영향조사(공사시)용역</t>
  </si>
  <si>
    <t>가칭 전남K-푸드교육센터 신축공사 소규모환경영향평가 용역</t>
  </si>
  <si>
    <t>345kV 신안#1 해상풍력 공동접속설비T/L 건설사업 환경영향평가용역(PQ)</t>
  </si>
  <si>
    <t>남양주시 삼패동 343-18번지 외 5필지 창고조성사업 소규모환경영향평가용역</t>
  </si>
  <si>
    <t>하남교산 공공주택지구
사후환경영향조사(공사시) 용역</t>
  </si>
  <si>
    <t>군산시 선유3구 지방어항 개발계획 전략환경영향평가
중지:26.01.22</t>
    <phoneticPr fontId="4" type="noConversion"/>
  </si>
  <si>
    <t>과업중지 
3개월 이상(2026-01-22)</t>
  </si>
  <si>
    <t>53사단 127통합 R/S 이전사업
전략환경영향평가</t>
  </si>
  <si>
    <t>대조천자연재해위험개선지구정비사업 소규모환경영향평가용역
중지:25.07.17</t>
    <phoneticPr fontId="4" type="noConversion"/>
  </si>
  <si>
    <t>과업중지
3개월이상
(2025-07-17)</t>
  </si>
  <si>
    <t>안산장상 및 안산신길2 공공주택지구 훼손지복구사업소규모환경영향평가용역</t>
  </si>
  <si>
    <t>새만금 스마트수변도시 조성사업 사후환경영향조사(변경협의,공사시)용역</t>
  </si>
  <si>
    <t>고양지축 공공주택지구 사후환경영향조사 2차 용역</t>
  </si>
  <si>
    <t>고수지구 수상태양광발전사업 소규모 환경영향평가용역</t>
  </si>
  <si>
    <t>덕림지구 수상태양광발전사업 소규모 환경영향평가용역</t>
  </si>
  <si>
    <t>천천지구 수상태양광발전사업 소규모 환경영향평가용역</t>
  </si>
  <si>
    <t>부안제3농공단지 조성사업 사후환경영향조사(운영시) 용역</t>
  </si>
  <si>
    <t>시흥 스마트 허브 하수관로정비(2권역) 임대형 민간투자사업(BTL) 전략환경영향평가</t>
  </si>
  <si>
    <t>소향지구 수상 태양광발전사업 소규모 환경영향평가 용역</t>
  </si>
  <si>
    <t>제3산업단지 재생사업 사후환경영향조사 용역</t>
  </si>
  <si>
    <t>안성 중소기업일반산업단지 사후환경영향조사용역(공사시)</t>
  </si>
  <si>
    <t>인천남동 도시첨단산업단지 사후환경영향조사(공사시)용역</t>
  </si>
  <si>
    <t>남양주왕숙 공공주택지구 조성사업 환경영향평가용역
협의완료:21.07.23</t>
    <phoneticPr fontId="4" type="noConversion"/>
  </si>
  <si>
    <t>협의완료 21.07.23</t>
  </si>
  <si>
    <t>화성동탄(2) 국지도84호선 도로개설공사 사후환경영향조사(공사시)용역</t>
  </si>
  <si>
    <t>부천역곡 공공주택지구 조성사업 환경영향평가용역
협의완료
21.11.01</t>
    <phoneticPr fontId="4" type="noConversion"/>
  </si>
  <si>
    <t>담양 군관리계획(재정비) 전략환경영향평가 용역</t>
  </si>
  <si>
    <t>수원당수2 공공주택지구 사후환경영향조사(공사시) 용역</t>
  </si>
  <si>
    <t>광양 세풍일반산업단지 조성사업 사후환경영향조사 용역</t>
  </si>
  <si>
    <t>지방도408호선 무이~생곡간 도로확포장공사(구목터널) 사후환경조사용역
중지:26.09.17</t>
    <phoneticPr fontId="4" type="noConversion"/>
  </si>
  <si>
    <t>중지
26.09.17</t>
  </si>
  <si>
    <t>군산시 선유3구 지방어항 개발계획 전략환경영향평가
(과업중지 3개월이상  2026.01.22)</t>
  </si>
  <si>
    <t>대조천자연재해위험개선지구정비사업 소규모환경영향평가용역
(과업중지 3개월이상 2025.07.17)</t>
  </si>
  <si>
    <t>2026년 어촌정주어항(장자도항) 개발사업 사후환경영향조사용역</t>
  </si>
  <si>
    <t>익산망기 공공지원민간임대주택 공급촉진지구 조성사업 소규모환경영향평가용역
협의완료:23.10.18</t>
    <phoneticPr fontId="4" type="noConversion"/>
  </si>
  <si>
    <t>협의완료 23.10.18</t>
  </si>
  <si>
    <t>제4차 전국 연안항 기본계획 수정계획 전략환경영향평가 용역
협의완료:25.09.24</t>
    <phoneticPr fontId="4" type="noConversion"/>
  </si>
  <si>
    <t>협의완료 25.09.24</t>
  </si>
  <si>
    <t>3차 미계약
잔여일 150일</t>
  </si>
  <si>
    <t>의령 의령-정곡 등 2건 전략 및 환경영향평가용역</t>
  </si>
  <si>
    <t>후포항 1단계 건설공사 사후환경영향조사 용역(운영시)</t>
  </si>
  <si>
    <t>성남낙생 공공주택지구 사후환경영향조사 용역(공사시)</t>
  </si>
  <si>
    <t>원평천(두월천) 배수영향구간 정비사업 소규모환경영향평가(1차)</t>
  </si>
  <si>
    <t>중지
26.07.24</t>
  </si>
  <si>
    <t>사업책임기술자</t>
    <phoneticPr fontId="4" type="noConversion"/>
  </si>
  <si>
    <t>청주친환경에너지개선공사사후환경영향조사(운영시1차)용역</t>
  </si>
  <si>
    <t>한탄강권역(신천)하천기본계획전략환경영향평가용역</t>
  </si>
  <si>
    <t>초평항건설공사사후환경영향조사용역(운영시)</t>
  </si>
  <si>
    <t>울산장현도시첨단산업단지사후환경영향조사(공사시)용역</t>
  </si>
  <si>
    <t>부남방조제권역하천기본계획전략환경(기후변화)영향평가용역</t>
  </si>
  <si>
    <r>
      <t>하동군해양관광지지구지정전략환경영향평가용역</t>
    </r>
    <r>
      <rPr>
        <b/>
        <sz val="9"/>
        <color theme="1"/>
        <rFont val="굴림체"/>
        <family val="3"/>
        <charset val="129"/>
      </rPr>
      <t xml:space="preserve">
※ 과업중지 2026.08.10</t>
    </r>
    <phoneticPr fontId="4" type="noConversion"/>
  </si>
  <si>
    <t>하동군해양관광지지구지정전략환경영향평가용역</t>
  </si>
  <si>
    <t>-
잔여 과업기간
3개월미만 제외</t>
    <phoneticPr fontId="4" type="noConversion"/>
  </si>
  <si>
    <t>울산슬러지자원화시설건립사업사후환경영향조사용역(운영시,5차년도)</t>
  </si>
  <si>
    <t>2026년대송산업단지개발사업사후환경영향조사(공사시)용역</t>
  </si>
  <si>
    <t>국방미래기술연구센터건설사업전략및환경영향평가용역</t>
  </si>
  <si>
    <t>논산천권역수해복구하천정비사업소규모환경영향평가용역</t>
  </si>
  <si>
    <t>축산항어항시설정비사업사후환경영향조사용역(운영시)</t>
    <phoneticPr fontId="4" type="noConversion"/>
  </si>
  <si>
    <t>대산항개발사업(다목적부두)사후환경영향조사용역(운영시)</t>
    <phoneticPr fontId="4" type="noConversion"/>
  </si>
  <si>
    <r>
      <t>섬진강월전지구소규모환경영향평가용역</t>
    </r>
    <r>
      <rPr>
        <b/>
        <sz val="9"/>
        <color theme="1"/>
        <rFont val="굴림체"/>
        <family val="3"/>
        <charset val="129"/>
      </rPr>
      <t xml:space="preserve">
※ 3개월이상 과업중지 2025.11.24</t>
    </r>
    <phoneticPr fontId="4" type="noConversion"/>
  </si>
  <si>
    <t>-
3개월이상
중지중</t>
    <phoneticPr fontId="4" type="noConversion"/>
  </si>
  <si>
    <t>위천쌍계천권역하천기본계획전략환경영향평가용역</t>
  </si>
  <si>
    <t>한탄강권역(신천)하천기본계획전략환경영향평가용역</t>
    <phoneticPr fontId="4" type="noConversion"/>
  </si>
  <si>
    <t>초평항건설공사사후환경영향조사용역(운영시)</t>
    <phoneticPr fontId="4" type="noConversion"/>
  </si>
  <si>
    <t>울산장현도시첨단산업단지사후환경영향조사(공사시)용역</t>
    <phoneticPr fontId="4" type="noConversion"/>
  </si>
  <si>
    <t>영목항건설공사환경영향평가용역</t>
    <phoneticPr fontId="4" type="noConversion"/>
  </si>
  <si>
    <t>논산천권역수해복구하천정비사업소규모환경영향평가용역</t>
    <phoneticPr fontId="4" type="noConversion"/>
  </si>
  <si>
    <t>화성어천공공주택지구사후환경영향조사(공사시)용역</t>
    <phoneticPr fontId="4" type="noConversion"/>
  </si>
  <si>
    <r>
      <t>민락2공공하수처리시설증설사업환경영향평가용역</t>
    </r>
    <r>
      <rPr>
        <b/>
        <sz val="9"/>
        <color theme="1"/>
        <rFont val="굴림체"/>
        <family val="3"/>
        <charset val="129"/>
      </rPr>
      <t xml:space="preserve">
※ 과업중지 2026.09.02</t>
    </r>
    <phoneticPr fontId="4" type="noConversion"/>
  </si>
  <si>
    <r>
      <t xml:space="preserve">동탄도시철도(트램)건설사업환경영향평가용역
</t>
    </r>
    <r>
      <rPr>
        <b/>
        <sz val="9"/>
        <color theme="1"/>
        <rFont val="굴림체"/>
        <family val="3"/>
        <charset val="129"/>
      </rPr>
      <t>※ 3개월이상 과업중지 2024.06.13</t>
    </r>
    <phoneticPr fontId="4" type="noConversion"/>
  </si>
  <si>
    <t>평촌지구도시개발사업사후환경영향조사용역(1단계운영시/2단계공사시)</t>
  </si>
  <si>
    <t>하남교산공공주택지구사후환경영향조사(공사시)용역</t>
  </si>
  <si>
    <t>화성어천공공주택지구사후환경영향조사(공사시)용역</t>
  </si>
  <si>
    <t>논산천권역하천기본계획전략환경영향평가용역</t>
  </si>
  <si>
    <t>논산천권역하천기본계획전략환경영향평가용역</t>
    <phoneticPr fontId="4" type="noConversion"/>
  </si>
  <si>
    <t>청주친환경에너지개선공사사후환경영향조사(운영시1차)용역</t>
    <phoneticPr fontId="4" type="noConversion"/>
  </si>
  <si>
    <t>경주 모서일반산업단지 조성사업에 따른 환경영향평가용역</t>
    <phoneticPr fontId="4" type="noConversion"/>
  </si>
  <si>
    <t>영덕 문등산 풍력발전사업에 따른 소규모환경영향평가 용역</t>
    <phoneticPr fontId="4" type="noConversion"/>
  </si>
  <si>
    <r>
      <t>삼포리천(모서지구) 하천재해예방사업 소규모환경영향평가 용역</t>
    </r>
    <r>
      <rPr>
        <b/>
        <sz val="9"/>
        <color theme="1"/>
        <rFont val="굴림체"/>
        <family val="3"/>
        <charset val="129"/>
      </rPr>
      <t xml:space="preserve">
※ 과업중지 2026.06.25</t>
    </r>
    <phoneticPr fontId="4" type="noConversion"/>
  </si>
  <si>
    <r>
      <t>안동시 예안면 삼계리 199-12번지 태양광 발전사업에 따른 소규모환경영향평가 용역</t>
    </r>
    <r>
      <rPr>
        <b/>
        <sz val="9"/>
        <color theme="1"/>
        <rFont val="굴림체"/>
        <family val="3"/>
        <charset val="129"/>
      </rPr>
      <t xml:space="preserve">
※ 과업중지 2026.07.14</t>
    </r>
    <phoneticPr fontId="4" type="noConversion"/>
  </si>
  <si>
    <r>
      <t>강동 파크골프장 조성공사에 따른 소규모환경영향평가 용역</t>
    </r>
    <r>
      <rPr>
        <b/>
        <sz val="9"/>
        <color theme="1"/>
        <rFont val="굴림체"/>
        <family val="3"/>
        <charset val="129"/>
      </rPr>
      <t xml:space="preserve">
※ 과업중지 2026.07.22</t>
    </r>
    <phoneticPr fontId="4" type="noConversion"/>
  </si>
  <si>
    <t>상주시 이안면 소암리 TMR 공장 증설에 따른 소규모 환경영향평가 용역</t>
    <phoneticPr fontId="4" type="noConversion"/>
  </si>
  <si>
    <t>황성문화공원 기후대응도시숲 조성공사에 따른 소규모 환경영향평가 용역</t>
    <phoneticPr fontId="4" type="noConversion"/>
  </si>
  <si>
    <t>군위군 농어촌도로 기본 및 정비계획 전략환경영향평가 및 기후변화영향평가 용역</t>
    <phoneticPr fontId="4" type="noConversion"/>
  </si>
  <si>
    <t>154kV 병곡S/S 및 T/L 소규모환경영향평가 용역</t>
    <phoneticPr fontId="4" type="noConversion"/>
  </si>
  <si>
    <t>봉화군 봉화읍 문단리(1062-1외) 육상태양광발전사업 소규모 환경영향평가</t>
    <phoneticPr fontId="4" type="noConversion"/>
  </si>
  <si>
    <t>봉화군 봉화읍 문단리(1052외) 육상태양광발전사업 소규모 환경영향평가</t>
    <phoneticPr fontId="4" type="noConversion"/>
  </si>
  <si>
    <t>봉화군 봉화읍 문단리(283-1외) 육상태양광발전사업 소규모 환경영향평가</t>
    <phoneticPr fontId="4" type="noConversion"/>
  </si>
  <si>
    <t>울산광역시 울주군 두서면 미호리 288번지 일원 태양광발전사업</t>
    <phoneticPr fontId="4" type="noConversion"/>
  </si>
  <si>
    <t>대천(율동지구) 하천재해 예방사업 소규모 환경영향평가 용역</t>
    <phoneticPr fontId="4" type="noConversion"/>
  </si>
  <si>
    <t>경주교 재가설공사 소규모 환경영향평가 용역</t>
    <phoneticPr fontId="4" type="noConversion"/>
  </si>
  <si>
    <t>봉화군 법전면 소천리(1013외) 육상태양광발전사업 소규모 환경영향평가</t>
    <phoneticPr fontId="4" type="noConversion"/>
  </si>
  <si>
    <t>경주시 현곡면 남사리(690외) 육상태양광발전사업 소규모 환경영향평가</t>
    <phoneticPr fontId="4" type="noConversion"/>
  </si>
  <si>
    <t>한울본부 SF 건식저장시설 환경보전방안 검토 및 수립 용역</t>
    <phoneticPr fontId="4" type="noConversion"/>
  </si>
  <si>
    <t>고령권역 양수장시설개선사업 토취장 소규모환경영향평가 용역</t>
    <phoneticPr fontId="4" type="noConversion"/>
  </si>
  <si>
    <t>영주시 안정면 일원리 개간사업에 따른 소규모 환경영향평가</t>
    <phoneticPr fontId="4" type="noConversion"/>
  </si>
  <si>
    <t>용역시작일</t>
    <phoneticPr fontId="4" type="noConversion"/>
  </si>
  <si>
    <t>용역종료일</t>
    <phoneticPr fontId="4" type="noConversion"/>
  </si>
  <si>
    <t>참여시작일</t>
    <phoneticPr fontId="4" type="noConversion"/>
  </si>
  <si>
    <t>참여종료일</t>
    <phoneticPr fontId="4" type="noConversion"/>
  </si>
  <si>
    <t>중지일자</t>
    <phoneticPr fontId="4" type="noConversion"/>
  </si>
  <si>
    <t>전체계약금액</t>
    <phoneticPr fontId="4" type="noConversion"/>
  </si>
  <si>
    <t>전체계약일수</t>
    <phoneticPr fontId="4" type="noConversion"/>
  </si>
  <si>
    <t xml:space="preserve">25-N- 패키지시설사업 환경영향평가용역(C084)_x000D_
</t>
    <phoneticPr fontId="4" type="noConversion"/>
  </si>
  <si>
    <t xml:space="preserve">고남-창기(제1공구) 도로건설공사 사후환경영향조사_x000D_
</t>
    <phoneticPr fontId="4" type="noConversion"/>
  </si>
  <si>
    <t>국도17호선 여수 소라 덕양교차로 개선공사등2건 소규모환경영향평가용역
※중지일자:2025.11.06</t>
    <phoneticPr fontId="4" type="noConversion"/>
  </si>
  <si>
    <t>국도17호선 여수 소라 덕양교차로 개선공사등2건 소규모환경영향평가용역_x000D_
※중지일자_x000D_
2025.11.06</t>
    <phoneticPr fontId="4" type="noConversion"/>
  </si>
  <si>
    <t>3개월이상 중지용역</t>
    <phoneticPr fontId="4" type="noConversion"/>
  </si>
  <si>
    <t xml:space="preserve">국지도88호선 도계-영월간 도로건설공사 사후환경영향조사용역_x000D_
</t>
    <phoneticPr fontId="4" type="noConversion"/>
  </si>
  <si>
    <t>낙동강 홍수취약지구외2개지구 하천환경정비사업 환경영향평가용역
※중지일자:2026.04.23</t>
    <phoneticPr fontId="4" type="noConversion"/>
  </si>
  <si>
    <t>낙동강 홍수취약지구외2개지구 하천환경정비사업 환경영향평가용역_x000D_
※중지일자_x000D_
2026.04.23</t>
    <phoneticPr fontId="4" type="noConversion"/>
  </si>
  <si>
    <t xml:space="preserve">무안국제공항 활주로 연장사업 사후환경영향조사용역(공사시)_x000D_
</t>
    <phoneticPr fontId="4" type="noConversion"/>
  </si>
  <si>
    <t>잔여기간:3개월미만</t>
    <phoneticPr fontId="4" type="noConversion"/>
  </si>
  <si>
    <t xml:space="preserve">문경시 소하천정비종합계획 전략환경영향평가용역_x000D_
</t>
    <phoneticPr fontId="4" type="noConversion"/>
  </si>
  <si>
    <t xml:space="preserve">부산·진해경제자유구역 명지지구(2단계)개발사업 환경영향평가(변경협의) 용역_x000D_
</t>
    <phoneticPr fontId="4" type="noConversion"/>
  </si>
  <si>
    <t xml:space="preserve">세종시 공공시설복합단지 도시개발사업 사후환경영향조사용역_x000D_
</t>
    <phoneticPr fontId="4" type="noConversion"/>
  </si>
  <si>
    <t>아산 음봉-천안 성환 도로건설공사 전략 및 환경영향평가
※중지일자:2025.12.11</t>
    <phoneticPr fontId="4" type="noConversion"/>
  </si>
  <si>
    <t>아산 음봉-천안 성환 도로건설공사 전략 및 환경영향평가_x000D_
※중지일자_x000D_
2025.12.11</t>
    <phoneticPr fontId="4" type="noConversion"/>
  </si>
  <si>
    <t xml:space="preserve">안성시 가축분뇨 바이오가스화시설 설치사업 전략 및 환경영향평가_x000D_
</t>
    <phoneticPr fontId="4" type="noConversion"/>
  </si>
  <si>
    <t>압해 농공단지 조성사업 환경영향평가용역
※중지일자:2026.06.25</t>
    <phoneticPr fontId="4" type="noConversion"/>
  </si>
  <si>
    <t>압해 농공단지 조성사업 환경영향평가용역_x000D_
※중지일자_x000D_
2026.06.25</t>
    <phoneticPr fontId="4" type="noConversion"/>
  </si>
  <si>
    <t>칠곡군 소하천정비종합계획 재수립 전략환경영향평가용역
※중지일자:2026.03.17</t>
    <phoneticPr fontId="4" type="noConversion"/>
  </si>
  <si>
    <t>칠곡군 소하천정비종합계획 재수립 전략환경영향평가용역_x000D_
※중지일자_x000D_
2026.03.17</t>
    <phoneticPr fontId="4" type="noConversion"/>
  </si>
  <si>
    <t xml:space="preserve">행정중심복합도시 중앙공원 환경영향평가변경용역_x000D_
</t>
    <phoneticPr fontId="4" type="noConversion"/>
  </si>
  <si>
    <t>송지호생태계복원사업뱅어다리천소하천정비종합계획(변경)전략및소규모환경영향평가용역</t>
    <phoneticPr fontId="4" type="noConversion"/>
  </si>
  <si>
    <t>소형무장헬기양산시설사업소규모환경영향평가용역
※중지일자:2025.01.20</t>
    <phoneticPr fontId="4" type="noConversion"/>
  </si>
  <si>
    <t>부천대장공공주택지구사후환경영향조사용역(공사시)</t>
    <phoneticPr fontId="4" type="noConversion"/>
  </si>
  <si>
    <t>대전상서공공주택지구조성사업환경영향평가용역</t>
    <phoneticPr fontId="4" type="noConversion"/>
  </si>
  <si>
    <t>자연재해위험개선지구(섬석천지구)정비사업소규모환경영향평가용역</t>
    <phoneticPr fontId="4" type="noConversion"/>
  </si>
  <si>
    <t>여수오천일반산업단지재생사업사후환경영향조사용역
※중지일자:2026.07.31</t>
    <phoneticPr fontId="4" type="noConversion"/>
  </si>
  <si>
    <t>사후환경영향조사(공사시)용역[인천가정2훼손지복구사업]</t>
    <phoneticPr fontId="4" type="noConversion"/>
  </si>
  <si>
    <t>횡성군공공열분해시설설치사업소규모환경영향평가용역
※중지일자:2025.07.31</t>
    <phoneticPr fontId="4" type="noConversion"/>
  </si>
  <si>
    <t>서면대교건설공사소규모환경영향평가용역
※중지일자:2025.09.19</t>
    <phoneticPr fontId="4" type="noConversion"/>
  </si>
  <si>
    <t>미포지구조성사업사후환경영향조사용역(공사시)</t>
    <phoneticPr fontId="4" type="noConversion"/>
  </si>
  <si>
    <t>한강고양권역하천기본계획전략환경영향평가용역</t>
    <phoneticPr fontId="4" type="noConversion"/>
  </si>
  <si>
    <t>홍천내촌천(내촌1지구)지방하천정비사업소규모환경영향평가용역
※중지일자:2026.07.22</t>
    <phoneticPr fontId="4" type="noConversion"/>
  </si>
  <si>
    <t>광양산단비상공급시설설치사업소규모환경영향평가용역
※중지일자:2026.09.22</t>
    <phoneticPr fontId="4" type="noConversion"/>
  </si>
  <si>
    <t>양구수입천(수입3지구)지방하천정비사업소규모환경영향평가용역</t>
    <phoneticPr fontId="4" type="noConversion"/>
  </si>
  <si>
    <t>지경리지구 풍수해생활권 종합정비사업 소규모 환경영향평가 용역</t>
    <phoneticPr fontId="4" type="noConversion"/>
  </si>
  <si>
    <t>국지도70호선 안성 미양 양지-신기 도로건설공사 소규모환경영향평가용역</t>
    <phoneticPr fontId="4" type="noConversion"/>
  </si>
  <si>
    <t>송정 자연재해위험개선지구 정비사업 소규모 환경영향평가용역</t>
    <phoneticPr fontId="4" type="noConversion"/>
  </si>
  <si>
    <t>태백풍력발전사업소규모환경영향평가
(협의완료:21.08.30)</t>
    <phoneticPr fontId="4" type="noConversion"/>
  </si>
  <si>
    <t>가현구역도시개발사업환경영향평가용역</t>
    <phoneticPr fontId="4" type="noConversion"/>
  </si>
  <si>
    <t>홍천비발디파크관광단지조성사업사후환경영향조사 용역</t>
    <phoneticPr fontId="4" type="noConversion"/>
  </si>
  <si>
    <t>광주도척면도웅리공장및근린생활시설조성사업소규모환경영향평가
(협의완료:26.04.22)</t>
    <phoneticPr fontId="4" type="noConversion"/>
  </si>
  <si>
    <t xml:space="preserve">(26-30)송산그린시티 서측지구 연결도로 건설사업 사후환경영향조사용역_x000D_
</t>
    <phoneticPr fontId="4" type="noConversion"/>
  </si>
  <si>
    <t xml:space="preserve">345㎸ 동두천CC-양주T/L 사후환경영향조사용역_x000D_
</t>
    <phoneticPr fontId="4" type="noConversion"/>
  </si>
  <si>
    <t xml:space="preserve">가덕도신공항 건설사업 환경영향평가대행용역_x000D_
</t>
    <phoneticPr fontId="4" type="noConversion"/>
  </si>
  <si>
    <t xml:space="preserve">경북도청이전신도시 2단계 건설사업 사후환경영향조사용역_x000D_
</t>
    <phoneticPr fontId="4" type="noConversion"/>
  </si>
  <si>
    <t xml:space="preserve">고창-내장IC(2공구) 지방도 확포장공사 사후환경영향조사용역_x000D_
</t>
    <phoneticPr fontId="4" type="noConversion"/>
  </si>
  <si>
    <t xml:space="preserve">국제산업물류도시 일반산업단지 사후환경영향조사(운영시)용역_x000D_
</t>
    <phoneticPr fontId="4" type="noConversion"/>
  </si>
  <si>
    <t xml:space="preserve">달성1차산업단지 재생사업 사후환경영향조사용역(공사시)_x000D_
</t>
    <phoneticPr fontId="4" type="noConversion"/>
  </si>
  <si>
    <t>동남권유통단지 조성사업 사후환경영향조사용역(총괄)
※중지일자:2019.12.26</t>
    <phoneticPr fontId="4" type="noConversion"/>
  </si>
  <si>
    <t>동남권유통단지 조성사업 사후환경영향조사용역(총괄)_x000D_
※중지일자_x000D_
2019.12.26</t>
    <phoneticPr fontId="4" type="noConversion"/>
  </si>
  <si>
    <t>새만금관광단지 개발사업 제영향평가용역
※중지일자:2014.08.07</t>
    <phoneticPr fontId="4" type="noConversion"/>
  </si>
  <si>
    <t>새만금관광단지 개발사업 제영향평가용역_x000D_
※중지일자_x000D_
2014.08.07</t>
    <phoneticPr fontId="4" type="noConversion"/>
  </si>
  <si>
    <t>송도국제도시 환경영향평가(변경)용역
※중지일자:2026.05.14</t>
    <phoneticPr fontId="4" type="noConversion"/>
  </si>
  <si>
    <t>송도국제도시 환경영향평가(변경)용역_x000D_
※중지일자_x000D_
2026.05.14</t>
    <phoneticPr fontId="4" type="noConversion"/>
  </si>
  <si>
    <t>인천구월2 공공주택지구 환경영향평가용역
협의완료(25.09.23)</t>
    <phoneticPr fontId="4" type="noConversion"/>
  </si>
  <si>
    <t xml:space="preserve">인천구월2 공공주택지구 환경영향평가용역_x000D_
</t>
    <phoneticPr fontId="4" type="noConversion"/>
  </si>
  <si>
    <t xml:space="preserve">인천발 KTX 직결사업 사후환경영향조사용역_x000D_
</t>
    <phoneticPr fontId="4" type="noConversion"/>
  </si>
  <si>
    <t>남부내륙철도 제1,9공구 환경영향평가용역
※중지일자:2026.03.24
협의완료(25.11.26)</t>
    <phoneticPr fontId="4" type="noConversion"/>
  </si>
  <si>
    <t>남부내륙철도 제1,9공구 환경영향평가용역_x000D_
※중지일자_x000D_
2026.03.24</t>
    <phoneticPr fontId="4" type="noConversion"/>
  </si>
  <si>
    <t xml:space="preserve">남청주 현도일반산업단지 사후환경영향조사(공사시)용역_x000D_
</t>
    <phoneticPr fontId="4" type="noConversion"/>
  </si>
  <si>
    <t xml:space="preserve">대구 미래스마트기술 국가산업단지 개발사업 전략환경영향평가 및 환경영향평가, 기후변화영향평가용역_x000D_
</t>
    <phoneticPr fontId="4" type="noConversion"/>
  </si>
  <si>
    <t xml:space="preserve">여수 천연가스발전사업 사후환경영향조사용역_x000D_
</t>
    <phoneticPr fontId="4" type="noConversion"/>
  </si>
  <si>
    <t xml:space="preserve">연향들 도시개발사업 사후환경영향조사용역_x000D_
</t>
    <phoneticPr fontId="4" type="noConversion"/>
  </si>
  <si>
    <t>하동복합(#2, 3 대체) 건설사업 환경영향평가용역
협의완료(26.08.13)</t>
    <phoneticPr fontId="4" type="noConversion"/>
  </si>
  <si>
    <t xml:space="preserve">하동복합(#2, 3 대체) 건설사업 환경영향평가용역_x000D_
</t>
    <phoneticPr fontId="4" type="noConversion"/>
  </si>
  <si>
    <t xml:space="preserve">구룡마을 도시개발사업 사후환경영향조사_x000D_
</t>
    <phoneticPr fontId="4" type="noConversion"/>
  </si>
  <si>
    <t xml:space="preserve">봉강-무안간 도로건설공사 사후환경영향조사용역_x000D_
</t>
    <phoneticPr fontId="4" type="noConversion"/>
  </si>
  <si>
    <t xml:space="preserve">완주군 가축분뇨공공처리시설 설치사업 환경영향평가용역_x000D_
</t>
    <phoneticPr fontId="4" type="noConversion"/>
  </si>
  <si>
    <t xml:space="preserve">용인포곡 공공지원민간임대주택 공급촉진지구 환경영향평가용역_x000D_
</t>
    <phoneticPr fontId="4" type="noConversion"/>
  </si>
  <si>
    <t xml:space="preserve">인덕원-동탄 복선전철 사후환경영향조사용역(기타공구)_x000D_
</t>
    <phoneticPr fontId="4" type="noConversion"/>
  </si>
  <si>
    <t xml:space="preserve">인천계양 하천횡단도로 및 고속도로IC 소규모환경영향평가용역_x000D_
</t>
    <phoneticPr fontId="4" type="noConversion"/>
  </si>
  <si>
    <t xml:space="preserve">함양-창녕(함양-합천) 고속도로 건설사업 사후환경영향조사용역_x000D_
</t>
    <phoneticPr fontId="4" type="noConversion"/>
  </si>
  <si>
    <t xml:space="preserve">화흥포항 호안 및 방파제 축조공사 사후환경영향조사용역_x000D_
</t>
    <phoneticPr fontId="4" type="noConversion"/>
  </si>
  <si>
    <t>21년 변산해수욕장 관광지조성사업 사후환경영향조사용역
※중지일자:2024.07.08</t>
    <phoneticPr fontId="4" type="noConversion"/>
  </si>
  <si>
    <t>21년 변산해수욕장 관광지조성사업 사후환경영향조사용역_x000D_
※중지일자_x000D_
2024.07.08</t>
    <phoneticPr fontId="4" type="noConversion"/>
  </si>
  <si>
    <t xml:space="preserve">공주 천연가스발전사업 사후환경영향조사용역_x000D_
</t>
    <phoneticPr fontId="4" type="noConversion"/>
  </si>
  <si>
    <t xml:space="preserve">내포신도시 집단에너지 LNG사업 사후환경영향조사용역_x000D_
</t>
    <phoneticPr fontId="4" type="noConversion"/>
  </si>
  <si>
    <t xml:space="preserve">무주 무주-설천 도로확장공사 사후환경영향조사용역_x000D_
</t>
    <phoneticPr fontId="4" type="noConversion"/>
  </si>
  <si>
    <t xml:space="preserve">세운4구역 도시환경정비사업 사후환경영향조사(공사시)용역_x000D_
</t>
    <phoneticPr fontId="4" type="noConversion"/>
  </si>
  <si>
    <t>음성 인곡산업단지 조성사업 사후환경영향조사용역
※중지일자:2026.05.28</t>
    <phoneticPr fontId="4" type="noConversion"/>
  </si>
  <si>
    <t>음성 인곡산업단지 조성사업 사후환경영향조사용역_x000D_
※중지일자_x000D_
2026.05.28</t>
    <phoneticPr fontId="4" type="noConversion"/>
  </si>
  <si>
    <t>화성 00공공주택지구 전략 및 소규모환경영향평가용역
※중지일자:2023.07.01</t>
    <phoneticPr fontId="4" type="noConversion"/>
  </si>
  <si>
    <t>화성 00공공주택지구 전략 및 소규모환경영향평가용역_x000D_
※중지일자_x000D_
2023.07.01</t>
    <phoneticPr fontId="4" type="noConversion"/>
  </si>
  <si>
    <t xml:space="preserve">345kV 신계룡-신천안 송전선로 건설사업 환경영향평가용역_x000D_
</t>
    <phoneticPr fontId="4" type="noConversion"/>
  </si>
  <si>
    <t xml:space="preserve">분당복합 현대화사업 사후환경영향조사용역_x000D_
</t>
    <phoneticPr fontId="4" type="noConversion"/>
  </si>
  <si>
    <t xml:space="preserve">제3산업단지 재생사업 사후환경영향조사용역_x000D_
</t>
    <phoneticPr fontId="4" type="noConversion"/>
  </si>
  <si>
    <t xml:space="preserve">지방어항(학암포항) 정비사업 사후환경영향조사용역_x000D_
</t>
    <phoneticPr fontId="4" type="noConversion"/>
  </si>
  <si>
    <t>황령3터널 도로개설 전략 및 환경영향평가용역
※중지일자:2025.03.01</t>
    <phoneticPr fontId="4" type="noConversion"/>
  </si>
  <si>
    <t>황령3터널 도로개설 전략 및 환경영향평가용역_x000D_
※중지일자_x000D_
2025.03.01</t>
    <phoneticPr fontId="4" type="noConversion"/>
  </si>
  <si>
    <t>광양 성황ㆍ도이2지구 도시개발사업전략 및 환경영향평가용역
※중지일자:2026.05.21</t>
    <phoneticPr fontId="4" type="noConversion"/>
  </si>
  <si>
    <t>광양 성황ㆍ도이2지구 도시개발사업전략 및 환경영향평가용역_x000D_
※중지일자_x000D_
2026.05.21</t>
    <phoneticPr fontId="4" type="noConversion"/>
  </si>
  <si>
    <t>부안 격포관광단지 조성사업 환경영향평가용역
협의완료(2026.01.15)</t>
    <phoneticPr fontId="4" type="noConversion"/>
  </si>
  <si>
    <t xml:space="preserve">부안 격포관광단지 조성사업 환경영향평가용역_x000D_
</t>
    <phoneticPr fontId="4" type="noConversion"/>
  </si>
  <si>
    <t xml:space="preserve">서대구산업단지 재생사업 사후환경영향조사용역_x000D_
</t>
    <phoneticPr fontId="4" type="noConversion"/>
  </si>
  <si>
    <t xml:space="preserve">안산-인천(1,2공구) 고속도로 건설사업 환경영향평가_x000D_
</t>
    <phoneticPr fontId="4" type="noConversion"/>
  </si>
  <si>
    <t>의왕군포안산 공공주택지구 조성사업 환경영향평가용역
협의완료(2025.12.16)</t>
    <phoneticPr fontId="4" type="noConversion"/>
  </si>
  <si>
    <t xml:space="preserve">의왕군포안산 공공주택지구 조성사업 환경영향평가용역_x000D_
</t>
    <phoneticPr fontId="4" type="noConversion"/>
  </si>
  <si>
    <t>전주 제1산업단지 재생사업 사후환경영향조사용역
※중지일자:2023.06.30</t>
    <phoneticPr fontId="4" type="noConversion"/>
  </si>
  <si>
    <t>전주 제1산업단지 재생사업 사후환경영향조사용역_x000D_
※중지일자_x000D_
2023.06.30</t>
    <phoneticPr fontId="4" type="noConversion"/>
  </si>
  <si>
    <t xml:space="preserve">평택호 횡단도로 건설공사 사후환경영향조사용역_x000D_
</t>
    <phoneticPr fontId="4" type="noConversion"/>
  </si>
  <si>
    <t>한국문화테마파크(영주지구) 조성사업 사후환경영향조사용역
※중지일자:2022.02.08</t>
    <phoneticPr fontId="4" type="noConversion"/>
  </si>
  <si>
    <t>한국문화테마파크(영주지구) 조성사업 사후환경영향조사용역_x000D_
※중지일자_x000D_
2022.02.08</t>
    <phoneticPr fontId="4" type="noConversion"/>
  </si>
  <si>
    <t>사업수행능력평가 접수조서</t>
  </si>
  <si>
    <t xml:space="preserve">PQ접수 마감일 : 2026년10월12일 </t>
  </si>
  <si>
    <t>공 고 명</t>
  </si>
  <si>
    <t>공고번호</t>
  </si>
  <si>
    <t>제 2026-02-000537-00 호</t>
  </si>
  <si>
    <t>공고일자</t>
  </si>
  <si>
    <t>2026년09월22일</t>
  </si>
  <si>
    <t>개찰일시</t>
  </si>
  <si>
    <t xml:space="preserve">2026년10월29일 </t>
  </si>
  <si>
    <t>설계금액</t>
  </si>
  <si>
    <t>금 3,478,717,000원</t>
  </si>
  <si>
    <t>번호</t>
  </si>
  <si>
    <t>회 사 명</t>
  </si>
  <si>
    <t>대표자</t>
  </si>
  <si>
    <t>지분율(%)</t>
  </si>
  <si>
    <t>공동/분담분야</t>
  </si>
  <si>
    <t>비  고</t>
  </si>
  <si>
    <t>1</t>
  </si>
  <si>
    <t>동부엔지니어링 주식회사</t>
  </si>
  <si>
    <t>이진주</t>
  </si>
  <si>
    <t>60%</t>
  </si>
  <si>
    <t xml:space="preserve"> </t>
  </si>
  <si>
    <t>주식회사 어스에코</t>
  </si>
  <si>
    <t>김대준</t>
  </si>
  <si>
    <t>10%</t>
  </si>
  <si>
    <t>건일이엔지 주식회사</t>
  </si>
  <si>
    <t>김석환</t>
  </si>
  <si>
    <t>30%</t>
  </si>
  <si>
    <t>주식회사 이안네이처</t>
  </si>
  <si>
    <t>김태훈</t>
  </si>
  <si>
    <t>100%</t>
  </si>
  <si>
    <t>제2종 환경영향평가업</t>
  </si>
  <si>
    <t>2</t>
  </si>
  <si>
    <t>주식회사 한국종합기술</t>
  </si>
  <si>
    <t>김한영</t>
  </si>
  <si>
    <t>67%</t>
  </si>
  <si>
    <t>제1종 환경영향평가업</t>
  </si>
  <si>
    <t>(주)에이티엔지니어링</t>
  </si>
  <si>
    <t>전주희</t>
  </si>
  <si>
    <t>33%</t>
  </si>
  <si>
    <t>주식회사 소운이엔씨</t>
  </si>
  <si>
    <t>심설웅</t>
  </si>
  <si>
    <t>3</t>
  </si>
  <si>
    <t>주식회사 세광종합기술단</t>
  </si>
  <si>
    <t>이재완</t>
  </si>
  <si>
    <t>45%</t>
  </si>
  <si>
    <t>주식회사 제일엔지니어링종합건축사사무소</t>
  </si>
  <si>
    <t>오승교</t>
  </si>
  <si>
    <t>25%</t>
  </si>
  <si>
    <t>주식회사 우리비앤지</t>
  </si>
  <si>
    <t>민경순</t>
  </si>
  <si>
    <t>주식회사 엔에이피</t>
  </si>
  <si>
    <t>김종현</t>
  </si>
  <si>
    <t>4</t>
  </si>
  <si>
    <t>주식회사 동명기술공단종합건축사사무소</t>
  </si>
  <si>
    <t>신완수</t>
  </si>
  <si>
    <t>67.20%</t>
  </si>
  <si>
    <t>주식회사 대종</t>
  </si>
  <si>
    <t>황희정</t>
  </si>
  <si>
    <t>32.8%</t>
  </si>
  <si>
    <t>주식회사녹인</t>
  </si>
  <si>
    <t>유승엽</t>
  </si>
  <si>
    <t>제2종환경영향평가업</t>
  </si>
  <si>
    <t>5</t>
  </si>
  <si>
    <t>주식회사 수성엔지니어링</t>
  </si>
  <si>
    <t>강병윤</t>
  </si>
  <si>
    <t>주식회사 세울엔지니어링</t>
  </si>
  <si>
    <t>우선영</t>
  </si>
  <si>
    <t>2종분담</t>
  </si>
  <si>
    <t>명보이앤씨 주식회사</t>
  </si>
  <si>
    <t>한현정</t>
  </si>
  <si>
    <t>11%</t>
  </si>
  <si>
    <t>주식회사 유연이앤씨</t>
  </si>
  <si>
    <t>이종훈</t>
  </si>
  <si>
    <t>22%</t>
  </si>
  <si>
    <t>6</t>
  </si>
  <si>
    <t>주식회사 홍익기술단</t>
  </si>
  <si>
    <t>성낙전</t>
  </si>
  <si>
    <t>제1종환경영향평가업</t>
  </si>
  <si>
    <t>주식회사 참생태연구소</t>
  </si>
  <si>
    <t>이지영</t>
  </si>
  <si>
    <t>주식회사 호암</t>
  </si>
  <si>
    <t>신용균</t>
  </si>
  <si>
    <t>32.80%</t>
  </si>
  <si>
    <t>7</t>
  </si>
  <si>
    <t>주식회사 신성엔지니어링</t>
  </si>
  <si>
    <t>정재규</t>
  </si>
  <si>
    <t>주식회사 디에스이앤씨</t>
  </si>
  <si>
    <t>서동관</t>
  </si>
  <si>
    <t>15%</t>
  </si>
  <si>
    <t>주식회사 해담솔루션</t>
  </si>
  <si>
    <t>김소희</t>
  </si>
  <si>
    <t>주식회사리프</t>
  </si>
  <si>
    <t>양승빈</t>
  </si>
  <si>
    <t>8</t>
  </si>
  <si>
    <t>주식회사 동성엔지니어링</t>
  </si>
  <si>
    <t>이상규</t>
  </si>
  <si>
    <t>75%</t>
  </si>
  <si>
    <t>1종 환경</t>
  </si>
  <si>
    <t>(주)에코캠프</t>
  </si>
  <si>
    <t>강성욱</t>
  </si>
  <si>
    <t>2종 환경</t>
  </si>
  <si>
    <t>주식회사 피지(PG)</t>
  </si>
  <si>
    <t>박혜원</t>
  </si>
  <si>
    <t>9</t>
  </si>
  <si>
    <t>주식회사 동해종합기술공사</t>
  </si>
  <si>
    <t>김승진</t>
  </si>
  <si>
    <t>85%</t>
  </si>
  <si>
    <t>주식회사 누리친환경그룹</t>
  </si>
  <si>
    <t>서정범</t>
  </si>
  <si>
    <t>(주)생태평가연구원</t>
  </si>
  <si>
    <t>정주영</t>
  </si>
  <si>
    <t>10</t>
  </si>
  <si>
    <t>주식회사 건화</t>
  </si>
  <si>
    <t>황규영</t>
  </si>
  <si>
    <t>50%</t>
  </si>
  <si>
    <t>주식회사 세기이엔씨</t>
  </si>
  <si>
    <t>박승철</t>
  </si>
  <si>
    <t>주식회사 경화엔지니어링</t>
  </si>
  <si>
    <t>최진상</t>
  </si>
  <si>
    <t>20%</t>
  </si>
  <si>
    <t>주식회사 이음</t>
  </si>
  <si>
    <t>권정연</t>
  </si>
  <si>
    <t>(주)자연환경복원연구원</t>
  </si>
  <si>
    <t>장인수</t>
  </si>
  <si>
    <t>11</t>
  </si>
  <si>
    <t>주식회사 세일종합기술공사</t>
  </si>
  <si>
    <t>이호순</t>
  </si>
  <si>
    <t>72%</t>
  </si>
  <si>
    <t>주식회사 세원이엔이</t>
  </si>
  <si>
    <t>최성용</t>
  </si>
  <si>
    <t>주식회사 다온에코</t>
  </si>
  <si>
    <t>정세훈</t>
  </si>
  <si>
    <t>2종 환경영향평가업</t>
  </si>
  <si>
    <t>주식회사 씨케이엔지니어링</t>
  </si>
  <si>
    <t>김초</t>
  </si>
  <si>
    <t>18%</t>
  </si>
  <si>
    <t>12</t>
  </si>
  <si>
    <t>주식회사 서영엔지니어링</t>
  </si>
  <si>
    <t>김종흔</t>
  </si>
  <si>
    <t>63%</t>
  </si>
  <si>
    <t>주식회사 마린</t>
  </si>
  <si>
    <t>최지원</t>
  </si>
  <si>
    <t>12%</t>
  </si>
  <si>
    <t>주식회사 효산이엔씨</t>
  </si>
  <si>
    <t>김봉선</t>
  </si>
  <si>
    <t>(주)도경</t>
  </si>
  <si>
    <t>이주승</t>
  </si>
  <si>
    <t>13</t>
  </si>
  <si>
    <t>주식회사 이산</t>
  </si>
  <si>
    <t>이현상</t>
  </si>
  <si>
    <t>1종환경</t>
  </si>
  <si>
    <t>(주)상평이엔지</t>
  </si>
  <si>
    <t>김태민</t>
  </si>
  <si>
    <t>주식회사아우룸생태연구소</t>
  </si>
  <si>
    <t>김종명</t>
  </si>
  <si>
    <t>2종환경</t>
  </si>
  <si>
    <t>14</t>
  </si>
  <si>
    <t>주식회사 삼안</t>
  </si>
  <si>
    <t>최동식</t>
  </si>
  <si>
    <t>40%</t>
  </si>
  <si>
    <t>신일환경주식회사</t>
  </si>
  <si>
    <t>백승철</t>
  </si>
  <si>
    <t>(주)청록환경생태연구소</t>
  </si>
  <si>
    <t>심종훈</t>
  </si>
  <si>
    <t>주식회사 다온이엔지</t>
  </si>
  <si>
    <t>이영진</t>
  </si>
  <si>
    <t>주식회사 경동엔지니어링</t>
  </si>
  <si>
    <t>강재홍</t>
  </si>
  <si>
    <t>35%</t>
  </si>
  <si>
    <t>15</t>
  </si>
  <si>
    <t>주식회사 경호엔지니어링종합건축사사무소</t>
  </si>
  <si>
    <t>조영수</t>
  </si>
  <si>
    <t>주식회사 삼정엔지니어링</t>
  </si>
  <si>
    <t>유하임</t>
  </si>
  <si>
    <t>주식회사 영웅이엔지</t>
  </si>
  <si>
    <t>허영웅</t>
  </si>
  <si>
    <t>2종</t>
  </si>
  <si>
    <t>16</t>
  </si>
  <si>
    <t>주식회사 우신이엔씨</t>
  </si>
  <si>
    <t>이광석</t>
  </si>
  <si>
    <t>65%</t>
  </si>
  <si>
    <t>(주)이엔씨기술</t>
  </si>
  <si>
    <t>정상철</t>
  </si>
  <si>
    <t>주식회사 엔솔에코</t>
  </si>
  <si>
    <t>유재상</t>
  </si>
  <si>
    <t>17</t>
  </si>
  <si>
    <t>주식회사 유신</t>
  </si>
  <si>
    <t>박석성</t>
  </si>
  <si>
    <t>46%</t>
  </si>
  <si>
    <t>(주)유원이앤씨</t>
  </si>
  <si>
    <t>송기창</t>
  </si>
  <si>
    <t>17%</t>
  </si>
  <si>
    <t>에스지엔지니어링 주식회사</t>
  </si>
  <si>
    <t>조해관</t>
  </si>
  <si>
    <t>주식회사 케이씨아이</t>
  </si>
  <si>
    <t>이길용</t>
  </si>
  <si>
    <t>두루환경생태연구소 주식회사</t>
  </si>
  <si>
    <t>서정균</t>
  </si>
  <si>
    <t>18</t>
  </si>
  <si>
    <t>주식회사 케이지엔지니어링종합건축사사무소</t>
  </si>
  <si>
    <t>천병희</t>
  </si>
  <si>
    <t>주식회사 동일기술공사</t>
  </si>
  <si>
    <t>이상학</t>
  </si>
  <si>
    <t>주식회사 에스디이엔씨</t>
  </si>
  <si>
    <t>박형진</t>
  </si>
  <si>
    <t>주식회사 지오이앤이</t>
  </si>
  <si>
    <t>한지영</t>
  </si>
  <si>
    <t>19</t>
  </si>
  <si>
    <t>주식회사 다산컨설턴트</t>
  </si>
  <si>
    <t>김정호</t>
  </si>
  <si>
    <t>90%</t>
  </si>
  <si>
    <t>주식회사 빈텍코리아</t>
  </si>
  <si>
    <t>김병일</t>
  </si>
  <si>
    <t>EcoSoup생태연구소</t>
  </si>
  <si>
    <t>김호국</t>
  </si>
  <si>
    <t>20</t>
  </si>
  <si>
    <t>주식회사 선진엔지니어링종합건축사사무소</t>
  </si>
  <si>
    <t>유태원</t>
  </si>
  <si>
    <t>80%</t>
  </si>
  <si>
    <t>주식회사 휴엔트</t>
  </si>
  <si>
    <t>심옥란</t>
  </si>
  <si>
    <t>주식회사한국생태네트워크</t>
  </si>
  <si>
    <t>배대열</t>
  </si>
  <si>
    <t>21</t>
  </si>
  <si>
    <t>주식회사 동아기술공사</t>
  </si>
  <si>
    <t>김찬정</t>
  </si>
  <si>
    <t>70%</t>
  </si>
  <si>
    <t>주식회사 이씨드엔지니어링</t>
  </si>
  <si>
    <t>한국생태연구소 주식회사</t>
  </si>
  <si>
    <t>남궁형</t>
  </si>
  <si>
    <t>22</t>
  </si>
  <si>
    <t>주식회사 대영엔지니어링</t>
  </si>
  <si>
    <t>유병화</t>
  </si>
  <si>
    <t>제1종 환경영향평가</t>
  </si>
  <si>
    <t>주식회사 세명종합기술</t>
  </si>
  <si>
    <t>박새롬</t>
  </si>
  <si>
    <t>엔티케이 주식회사</t>
  </si>
  <si>
    <t>원동국</t>
  </si>
  <si>
    <t>제2종 환경영향평가</t>
  </si>
  <si>
    <t>23</t>
  </si>
  <si>
    <t>주식회사 도화엔지니어링</t>
  </si>
  <si>
    <t>손영일</t>
  </si>
  <si>
    <t>(주)신일이앤씨</t>
  </si>
  <si>
    <t>소민섭</t>
  </si>
  <si>
    <t>주식회사 에코닉스</t>
  </si>
  <si>
    <t>김재주</t>
  </si>
  <si>
    <t>수서~광주 복선전철 제2,3공구 사후환경영향조사용역</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</si>
</sst>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1" formatCode="_-* #,##0_-;\-* #,##0_-;_-* &quot;-&quot;_-;_-@_-"/>
    <numFmt numFmtId="176" formatCode="0.0_ "/>
    <numFmt numFmtId="177" formatCode="#,##0_ &quot;원&quot;"/>
    <numFmt numFmtId="178" formatCode="#,##0.00&quot;억&quot;&quot;원&quot;"/>
    <numFmt numFmtId="179" formatCode="0.00_);[Red]\(0.00\)"/>
    <numFmt numFmtId="180" formatCode="0.00;_"/>
    <numFmt numFmtId="181" formatCode="0.000;_尀"/>
    <numFmt numFmtId="182" formatCode="#,##0_);[Red]\(#,##0\)"/>
    <numFmt numFmtId="183" formatCode="#,##0.00_);[Red]\(#,##0.00\)"/>
    <numFmt numFmtId="184" formatCode="#,##0_ "/>
    <numFmt numFmtId="185" formatCode="0_);[Red]\(0\)"/>
    <numFmt numFmtId="186" formatCode="mm&quot;월&quot;\ dd&quot;일&quot;"/>
    <numFmt numFmtId="187" formatCode="[=0]&quot;&quot;;yyyy\/mm\/dd"/>
    <numFmt numFmtId="188" formatCode="yy\/mm\/dd"/>
    <numFmt numFmtId="189" formatCode="#,###"/>
    <numFmt numFmtId="190" formatCode="&quot;중&quot;&quot;지&quot;&quot;일&quot;\:\ yy\.mm\.dd"/>
    <numFmt numFmtId="191" formatCode="_-* #,##0_-;\-* #,##0_-;_-* &quot;-&quot;??_-;_-@_-"/>
    <numFmt numFmtId="192" formatCode="yy&quot;/&quot;m&quot;/&quot;d;@"/>
    <numFmt numFmtId="193" formatCode="yy\.mm\.dd"/>
    <numFmt numFmtId="194" formatCode="#,##0&quot;일&quot;"/>
    <numFmt numFmtId="195" formatCode="0.00;[Red]0.00"/>
    <numFmt numFmtId="196" formatCode="0.00&quot;억&quot;&quot;원&quot;"/>
    <numFmt numFmtId="197" formatCode="#,##0&quot;원&quot;"/>
    <numFmt numFmtId="198" formatCode="0.0_);[Red]\(0.0\)"/>
    <numFmt numFmtId="199" formatCode="0.00_ "/>
    <numFmt numFmtId="200" formatCode="0&quot;인&quot;"/>
    <numFmt numFmtId="201" formatCode="#,##0.00_ "/>
    <numFmt numFmtId="202" formatCode="#,##0,,"/>
    <numFmt numFmtId="203" formatCode="_(* #,##0_);_(* \(#,##0\);_(* &quot;-&quot;_);_(@_)"/>
  </numFmts>
  <fonts count="80">
    <font>
      <sz val="11"/>
      <name val="돋움"/>
      <family val="3"/>
      <charset val="129"/>
    </font>
    <font>
      <sz val="11"/>
      <color theme="1"/>
      <name val="맑은 고딕"/>
      <family val="2"/>
      <charset val="129"/>
      <scheme val="minor"/>
    </font>
    <font>
      <sz val="11"/>
      <name val="돋움"/>
      <family val="3"/>
      <charset val="129"/>
    </font>
    <font>
      <b/>
      <sz val="18"/>
      <name val="굴림체"/>
      <family val="3"/>
      <charset val="129"/>
    </font>
    <font>
      <sz val="8"/>
      <name val="돋움"/>
      <family val="3"/>
      <charset val="129"/>
    </font>
    <font>
      <sz val="10"/>
      <name val="굴림체"/>
      <family val="3"/>
      <charset val="129"/>
    </font>
    <font>
      <b/>
      <sz val="9"/>
      <name val="굴림체"/>
      <family val="3"/>
      <charset val="129"/>
    </font>
    <font>
      <sz val="9"/>
      <name val="굴림체"/>
      <family val="3"/>
      <charset val="129"/>
    </font>
    <font>
      <sz val="9"/>
      <name val="돋움"/>
      <family val="3"/>
      <charset val="129"/>
    </font>
    <font>
      <b/>
      <sz val="11"/>
      <name val="굴림체"/>
      <family val="3"/>
      <charset val="129"/>
    </font>
    <font>
      <sz val="9"/>
      <color theme="1"/>
      <name val="굴림체"/>
      <family val="3"/>
      <charset val="129"/>
    </font>
    <font>
      <sz val="11"/>
      <name val="굴림체"/>
      <family val="3"/>
      <charset val="129"/>
    </font>
    <font>
      <b/>
      <sz val="11"/>
      <color rgb="FFFF0000"/>
      <name val="굴림체"/>
      <family val="3"/>
      <charset val="129"/>
    </font>
    <font>
      <b/>
      <sz val="9"/>
      <color theme="1"/>
      <name val="굴림체"/>
      <family val="3"/>
      <charset val="129"/>
    </font>
    <font>
      <sz val="10"/>
      <name val="맑은 고딕"/>
      <family val="3"/>
      <charset val="129"/>
      <scheme val="minor"/>
    </font>
    <font>
      <b/>
      <sz val="10"/>
      <name val="맑은 고딕"/>
      <family val="3"/>
      <charset val="129"/>
      <scheme val="minor"/>
    </font>
    <font>
      <sz val="8"/>
      <name val="굴림"/>
      <family val="3"/>
      <charset val="129"/>
    </font>
    <font>
      <b/>
      <sz val="8"/>
      <name val="굴림"/>
      <family val="3"/>
      <charset val="129"/>
    </font>
    <font>
      <sz val="10"/>
      <name val="굴림"/>
      <family val="3"/>
      <charset val="129"/>
    </font>
    <font>
      <b/>
      <sz val="10"/>
      <name val="굴림체"/>
      <family val="3"/>
      <charset val="129"/>
    </font>
    <font>
      <b/>
      <sz val="14"/>
      <color rgb="FF0000FF"/>
      <name val="굴림체"/>
      <family val="3"/>
      <charset val="129"/>
    </font>
    <font>
      <b/>
      <sz val="16"/>
      <name val="굴림체"/>
      <family val="3"/>
      <charset val="129"/>
    </font>
    <font>
      <sz val="10"/>
      <color theme="1"/>
      <name val="굴림체"/>
      <family val="3"/>
      <charset val="129"/>
    </font>
    <font>
      <b/>
      <sz val="14"/>
      <name val="굴림체"/>
      <family val="3"/>
      <charset val="129"/>
    </font>
    <font>
      <b/>
      <sz val="12"/>
      <name val="굴림체"/>
      <family val="3"/>
      <charset val="129"/>
    </font>
    <font>
      <b/>
      <sz val="10"/>
      <color theme="1"/>
      <name val="굴림체"/>
      <family val="3"/>
      <charset val="129"/>
    </font>
    <font>
      <sz val="11"/>
      <color theme="1"/>
      <name val="굴림체"/>
      <family val="3"/>
      <charset val="129"/>
    </font>
    <font>
      <b/>
      <sz val="11"/>
      <color theme="1"/>
      <name val="굴림체"/>
      <family val="3"/>
      <charset val="129"/>
    </font>
    <font>
      <b/>
      <sz val="14"/>
      <color rgb="FFFF0000"/>
      <name val="굴림체"/>
      <family val="3"/>
      <charset val="129"/>
    </font>
    <font>
      <sz val="9"/>
      <name val="맑은 고딕"/>
      <family val="3"/>
      <charset val="129"/>
      <scheme val="major"/>
    </font>
    <font>
      <sz val="11"/>
      <color indexed="8"/>
      <name val="맑은 고딕"/>
      <family val="3"/>
      <charset val="129"/>
    </font>
    <font>
      <sz val="9"/>
      <color theme="1"/>
      <name val="맑은 고딕"/>
      <family val="3"/>
      <charset val="129"/>
      <scheme val="major"/>
    </font>
    <font>
      <sz val="10"/>
      <name val="맑은 고딕"/>
      <family val="3"/>
      <charset val="129"/>
      <scheme val="major"/>
    </font>
    <font>
      <sz val="9"/>
      <color theme="1"/>
      <name val="맑은 고딕"/>
      <family val="2"/>
      <charset val="129"/>
      <scheme val="minor"/>
    </font>
    <font>
      <sz val="8"/>
      <name val="맑은 고딕"/>
      <family val="3"/>
      <charset val="129"/>
      <scheme val="minor"/>
    </font>
    <font>
      <sz val="9"/>
      <name val="고딕"/>
      <family val="3"/>
      <charset val="129"/>
    </font>
    <font>
      <sz val="9"/>
      <color rgb="FF000000"/>
      <name val="굴림체"/>
      <family val="3"/>
      <charset val="129"/>
    </font>
    <font>
      <sz val="11"/>
      <color theme="1"/>
      <name val="맑은 고딕"/>
      <family val="3"/>
      <charset val="129"/>
      <scheme val="minor"/>
    </font>
    <font>
      <sz val="8"/>
      <color theme="1"/>
      <name val="맑은 고딕"/>
      <family val="2"/>
      <charset val="129"/>
      <scheme val="minor"/>
    </font>
    <font>
      <sz val="8"/>
      <name val="맑은 고딕"/>
      <family val="2"/>
      <charset val="129"/>
      <scheme val="minor"/>
    </font>
    <font>
      <sz val="8"/>
      <name val="굴림체"/>
      <family val="3"/>
      <charset val="129"/>
    </font>
    <font>
      <b/>
      <sz val="18"/>
      <name val="맑은 고딕"/>
      <family val="3"/>
      <charset val="129"/>
    </font>
    <font>
      <sz val="18"/>
      <name val="맑은 고딕"/>
      <family val="3"/>
      <charset val="129"/>
    </font>
    <font>
      <sz val="10"/>
      <name val="맑은 고딕"/>
      <family val="3"/>
      <charset val="129"/>
    </font>
    <font>
      <b/>
      <sz val="9"/>
      <name val="맑은 고딕"/>
      <family val="3"/>
      <charset val="129"/>
    </font>
    <font>
      <sz val="9"/>
      <name val="맑은 고딕"/>
      <family val="3"/>
      <charset val="129"/>
    </font>
    <font>
      <b/>
      <sz val="10"/>
      <name val="맑은 고딕"/>
      <family val="3"/>
      <charset val="129"/>
    </font>
    <font>
      <sz val="9"/>
      <color theme="1"/>
      <name val="굴림"/>
      <family val="3"/>
      <charset val="129"/>
    </font>
    <font>
      <sz val="9"/>
      <name val="굴림"/>
      <family val="3"/>
      <charset val="129"/>
    </font>
    <font>
      <sz val="10"/>
      <color theme="1"/>
      <name val="맑은 고딕"/>
      <family val="3"/>
      <charset val="129"/>
      <scheme val="major"/>
    </font>
    <font>
      <sz val="9"/>
      <color rgb="FFFF0000"/>
      <name val="굴림"/>
      <family val="3"/>
      <charset val="129"/>
    </font>
    <font>
      <sz val="8.5"/>
      <color theme="1"/>
      <name val="Malgun Gothic Semilight"/>
      <family val="3"/>
      <charset val="129"/>
    </font>
    <font>
      <sz val="8.5"/>
      <color theme="1"/>
      <name val="굴림"/>
      <family val="3"/>
      <charset val="129"/>
    </font>
    <font>
      <sz val="8.5"/>
      <name val="Malgun Gothic Semilight"/>
      <family val="3"/>
      <charset val="129"/>
    </font>
    <font>
      <sz val="10"/>
      <color theme="1"/>
      <name val="굴림"/>
      <family val="3"/>
      <charset val="129"/>
    </font>
    <font>
      <sz val="8"/>
      <name val="맑은 고딕"/>
      <family val="3"/>
      <charset val="129"/>
    </font>
    <font>
      <b/>
      <sz val="10"/>
      <color theme="1"/>
      <name val="맑은 고딕"/>
      <family val="3"/>
      <charset val="129"/>
      <scheme val="minor"/>
    </font>
    <font>
      <sz val="10"/>
      <color theme="1"/>
      <name val="맑은 고딕"/>
      <family val="2"/>
      <charset val="129"/>
      <scheme val="minor"/>
    </font>
    <font>
      <sz val="10"/>
      <color theme="1"/>
      <name val="맑은 고딕"/>
      <family val="3"/>
      <charset val="129"/>
      <scheme val="minor"/>
    </font>
    <font>
      <b/>
      <sz val="11"/>
      <color theme="1"/>
      <name val="맑은 고딕"/>
      <family val="3"/>
      <charset val="129"/>
      <scheme val="minor"/>
    </font>
    <font>
      <b/>
      <sz val="18"/>
      <name val="맑은 고딕"/>
      <family val="3"/>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rgb="FFFFFF00"/>
      <name val="굴림체"/>
      <family val="3"/>
      <charset val="129"/>
    </font>
    <font>
      <sz val="9"/>
      <color theme="1"/>
      <name val="Gulim"/>
      <family val="3"/>
    </font>
    <font>
      <b/>
      <u/>
      <sz val="10"/>
      <name val="굴림체"/>
      <family val="3"/>
      <charset val="129"/>
    </font>
    <font>
      <b/>
      <u/>
      <sz val="9"/>
      <name val="굴림체"/>
      <family val="3"/>
      <charset val="129"/>
    </font>
    <font>
      <b/>
      <u/>
      <sz val="9"/>
      <color theme="1"/>
      <name val="굴림체"/>
      <family val="3"/>
      <charset val="129"/>
    </font>
    <font>
      <b/>
      <sz val="8"/>
      <name val="굴림체"/>
      <family val="3"/>
      <charset val="129"/>
    </font>
    <font>
      <b/>
      <sz val="18"/>
      <name val="맑은 고딕"/>
      <family val="3"/>
      <charset val="129"/>
      <scheme val="major"/>
    </font>
    <font>
      <b/>
      <sz val="9"/>
      <name val="맑은 고딕"/>
      <family val="3"/>
      <charset val="129"/>
      <scheme val="major"/>
    </font>
    <font>
      <b/>
      <sz val="9"/>
      <color rgb="FF0000FF"/>
      <name val="맑은 고딕"/>
      <family val="3"/>
      <charset val="129"/>
      <scheme val="major"/>
    </font>
    <font>
      <b/>
      <sz val="9.5"/>
      <color rgb="FF000000"/>
      <name val="나눔고딕"/>
      <family val="3"/>
      <charset val="129"/>
    </font>
    <font>
      <sz val="9"/>
      <color rgb="FF000000"/>
      <name val="맑은 고딕"/>
      <family val="3"/>
      <charset val="129"/>
      <scheme val="minor"/>
    </font>
    <font>
      <b/>
      <sz val="9.5"/>
      <name val="나눔고딕"/>
      <family val="3"/>
      <charset val="129"/>
    </font>
    <font>
      <sz val="10"/>
      <name val="Arial"/>
      <family val="2"/>
    </font>
    <font>
      <b/>
      <sz val="18"/>
      <name val="돋움"/>
      <family val="3"/>
      <charset val="129"/>
    </font>
    <font>
      <b/>
      <sz val="10"/>
      <name val="돋움"/>
      <family val="3"/>
      <charset val="129"/>
    </font>
    <font>
      <sz val="10"/>
      <name val="돋움"/>
      <family val="3"/>
      <charset val="129"/>
    </font>
  </fonts>
  <fills count="11">
    <fill>
      <patternFill patternType="none"/>
    </fill>
    <fill>
      <patternFill patternType="gray125"/>
    </fill>
    <fill>
      <patternFill patternType="solid">
        <fgColor indexed="42"/>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theme="2"/>
        <bgColor indexed="64"/>
      </patternFill>
    </fill>
    <fill>
      <patternFill patternType="solid">
        <fgColor indexed="13"/>
        <bgColor indexed="64"/>
      </patternFill>
    </fill>
  </fills>
  <borders count="1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right/>
      <top/>
      <bottom style="thin">
        <color indexed="64"/>
      </bottom>
      <diagonal/>
    </border>
    <border>
      <left style="thin">
        <color indexed="64"/>
      </left>
      <right style="thin">
        <color indexed="64"/>
      </right>
      <top style="hair">
        <color indexed="64"/>
      </top>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hair">
        <color indexed="64"/>
      </right>
      <top/>
      <bottom style="double">
        <color indexed="64"/>
      </bottom>
      <diagonal/>
    </border>
    <border>
      <left style="hair">
        <color indexed="64"/>
      </left>
      <right style="thin">
        <color indexed="64"/>
      </right>
      <top style="hair">
        <color indexed="64"/>
      </top>
      <bottom style="double">
        <color indexed="64"/>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bottom/>
      <diagonal/>
    </border>
    <border>
      <left style="hair">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double">
        <color indexed="64"/>
      </bottom>
      <diagonal/>
    </border>
    <border>
      <left/>
      <right style="hair">
        <color indexed="64"/>
      </right>
      <top/>
      <bottom style="double">
        <color indexed="64"/>
      </bottom>
      <diagonal/>
    </border>
    <border>
      <left/>
      <right/>
      <top style="hair">
        <color indexed="64"/>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indexed="64"/>
      </right>
      <top style="medium">
        <color indexed="64"/>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64"/>
      </right>
      <top/>
      <bottom/>
      <diagonal/>
    </border>
    <border>
      <left/>
      <right style="thin">
        <color indexed="8"/>
      </right>
      <top/>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diagonal/>
    </border>
    <border>
      <left style="thin">
        <color indexed="8"/>
      </left>
      <right style="thin">
        <color indexed="64"/>
      </right>
      <top style="thin">
        <color indexed="64"/>
      </top>
      <bottom/>
      <diagonal/>
    </border>
    <border>
      <left style="thin">
        <color indexed="64"/>
      </left>
      <right style="thin">
        <color indexed="8"/>
      </right>
      <top style="thin">
        <color indexed="8"/>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s>
  <cellStyleXfs count="19">
    <xf numFmtId="0" fontId="0" fillId="0" borderId="0">
      <alignment vertical="center"/>
    </xf>
    <xf numFmtId="41" fontId="2" fillId="0" borderId="0" applyFont="0" applyFill="0" applyBorder="0" applyAlignment="0" applyProtection="0">
      <alignment vertical="center"/>
    </xf>
    <xf numFmtId="0" fontId="2" fillId="0" borderId="0"/>
    <xf numFmtId="0" fontId="1" fillId="0" borderId="0">
      <alignment vertical="center"/>
    </xf>
    <xf numFmtId="41" fontId="30" fillId="0" borderId="0" applyFont="0" applyFill="0" applyBorder="0" applyAlignment="0" applyProtection="0">
      <alignment vertical="center"/>
    </xf>
    <xf numFmtId="0" fontId="2" fillId="0" borderId="0"/>
    <xf numFmtId="0" fontId="2" fillId="0" borderId="0">
      <alignment vertical="center"/>
    </xf>
    <xf numFmtId="41" fontId="2" fillId="0" borderId="0" applyFont="0" applyFill="0" applyBorder="0" applyAlignment="0" applyProtection="0"/>
    <xf numFmtId="0" fontId="37" fillId="0" borderId="0">
      <alignment vertical="center"/>
    </xf>
    <xf numFmtId="0" fontId="37" fillId="0" borderId="0">
      <alignment vertical="center"/>
    </xf>
    <xf numFmtId="41" fontId="55" fillId="0" borderId="0" applyFont="0" applyFill="0" applyBorder="0" applyAlignment="0" applyProtection="0">
      <alignment vertical="center"/>
    </xf>
    <xf numFmtId="41" fontId="2" fillId="0" borderId="0" applyFon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37" fillId="0" borderId="0">
      <alignment vertical="center"/>
    </xf>
    <xf numFmtId="0" fontId="37" fillId="0" borderId="0">
      <alignment vertical="center"/>
    </xf>
    <xf numFmtId="0" fontId="37" fillId="0" borderId="0">
      <alignment vertical="center"/>
    </xf>
    <xf numFmtId="203" fontId="2" fillId="0" borderId="0" applyFont="0" applyFill="0" applyBorder="0" applyAlignment="0" applyProtection="0">
      <alignment vertical="center"/>
    </xf>
    <xf numFmtId="0" fontId="76" fillId="0" borderId="0"/>
  </cellStyleXfs>
  <cellXfs count="1228">
    <xf numFmtId="0" fontId="0" fillId="0" borderId="0" xfId="0">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pplyAlignment="1">
      <alignment horizontal="left" vertical="center"/>
    </xf>
    <xf numFmtId="14" fontId="6" fillId="0" borderId="0" xfId="0" applyNumberFormat="1" applyFont="1" applyAlignment="1">
      <alignment horizontal="right" vertical="center" shrinkToFit="1"/>
    </xf>
    <xf numFmtId="0" fontId="7" fillId="0" borderId="0" xfId="0" applyFont="1">
      <alignment vertical="center"/>
    </xf>
    <xf numFmtId="0" fontId="7" fillId="0" borderId="0" xfId="0" applyFont="1" applyAlignment="1">
      <alignment horizontal="center" vertical="center"/>
    </xf>
    <xf numFmtId="0" fontId="7" fillId="2" borderId="1" xfId="0" applyFont="1" applyFill="1" applyBorder="1" applyAlignment="1">
      <alignment horizontal="center" vertical="center"/>
    </xf>
    <xf numFmtId="176" fontId="7" fillId="0" borderId="1" xfId="0" applyNumberFormat="1" applyFont="1" applyBorder="1" applyAlignment="1">
      <alignment horizontal="center" vertical="center"/>
    </xf>
    <xf numFmtId="177" fontId="7" fillId="0" borderId="1" xfId="0" applyNumberFormat="1" applyFont="1" applyBorder="1">
      <alignment vertical="center"/>
    </xf>
    <xf numFmtId="178" fontId="7" fillId="2" borderId="1" xfId="0" applyNumberFormat="1" applyFont="1" applyFill="1" applyBorder="1">
      <alignment vertical="center"/>
    </xf>
    <xf numFmtId="180" fontId="7" fillId="0" borderId="1" xfId="0" applyNumberFormat="1" applyFont="1" applyBorder="1" applyAlignment="1">
      <alignment horizontal="center" vertical="center"/>
    </xf>
    <xf numFmtId="181" fontId="7" fillId="0" borderId="0" xfId="0" applyNumberFormat="1" applyFont="1">
      <alignment vertical="center"/>
    </xf>
    <xf numFmtId="179" fontId="7" fillId="0" borderId="1" xfId="0" applyNumberFormat="1" applyFont="1" applyBorder="1" applyAlignment="1">
      <alignment horizontal="center" vertical="center"/>
    </xf>
    <xf numFmtId="0" fontId="8" fillId="0" borderId="0" xfId="0" applyFont="1">
      <alignment vertical="center"/>
    </xf>
    <xf numFmtId="0" fontId="9" fillId="0" borderId="0" xfId="0" applyFont="1" applyAlignment="1">
      <alignment horizontal="center" vertical="center"/>
    </xf>
    <xf numFmtId="0" fontId="6" fillId="0" borderId="0" xfId="0" applyFont="1" applyAlignment="1">
      <alignment horizontal="center" vertical="center"/>
    </xf>
    <xf numFmtId="3" fontId="9" fillId="0" borderId="0" xfId="0" applyNumberFormat="1" applyFont="1" applyAlignment="1">
      <alignment horizontal="center" vertical="center"/>
    </xf>
    <xf numFmtId="14" fontId="9" fillId="0" borderId="0" xfId="0" applyNumberFormat="1" applyFont="1" applyAlignment="1">
      <alignment horizontal="center" vertical="center"/>
    </xf>
    <xf numFmtId="0" fontId="9" fillId="0" borderId="0" xfId="0" applyFont="1">
      <alignment vertical="center"/>
    </xf>
    <xf numFmtId="0" fontId="11" fillId="0" borderId="0" xfId="0" applyFont="1">
      <alignment vertical="center"/>
    </xf>
    <xf numFmtId="0" fontId="12" fillId="0" borderId="0" xfId="0" applyFont="1" applyAlignment="1">
      <alignment horizontal="center" vertical="center"/>
    </xf>
    <xf numFmtId="0" fontId="9" fillId="0" borderId="0" xfId="0" applyFont="1" applyAlignment="1">
      <alignment horizontal="center" vertical="center" wrapText="1"/>
    </xf>
    <xf numFmtId="14" fontId="9" fillId="0" borderId="0" xfId="0" applyNumberFormat="1" applyFont="1" applyAlignment="1">
      <alignment horizontal="center" vertical="center" wrapText="1"/>
    </xf>
    <xf numFmtId="3" fontId="9" fillId="0" borderId="0" xfId="0" applyNumberFormat="1" applyFont="1">
      <alignment vertical="center"/>
    </xf>
    <xf numFmtId="3" fontId="6" fillId="0" borderId="0" xfId="0" applyNumberFormat="1" applyFont="1">
      <alignmen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179" fontId="7" fillId="0" borderId="1" xfId="0" applyNumberFormat="1" applyFont="1" applyBorder="1" applyAlignment="1">
      <alignment horizontal="center" vertical="center"/>
    </xf>
    <xf numFmtId="0" fontId="7" fillId="0" borderId="1" xfId="0" applyFont="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176" fontId="7" fillId="0" borderId="3" xfId="0" applyNumberFormat="1" applyFont="1" applyBorder="1" applyAlignment="1">
      <alignment horizontal="center" vertical="center"/>
    </xf>
    <xf numFmtId="177" fontId="7" fillId="0" borderId="3" xfId="0" applyNumberFormat="1" applyFont="1" applyBorder="1">
      <alignment vertical="center"/>
    </xf>
    <xf numFmtId="178" fontId="7" fillId="2" borderId="4" xfId="0" applyNumberFormat="1" applyFont="1" applyFill="1" applyBorder="1">
      <alignment vertical="center"/>
    </xf>
    <xf numFmtId="180" fontId="7" fillId="0" borderId="3" xfId="0" applyNumberFormat="1" applyFont="1" applyBorder="1" applyAlignment="1">
      <alignment horizontal="center" vertical="center"/>
    </xf>
    <xf numFmtId="182" fontId="7" fillId="2" borderId="3" xfId="0" applyNumberFormat="1" applyFont="1" applyFill="1" applyBorder="1">
      <alignment vertical="center"/>
    </xf>
    <xf numFmtId="14" fontId="14" fillId="3" borderId="1" xfId="2" applyNumberFormat="1" applyFont="1" applyFill="1" applyBorder="1" applyAlignment="1" applyProtection="1">
      <alignment horizontal="center" vertical="center" wrapText="1"/>
      <protection locked="0"/>
    </xf>
    <xf numFmtId="184" fontId="14" fillId="3" borderId="1" xfId="1" applyNumberFormat="1" applyFont="1" applyFill="1" applyBorder="1" applyAlignment="1">
      <alignment horizontal="right" vertical="center" wrapText="1"/>
    </xf>
    <xf numFmtId="41" fontId="16" fillId="0" borderId="1" xfId="1" applyFont="1" applyFill="1" applyBorder="1" applyAlignment="1" applyProtection="1">
      <alignment horizontal="center" vertical="center" wrapText="1"/>
      <protection locked="0"/>
    </xf>
    <xf numFmtId="185" fontId="17" fillId="0" borderId="1" xfId="2" applyNumberFormat="1" applyFont="1" applyBorder="1" applyAlignment="1" applyProtection="1">
      <alignment horizontal="center" vertical="center" wrapText="1"/>
      <protection locked="0"/>
    </xf>
    <xf numFmtId="184" fontId="18" fillId="0" borderId="1" xfId="1" applyNumberFormat="1" applyFont="1" applyFill="1" applyBorder="1" applyAlignment="1" applyProtection="1">
      <alignment horizontal="right" vertical="center" wrapText="1"/>
      <protection locked="0"/>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182" fontId="7" fillId="2" borderId="1" xfId="0" applyNumberFormat="1" applyFont="1" applyFill="1" applyBorder="1">
      <alignment vertical="center"/>
    </xf>
    <xf numFmtId="183" fontId="7" fillId="2" borderId="12" xfId="0" applyNumberFormat="1" applyFont="1" applyFill="1" applyBorder="1" applyAlignment="1">
      <alignment horizontal="center" vertical="center"/>
    </xf>
    <xf numFmtId="0" fontId="14" fillId="3" borderId="13" xfId="2" applyFont="1" applyFill="1" applyBorder="1" applyAlignment="1">
      <alignment vertical="center" wrapText="1"/>
    </xf>
    <xf numFmtId="2" fontId="7" fillId="2" borderId="1" xfId="0" applyNumberFormat="1" applyFont="1" applyFill="1" applyBorder="1" applyAlignment="1">
      <alignment horizontal="center" vertical="center"/>
    </xf>
    <xf numFmtId="14" fontId="7" fillId="0" borderId="0" xfId="0" applyNumberFormat="1" applyFont="1">
      <alignment vertical="center"/>
    </xf>
    <xf numFmtId="0" fontId="19" fillId="0" borderId="0" xfId="0" applyFont="1" applyAlignment="1">
      <alignment horizontal="left" vertical="center"/>
    </xf>
    <xf numFmtId="14" fontId="19" fillId="0" borderId="0" xfId="0" applyNumberFormat="1" applyFont="1" applyAlignment="1">
      <alignment horizontal="right" vertical="center" shrinkToFit="1"/>
    </xf>
    <xf numFmtId="0" fontId="5" fillId="0" borderId="0" xfId="0" applyFont="1" applyAlignment="1">
      <alignment horizontal="center" vertical="center"/>
    </xf>
    <xf numFmtId="0" fontId="5" fillId="2" borderId="2" xfId="0" applyFont="1" applyFill="1" applyBorder="1" applyAlignment="1">
      <alignment horizontal="center" vertical="center"/>
    </xf>
    <xf numFmtId="0" fontId="20" fillId="0" borderId="0" xfId="0" applyFont="1">
      <alignment vertical="center"/>
    </xf>
    <xf numFmtId="0" fontId="5" fillId="2" borderId="3" xfId="0" applyFont="1" applyFill="1" applyBorder="1" applyAlignment="1">
      <alignment horizontal="center" vertical="center"/>
    </xf>
    <xf numFmtId="176" fontId="5" fillId="0" borderId="3" xfId="0" applyNumberFormat="1" applyFont="1" applyBorder="1" applyAlignment="1">
      <alignment horizontal="center" vertical="center"/>
    </xf>
    <xf numFmtId="177" fontId="5" fillId="0" borderId="3" xfId="0" applyNumberFormat="1" applyFont="1" applyBorder="1">
      <alignment vertical="center"/>
    </xf>
    <xf numFmtId="178" fontId="5" fillId="2" borderId="4" xfId="0" applyNumberFormat="1" applyFont="1" applyFill="1" applyBorder="1">
      <alignment vertical="center"/>
    </xf>
    <xf numFmtId="180" fontId="5" fillId="0" borderId="3" xfId="0" applyNumberFormat="1" applyFont="1" applyBorder="1" applyAlignment="1">
      <alignment horizontal="center" vertical="center"/>
    </xf>
    <xf numFmtId="186" fontId="20" fillId="0" borderId="0" xfId="0" applyNumberFormat="1" applyFont="1" applyAlignment="1">
      <alignment horizontal="center" vertical="center"/>
    </xf>
    <xf numFmtId="0" fontId="5" fillId="2" borderId="1" xfId="0" applyFont="1" applyFill="1" applyBorder="1" applyAlignment="1">
      <alignment horizontal="center" vertical="center"/>
    </xf>
    <xf numFmtId="176" fontId="5" fillId="0" borderId="1" xfId="0" applyNumberFormat="1" applyFont="1" applyBorder="1" applyAlignment="1">
      <alignment horizontal="center" vertical="center"/>
    </xf>
    <xf numFmtId="177" fontId="5" fillId="0" borderId="1" xfId="0" applyNumberFormat="1" applyFont="1" applyBorder="1">
      <alignment vertical="center"/>
    </xf>
    <xf numFmtId="178" fontId="5" fillId="2" borderId="1" xfId="0" applyNumberFormat="1" applyFont="1" applyFill="1" applyBorder="1">
      <alignment vertical="center"/>
    </xf>
    <xf numFmtId="179" fontId="5" fillId="0" borderId="1" xfId="0" applyNumberFormat="1" applyFont="1" applyBorder="1" applyAlignment="1">
      <alignment horizontal="center" vertical="center"/>
    </xf>
    <xf numFmtId="0" fontId="21" fillId="0" borderId="0" xfId="0" applyFont="1" applyAlignment="1">
      <alignment horizontal="center" vertical="center"/>
    </xf>
    <xf numFmtId="0" fontId="6" fillId="0" borderId="0" xfId="0" applyFont="1">
      <alignment vertical="center"/>
    </xf>
    <xf numFmtId="0" fontId="23" fillId="0" borderId="0" xfId="0" applyFont="1" applyAlignment="1">
      <alignment horizontal="center" vertical="center"/>
    </xf>
    <xf numFmtId="14" fontId="11" fillId="3" borderId="17" xfId="2" applyNumberFormat="1" applyFont="1" applyFill="1" applyBorder="1" applyAlignment="1" applyProtection="1">
      <alignment horizontal="center" vertical="center" wrapText="1"/>
      <protection locked="0"/>
    </xf>
    <xf numFmtId="14" fontId="11" fillId="3" borderId="18" xfId="2" applyNumberFormat="1" applyFont="1" applyFill="1" applyBorder="1" applyAlignment="1" applyProtection="1">
      <alignment horizontal="center" vertical="center" wrapText="1"/>
      <protection locked="0"/>
    </xf>
    <xf numFmtId="184" fontId="11" fillId="3" borderId="18" xfId="1" applyNumberFormat="1" applyFont="1" applyFill="1" applyBorder="1" applyAlignment="1">
      <alignment horizontal="right" vertical="center" wrapText="1"/>
    </xf>
    <xf numFmtId="41" fontId="11" fillId="0" borderId="19" xfId="1" applyFont="1" applyFill="1" applyBorder="1" applyAlignment="1" applyProtection="1">
      <alignment horizontal="center" vertical="center" wrapText="1"/>
      <protection locked="0"/>
    </xf>
    <xf numFmtId="185" fontId="9" fillId="0" borderId="18" xfId="2" applyNumberFormat="1" applyFont="1" applyBorder="1" applyAlignment="1" applyProtection="1">
      <alignment horizontal="center" vertical="center" wrapText="1"/>
      <protection locked="0"/>
    </xf>
    <xf numFmtId="184" fontId="11" fillId="0" borderId="18" xfId="1" applyNumberFormat="1" applyFont="1" applyFill="1" applyBorder="1" applyAlignment="1" applyProtection="1">
      <alignment horizontal="right" vertical="center" wrapText="1"/>
      <protection locked="0"/>
    </xf>
    <xf numFmtId="0" fontId="11" fillId="0" borderId="20" xfId="0" applyFont="1" applyBorder="1" applyAlignment="1">
      <alignment horizontal="center" vertical="center" wrapText="1"/>
    </xf>
    <xf numFmtId="14" fontId="11" fillId="3" borderId="21" xfId="2" applyNumberFormat="1" applyFont="1" applyFill="1" applyBorder="1" applyAlignment="1" applyProtection="1">
      <alignment horizontal="center" vertical="center" wrapText="1"/>
      <protection locked="0"/>
    </xf>
    <xf numFmtId="14" fontId="11" fillId="3" borderId="1" xfId="2" applyNumberFormat="1" applyFont="1" applyFill="1" applyBorder="1" applyAlignment="1" applyProtection="1">
      <alignment horizontal="center" vertical="center" wrapText="1"/>
      <protection locked="0"/>
    </xf>
    <xf numFmtId="184" fontId="11" fillId="3" borderId="1" xfId="1" applyNumberFormat="1" applyFont="1" applyFill="1" applyBorder="1" applyAlignment="1">
      <alignment horizontal="right" vertical="center" wrapText="1"/>
    </xf>
    <xf numFmtId="41" fontId="11" fillId="0" borderId="1" xfId="1" applyFont="1" applyFill="1" applyBorder="1" applyAlignment="1" applyProtection="1">
      <alignment horizontal="center" vertical="center" wrapText="1"/>
      <protection locked="0"/>
    </xf>
    <xf numFmtId="185" fontId="9" fillId="0" borderId="1" xfId="2" applyNumberFormat="1" applyFont="1" applyBorder="1" applyAlignment="1" applyProtection="1">
      <alignment horizontal="center" vertical="center" wrapText="1"/>
      <protection locked="0"/>
    </xf>
    <xf numFmtId="184" fontId="11" fillId="0" borderId="1" xfId="1" applyNumberFormat="1" applyFont="1" applyFill="1" applyBorder="1" applyAlignment="1" applyProtection="1">
      <alignment horizontal="right" vertical="center" wrapText="1"/>
      <protection locked="0"/>
    </xf>
    <xf numFmtId="0" fontId="11" fillId="0" borderId="22" xfId="0" applyFont="1" applyBorder="1" applyAlignment="1">
      <alignment horizontal="center" vertical="center" wrapText="1"/>
    </xf>
    <xf numFmtId="0" fontId="24" fillId="0" borderId="0" xfId="0" applyFont="1" applyAlignment="1">
      <alignment horizontal="center" vertical="center"/>
    </xf>
    <xf numFmtId="0" fontId="9" fillId="0" borderId="22" xfId="0" applyFont="1" applyBorder="1" applyAlignment="1">
      <alignment horizontal="center" vertical="center" wrapText="1"/>
    </xf>
    <xf numFmtId="14" fontId="11" fillId="3" borderId="23" xfId="2" applyNumberFormat="1" applyFont="1" applyFill="1" applyBorder="1" applyAlignment="1" applyProtection="1">
      <alignment horizontal="center" vertical="center" wrapText="1"/>
      <protection locked="0"/>
    </xf>
    <xf numFmtId="14" fontId="11" fillId="3" borderId="16" xfId="2" applyNumberFormat="1" applyFont="1" applyFill="1" applyBorder="1" applyAlignment="1" applyProtection="1">
      <alignment horizontal="center" vertical="center" wrapText="1"/>
      <protection locked="0"/>
    </xf>
    <xf numFmtId="184" fontId="11" fillId="3" borderId="16" xfId="1" applyNumberFormat="1" applyFont="1" applyFill="1" applyBorder="1" applyAlignment="1">
      <alignment horizontal="right" vertical="center" wrapText="1"/>
    </xf>
    <xf numFmtId="41" fontId="11" fillId="0" borderId="16" xfId="1" applyFont="1" applyFill="1" applyBorder="1" applyAlignment="1" applyProtection="1">
      <alignment horizontal="center" vertical="center" wrapText="1"/>
      <protection locked="0"/>
    </xf>
    <xf numFmtId="185" fontId="9" fillId="0" borderId="16" xfId="2" applyNumberFormat="1" applyFont="1" applyBorder="1" applyAlignment="1" applyProtection="1">
      <alignment horizontal="center" vertical="center" wrapText="1"/>
      <protection locked="0"/>
    </xf>
    <xf numFmtId="184" fontId="11" fillId="0" borderId="16" xfId="1" applyNumberFormat="1" applyFont="1" applyFill="1" applyBorder="1" applyAlignment="1" applyProtection="1">
      <alignment horizontal="right" vertical="center" wrapText="1"/>
      <protection locked="0"/>
    </xf>
    <xf numFmtId="0" fontId="11" fillId="0" borderId="24" xfId="0" applyFont="1" applyBorder="1" applyAlignment="1">
      <alignment horizontal="center" vertical="center" wrapText="1"/>
    </xf>
    <xf numFmtId="14" fontId="26" fillId="0" borderId="17" xfId="0" applyNumberFormat="1" applyFont="1" applyBorder="1" applyAlignment="1">
      <alignment horizontal="center" vertical="center"/>
    </xf>
    <xf numFmtId="14" fontId="26" fillId="0" borderId="18" xfId="0" applyNumberFormat="1" applyFont="1" applyBorder="1" applyAlignment="1">
      <alignment horizontal="center" vertical="center"/>
    </xf>
    <xf numFmtId="41" fontId="11" fillId="0" borderId="18" xfId="1" applyFont="1" applyFill="1" applyBorder="1" applyAlignment="1" applyProtection="1">
      <alignment horizontal="center" vertical="center" wrapText="1"/>
      <protection locked="0"/>
    </xf>
    <xf numFmtId="0" fontId="26" fillId="0" borderId="20" xfId="0" applyFont="1" applyBorder="1" applyAlignment="1">
      <alignment horizontal="center" vertical="center" wrapText="1"/>
    </xf>
    <xf numFmtId="14" fontId="11" fillId="0" borderId="21" xfId="0" applyNumberFormat="1" applyFont="1" applyBorder="1" applyAlignment="1">
      <alignment horizontal="center" vertical="center"/>
    </xf>
    <xf numFmtId="14" fontId="11" fillId="0" borderId="1" xfId="0" applyNumberFormat="1" applyFont="1" applyBorder="1" applyAlignment="1">
      <alignment horizontal="center" vertical="center"/>
    </xf>
    <xf numFmtId="14" fontId="26" fillId="0" borderId="21" xfId="0" applyNumberFormat="1" applyFont="1" applyBorder="1" applyAlignment="1">
      <alignment horizontal="center" vertical="center"/>
    </xf>
    <xf numFmtId="14" fontId="26" fillId="0" borderId="1" xfId="0" applyNumberFormat="1" applyFont="1" applyBorder="1" applyAlignment="1">
      <alignment horizontal="center" vertical="center"/>
    </xf>
    <xf numFmtId="0" fontId="27" fillId="0" borderId="22" xfId="0" applyFont="1" applyBorder="1" applyAlignment="1">
      <alignment horizontal="center" vertical="center" wrapText="1"/>
    </xf>
    <xf numFmtId="0" fontId="26" fillId="0" borderId="22" xfId="0" applyFont="1" applyBorder="1" applyAlignment="1">
      <alignment horizontal="center" vertical="center" wrapText="1"/>
    </xf>
    <xf numFmtId="14" fontId="26" fillId="0" borderId="26" xfId="0" applyNumberFormat="1" applyFont="1" applyBorder="1" applyAlignment="1">
      <alignment horizontal="center" vertical="center"/>
    </xf>
    <xf numFmtId="14" fontId="26" fillId="0" borderId="27" xfId="0" applyNumberFormat="1" applyFont="1" applyBorder="1" applyAlignment="1">
      <alignment horizontal="center" vertical="center"/>
    </xf>
    <xf numFmtId="184" fontId="11" fillId="3" borderId="27" xfId="1" applyNumberFormat="1" applyFont="1" applyFill="1" applyBorder="1" applyAlignment="1">
      <alignment horizontal="right" vertical="center" wrapText="1"/>
    </xf>
    <xf numFmtId="41" fontId="11" fillId="0" borderId="27" xfId="1" applyFont="1" applyFill="1" applyBorder="1" applyAlignment="1" applyProtection="1">
      <alignment horizontal="center" vertical="center" wrapText="1"/>
      <protection locked="0"/>
    </xf>
    <xf numFmtId="185" fontId="9" fillId="0" borderId="27" xfId="2" applyNumberFormat="1" applyFont="1" applyBorder="1" applyAlignment="1" applyProtection="1">
      <alignment horizontal="center" vertical="center" wrapText="1"/>
      <protection locked="0"/>
    </xf>
    <xf numFmtId="184" fontId="11" fillId="0" borderId="27" xfId="1" applyNumberFormat="1" applyFont="1" applyFill="1" applyBorder="1" applyAlignment="1" applyProtection="1">
      <alignment horizontal="right" vertical="center" wrapText="1"/>
      <protection locked="0"/>
    </xf>
    <xf numFmtId="0" fontId="9" fillId="0" borderId="28" xfId="0" applyFont="1" applyBorder="1" applyAlignment="1">
      <alignment horizontal="center" vertical="center" wrapText="1"/>
    </xf>
    <xf numFmtId="14" fontId="11" fillId="3" borderId="29" xfId="2" applyNumberFormat="1" applyFont="1" applyFill="1" applyBorder="1" applyAlignment="1" applyProtection="1">
      <alignment horizontal="center" vertical="center" wrapText="1"/>
      <protection locked="0"/>
    </xf>
    <xf numFmtId="14" fontId="11" fillId="3" borderId="30" xfId="2" applyNumberFormat="1" applyFont="1" applyFill="1" applyBorder="1" applyAlignment="1" applyProtection="1">
      <alignment horizontal="center" vertical="center" wrapText="1"/>
      <protection locked="0"/>
    </xf>
    <xf numFmtId="184" fontId="11" fillId="3" borderId="30" xfId="1" applyNumberFormat="1" applyFont="1" applyFill="1" applyBorder="1" applyAlignment="1">
      <alignment horizontal="right" vertical="center" wrapText="1"/>
    </xf>
    <xf numFmtId="41" fontId="11" fillId="0" borderId="30" xfId="1" applyFont="1" applyFill="1" applyBorder="1" applyAlignment="1" applyProtection="1">
      <alignment horizontal="center" vertical="center" wrapText="1"/>
      <protection locked="0"/>
    </xf>
    <xf numFmtId="185" fontId="11" fillId="0" borderId="30" xfId="2" applyNumberFormat="1" applyFont="1" applyBorder="1" applyAlignment="1" applyProtection="1">
      <alignment horizontal="center" vertical="center" wrapText="1"/>
      <protection locked="0"/>
    </xf>
    <xf numFmtId="184" fontId="11" fillId="0" borderId="30" xfId="1" applyNumberFormat="1" applyFont="1" applyFill="1" applyBorder="1" applyAlignment="1" applyProtection="1">
      <alignment horizontal="right" vertical="center" wrapText="1"/>
      <protection locked="0"/>
    </xf>
    <xf numFmtId="0" fontId="9" fillId="0" borderId="31" xfId="0" applyFont="1" applyBorder="1" applyAlignment="1">
      <alignment horizontal="center" vertical="center" wrapText="1"/>
    </xf>
    <xf numFmtId="0" fontId="3" fillId="0" borderId="0" xfId="0" applyFont="1">
      <alignment vertical="center"/>
    </xf>
    <xf numFmtId="0" fontId="11" fillId="0" borderId="31" xfId="0" applyFont="1" applyBorder="1" applyAlignment="1">
      <alignment horizontal="center" vertical="center" wrapText="1"/>
    </xf>
    <xf numFmtId="184" fontId="9" fillId="0" borderId="30" xfId="1" applyNumberFormat="1" applyFont="1" applyFill="1" applyBorder="1" applyAlignment="1" applyProtection="1">
      <alignment horizontal="right" vertical="center" wrapText="1"/>
      <protection locked="0"/>
    </xf>
    <xf numFmtId="41" fontId="11" fillId="0" borderId="12" xfId="1" applyFont="1" applyFill="1" applyBorder="1" applyAlignment="1" applyProtection="1">
      <alignment horizontal="center" vertical="center" wrapText="1"/>
      <protection locked="0"/>
    </xf>
    <xf numFmtId="185" fontId="11" fillId="0" borderId="12" xfId="2" applyNumberFormat="1" applyFont="1" applyBorder="1" applyAlignment="1" applyProtection="1">
      <alignment horizontal="center" vertical="center" wrapText="1"/>
      <protection locked="0"/>
    </xf>
    <xf numFmtId="184" fontId="11" fillId="0" borderId="12" xfId="1" applyNumberFormat="1" applyFont="1" applyFill="1" applyBorder="1" applyAlignment="1" applyProtection="1">
      <alignment horizontal="right" vertical="center" wrapText="1"/>
      <protection locked="0"/>
    </xf>
    <xf numFmtId="185" fontId="11" fillId="0" borderId="18" xfId="2" applyNumberFormat="1" applyFont="1" applyBorder="1" applyAlignment="1" applyProtection="1">
      <alignment horizontal="center" vertical="center" wrapText="1"/>
      <protection locked="0"/>
    </xf>
    <xf numFmtId="14" fontId="9" fillId="0" borderId="20" xfId="0" applyNumberFormat="1" applyFont="1" applyBorder="1" applyAlignment="1">
      <alignment horizontal="center" vertical="center" wrapText="1"/>
    </xf>
    <xf numFmtId="185" fontId="11" fillId="0" borderId="1" xfId="2" applyNumberFormat="1" applyFont="1" applyBorder="1" applyAlignment="1" applyProtection="1">
      <alignment horizontal="center" vertical="center" wrapText="1"/>
      <protection locked="0"/>
    </xf>
    <xf numFmtId="14" fontId="11" fillId="3" borderId="26" xfId="2" applyNumberFormat="1" applyFont="1" applyFill="1" applyBorder="1" applyAlignment="1" applyProtection="1">
      <alignment horizontal="center" vertical="center" wrapText="1"/>
      <protection locked="0"/>
    </xf>
    <xf numFmtId="14" fontId="11" fillId="3" borderId="27" xfId="2" applyNumberFormat="1" applyFont="1" applyFill="1" applyBorder="1" applyAlignment="1" applyProtection="1">
      <alignment horizontal="center" vertical="center" wrapText="1"/>
      <protection locked="0"/>
    </xf>
    <xf numFmtId="41" fontId="11" fillId="0" borderId="32" xfId="1" applyFont="1" applyFill="1" applyBorder="1" applyAlignment="1" applyProtection="1">
      <alignment horizontal="center" vertical="center" wrapText="1"/>
      <protection locked="0"/>
    </xf>
    <xf numFmtId="185" fontId="11" fillId="0" borderId="27" xfId="2" applyNumberFormat="1" applyFont="1" applyBorder="1" applyAlignment="1" applyProtection="1">
      <alignment horizontal="center" vertical="center" wrapText="1"/>
      <protection locked="0"/>
    </xf>
    <xf numFmtId="0" fontId="11" fillId="0" borderId="28" xfId="0" applyFont="1" applyBorder="1" applyAlignment="1">
      <alignment horizontal="center" vertical="center" wrapText="1"/>
    </xf>
    <xf numFmtId="0" fontId="27" fillId="0" borderId="31" xfId="0" applyFont="1" applyBorder="1" applyAlignment="1">
      <alignment horizontal="center" vertical="center" wrapText="1"/>
    </xf>
    <xf numFmtId="185" fontId="11" fillId="0" borderId="16" xfId="2" applyNumberFormat="1" applyFont="1" applyBorder="1" applyAlignment="1" applyProtection="1">
      <alignment horizontal="center" vertical="center" wrapText="1"/>
      <protection locked="0"/>
    </xf>
    <xf numFmtId="0" fontId="27" fillId="0" borderId="33"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28" xfId="0" applyFont="1" applyBorder="1" applyAlignment="1">
      <alignment horizontal="center" vertical="center" wrapText="1"/>
    </xf>
    <xf numFmtId="14" fontId="26" fillId="0" borderId="29" xfId="0" applyNumberFormat="1" applyFont="1" applyBorder="1" applyAlignment="1">
      <alignment horizontal="center" vertical="center"/>
    </xf>
    <xf numFmtId="14" fontId="26" fillId="0" borderId="30" xfId="0" applyNumberFormat="1" applyFont="1" applyBorder="1" applyAlignment="1">
      <alignment horizontal="center" vertical="center"/>
    </xf>
    <xf numFmtId="0" fontId="28" fillId="0" borderId="0" xfId="0" applyFont="1">
      <alignment vertical="center"/>
    </xf>
    <xf numFmtId="0" fontId="29" fillId="0" borderId="0" xfId="0" applyFont="1" applyAlignment="1">
      <alignment horizontal="center" vertical="center"/>
    </xf>
    <xf numFmtId="14" fontId="29" fillId="0" borderId="0" xfId="0" applyNumberFormat="1" applyFont="1" applyAlignment="1">
      <alignment horizontal="center" vertical="center"/>
    </xf>
    <xf numFmtId="41" fontId="29" fillId="0" borderId="0" xfId="1" applyFont="1" applyBorder="1" applyAlignment="1">
      <alignment vertical="center"/>
    </xf>
    <xf numFmtId="14" fontId="29" fillId="0" borderId="0" xfId="3" applyNumberFormat="1" applyFont="1" applyAlignment="1">
      <alignment horizontal="center" vertical="center"/>
    </xf>
    <xf numFmtId="41" fontId="29" fillId="0" borderId="0" xfId="0" applyNumberFormat="1" applyFont="1">
      <alignment vertical="center"/>
    </xf>
    <xf numFmtId="1" fontId="29" fillId="0" borderId="0" xfId="0" applyNumberFormat="1" applyFont="1">
      <alignment vertical="center"/>
    </xf>
    <xf numFmtId="41" fontId="29" fillId="0" borderId="0" xfId="1" quotePrefix="1" applyFont="1" applyBorder="1" applyAlignment="1">
      <alignment horizontal="center" vertical="center"/>
    </xf>
    <xf numFmtId="14" fontId="7" fillId="0" borderId="0" xfId="0" applyNumberFormat="1" applyFont="1" applyAlignment="1">
      <alignment horizontal="center" vertical="center"/>
    </xf>
    <xf numFmtId="2" fontId="7" fillId="2" borderId="30" xfId="0" applyNumberFormat="1" applyFont="1" applyFill="1" applyBorder="1" applyAlignment="1">
      <alignment horizontal="center" vertical="center"/>
    </xf>
    <xf numFmtId="184" fontId="14" fillId="3" borderId="1" xfId="4" applyNumberFormat="1" applyFont="1" applyFill="1" applyBorder="1" applyAlignment="1">
      <alignment horizontal="center" vertical="center" wrapText="1"/>
    </xf>
    <xf numFmtId="14" fontId="14" fillId="3" borderId="42" xfId="2" applyNumberFormat="1" applyFont="1" applyFill="1" applyBorder="1" applyAlignment="1" applyProtection="1">
      <alignment horizontal="center" vertical="center" wrapText="1"/>
      <protection locked="0"/>
    </xf>
    <xf numFmtId="184" fontId="14" fillId="3" borderId="42" xfId="4" applyNumberFormat="1" applyFont="1" applyFill="1" applyBorder="1" applyAlignment="1">
      <alignment horizontal="center" vertical="center" wrapText="1"/>
    </xf>
    <xf numFmtId="184" fontId="18" fillId="0" borderId="42" xfId="1" applyNumberFormat="1" applyFont="1" applyFill="1" applyBorder="1" applyAlignment="1" applyProtection="1">
      <alignment horizontal="right" vertical="center" wrapText="1"/>
      <protection locked="0"/>
    </xf>
    <xf numFmtId="0" fontId="7" fillId="2" borderId="16" xfId="0" applyFont="1" applyFill="1" applyBorder="1" applyAlignment="1">
      <alignment horizontal="center" vertical="center" wrapText="1"/>
    </xf>
    <xf numFmtId="184" fontId="16" fillId="0" borderId="1" xfId="1" applyNumberFormat="1" applyFont="1" applyFill="1" applyBorder="1" applyAlignment="1" applyProtection="1">
      <alignment horizontal="right" vertical="center" wrapText="1"/>
      <protection locked="0"/>
    </xf>
    <xf numFmtId="0" fontId="7" fillId="2" borderId="12" xfId="0" applyFont="1" applyFill="1" applyBorder="1" applyAlignment="1">
      <alignment horizontal="center" vertical="center" wrapText="1"/>
    </xf>
    <xf numFmtId="0" fontId="7" fillId="2" borderId="16" xfId="0" applyFont="1" applyFill="1" applyBorder="1" applyAlignment="1">
      <alignment horizontal="center" vertical="center"/>
    </xf>
    <xf numFmtId="2" fontId="7" fillId="2" borderId="16" xfId="0" applyNumberFormat="1" applyFont="1" applyFill="1" applyBorder="1" applyAlignment="1">
      <alignment horizontal="center" vertical="center"/>
    </xf>
    <xf numFmtId="0" fontId="7" fillId="2" borderId="12" xfId="0" applyFont="1" applyFill="1" applyBorder="1" applyAlignment="1">
      <alignment horizontal="center" vertical="center"/>
    </xf>
    <xf numFmtId="2" fontId="7" fillId="2" borderId="12" xfId="0" applyNumberFormat="1" applyFont="1" applyFill="1" applyBorder="1" applyAlignment="1">
      <alignment horizontal="center" vertical="center"/>
    </xf>
    <xf numFmtId="182" fontId="7" fillId="2" borderId="30" xfId="0" applyNumberFormat="1" applyFont="1" applyFill="1" applyBorder="1">
      <alignment vertical="center"/>
    </xf>
    <xf numFmtId="41" fontId="14" fillId="3" borderId="1" xfId="2" applyNumberFormat="1" applyFont="1" applyFill="1" applyBorder="1" applyAlignment="1" applyProtection="1">
      <alignment horizontal="center" vertical="center" wrapText="1"/>
      <protection locked="0"/>
    </xf>
    <xf numFmtId="14" fontId="14" fillId="3" borderId="1" xfId="1" applyNumberFormat="1" applyFont="1" applyFill="1" applyBorder="1" applyAlignment="1">
      <alignment horizontal="center" vertical="center" wrapText="1"/>
    </xf>
    <xf numFmtId="184" fontId="18" fillId="0" borderId="1" xfId="1" applyNumberFormat="1" applyFont="1" applyFill="1" applyBorder="1" applyAlignment="1" applyProtection="1">
      <alignment horizontal="center" vertical="center" wrapText="1"/>
      <protection locked="0"/>
    </xf>
    <xf numFmtId="41" fontId="7" fillId="0" borderId="1" xfId="1" applyFont="1" applyBorder="1" applyAlignment="1">
      <alignment horizontal="center" vertical="center" wrapText="1"/>
    </xf>
    <xf numFmtId="187" fontId="7" fillId="0" borderId="1" xfId="0" applyNumberFormat="1" applyFont="1" applyBorder="1" applyAlignment="1">
      <alignment horizontal="center" vertical="center"/>
    </xf>
    <xf numFmtId="14" fontId="14" fillId="3" borderId="30" xfId="2" applyNumberFormat="1" applyFont="1" applyFill="1" applyBorder="1" applyAlignment="1" applyProtection="1">
      <alignment horizontal="center" vertical="center" wrapText="1"/>
      <protection locked="0"/>
    </xf>
    <xf numFmtId="184" fontId="14" fillId="3" borderId="30" xfId="1" applyNumberFormat="1" applyFont="1" applyFill="1" applyBorder="1" applyAlignment="1">
      <alignment horizontal="right" vertical="center" wrapText="1"/>
    </xf>
    <xf numFmtId="184" fontId="18" fillId="0" borderId="30" xfId="1" applyNumberFormat="1" applyFont="1" applyFill="1" applyBorder="1" applyAlignment="1" applyProtection="1">
      <alignment horizontal="right" vertical="center" wrapText="1"/>
      <protection locked="0"/>
    </xf>
    <xf numFmtId="184" fontId="14" fillId="3" borderId="42" xfId="1" applyNumberFormat="1" applyFont="1" applyFill="1" applyBorder="1" applyAlignment="1">
      <alignment horizontal="right" vertical="center" wrapText="1"/>
    </xf>
    <xf numFmtId="184" fontId="14" fillId="3" borderId="30" xfId="4" applyNumberFormat="1" applyFont="1" applyFill="1" applyBorder="1" applyAlignment="1">
      <alignment horizontal="center" vertical="center" wrapText="1"/>
    </xf>
    <xf numFmtId="41" fontId="5" fillId="0" borderId="0" xfId="1" applyFont="1">
      <alignment vertical="center"/>
    </xf>
    <xf numFmtId="14" fontId="6" fillId="4" borderId="0" xfId="0" applyNumberFormat="1" applyFont="1" applyFill="1" applyAlignment="1">
      <alignment horizontal="right" vertical="center" shrinkToFit="1"/>
    </xf>
    <xf numFmtId="0" fontId="7" fillId="0" borderId="0" xfId="0" applyFont="1" applyAlignment="1">
      <alignment horizontal="right" vertical="center"/>
    </xf>
    <xf numFmtId="41" fontId="7" fillId="0" borderId="0" xfId="1" applyFont="1">
      <alignment vertical="center"/>
    </xf>
    <xf numFmtId="0" fontId="7" fillId="4" borderId="3" xfId="0" applyFont="1" applyFill="1" applyBorder="1" applyAlignment="1">
      <alignment horizontal="center" vertical="center"/>
    </xf>
    <xf numFmtId="178" fontId="7" fillId="2" borderId="4" xfId="0" applyNumberFormat="1" applyFont="1" applyFill="1" applyBorder="1" applyAlignment="1">
      <alignment horizontal="right" vertical="center"/>
    </xf>
    <xf numFmtId="0" fontId="7" fillId="4" borderId="1" xfId="0" applyFont="1" applyFill="1" applyBorder="1" applyAlignment="1">
      <alignment horizontal="center" vertical="center"/>
    </xf>
    <xf numFmtId="178" fontId="7" fillId="2" borderId="1" xfId="0" applyNumberFormat="1" applyFont="1" applyFill="1" applyBorder="1" applyAlignment="1">
      <alignment horizontal="right" vertical="center"/>
    </xf>
    <xf numFmtId="0" fontId="7" fillId="0" borderId="40" xfId="0" applyFont="1" applyBorder="1">
      <alignment vertical="center"/>
    </xf>
    <xf numFmtId="0" fontId="8" fillId="5" borderId="1" xfId="0" applyFont="1" applyFill="1" applyBorder="1" applyAlignment="1">
      <alignment horizontal="left" vertical="center" wrapText="1"/>
    </xf>
    <xf numFmtId="0" fontId="33" fillId="3" borderId="1" xfId="0" applyFont="1" applyFill="1" applyBorder="1" applyAlignment="1">
      <alignment horizontal="center" vertical="center" shrinkToFit="1"/>
    </xf>
    <xf numFmtId="188" fontId="33" fillId="3" borderId="1" xfId="0" applyNumberFormat="1" applyFont="1" applyFill="1" applyBorder="1" applyAlignment="1">
      <alignment horizontal="center" vertical="center" shrinkToFit="1"/>
    </xf>
    <xf numFmtId="1" fontId="8" fillId="3" borderId="1" xfId="1" applyNumberFormat="1" applyFont="1" applyFill="1" applyBorder="1" applyAlignment="1">
      <alignment horizontal="center" vertical="center" shrinkToFit="1"/>
    </xf>
    <xf numFmtId="189" fontId="33" fillId="3" borderId="1" xfId="1" applyNumberFormat="1" applyFont="1" applyFill="1" applyBorder="1" applyAlignment="1">
      <alignment horizontal="center" vertical="center" shrinkToFit="1"/>
    </xf>
    <xf numFmtId="1" fontId="33" fillId="3" borderId="1" xfId="1" applyNumberFormat="1" applyFont="1" applyFill="1" applyBorder="1" applyAlignment="1">
      <alignment horizontal="center" vertical="center" shrinkToFit="1"/>
    </xf>
    <xf numFmtId="190" fontId="33" fillId="0" borderId="1" xfId="0" quotePrefix="1" applyNumberFormat="1" applyFont="1" applyBorder="1" applyAlignment="1">
      <alignment horizontal="center" vertical="center" wrapText="1" shrinkToFit="1"/>
    </xf>
    <xf numFmtId="184" fontId="35" fillId="0" borderId="22" xfId="0" applyNumberFormat="1" applyFont="1" applyBorder="1" applyAlignment="1">
      <alignment horizontal="center" vertical="center" wrapText="1"/>
    </xf>
    <xf numFmtId="0" fontId="10" fillId="3" borderId="7" xfId="0" applyFont="1" applyFill="1" applyBorder="1">
      <alignment vertical="center"/>
    </xf>
    <xf numFmtId="49" fontId="10" fillId="3" borderId="8" xfId="0" applyNumberFormat="1" applyFont="1" applyFill="1" applyBorder="1" applyAlignment="1">
      <alignment vertical="center" wrapText="1"/>
    </xf>
    <xf numFmtId="190" fontId="7" fillId="0" borderId="15" xfId="5" applyNumberFormat="1" applyFont="1" applyBorder="1" applyAlignment="1">
      <alignment horizontal="right" vertical="center" shrinkToFit="1"/>
    </xf>
    <xf numFmtId="41" fontId="31" fillId="3" borderId="7" xfId="0" applyNumberFormat="1" applyFont="1" applyFill="1" applyBorder="1" applyAlignment="1">
      <alignment horizontal="right" vertical="center"/>
    </xf>
    <xf numFmtId="191" fontId="31" fillId="3" borderId="9" xfId="0" applyNumberFormat="1" applyFont="1" applyFill="1" applyBorder="1" applyAlignment="1">
      <alignment horizontal="right" vertical="center" wrapText="1"/>
    </xf>
    <xf numFmtId="0" fontId="8" fillId="5" borderId="1" xfId="6" applyFont="1" applyFill="1" applyBorder="1" applyAlignment="1">
      <alignment horizontal="center" vertical="center" wrapText="1"/>
    </xf>
    <xf numFmtId="0" fontId="7" fillId="0" borderId="1" xfId="5" applyFont="1" applyBorder="1" applyAlignment="1">
      <alignment horizontal="center" vertical="center" wrapText="1" shrinkToFit="1"/>
    </xf>
    <xf numFmtId="188" fontId="7" fillId="0" borderId="1" xfId="5" applyNumberFormat="1" applyFont="1" applyBorder="1" applyAlignment="1">
      <alignment horizontal="center" vertical="center" shrinkToFit="1"/>
    </xf>
    <xf numFmtId="188" fontId="7" fillId="0" borderId="30" xfId="5" applyNumberFormat="1" applyFont="1" applyBorder="1" applyAlignment="1">
      <alignment horizontal="center" vertical="center" shrinkToFit="1"/>
    </xf>
    <xf numFmtId="1" fontId="7" fillId="0" borderId="1" xfId="7" applyNumberFormat="1" applyFont="1" applyFill="1" applyBorder="1" applyAlignment="1">
      <alignment horizontal="center" vertical="center" shrinkToFit="1"/>
    </xf>
    <xf numFmtId="3" fontId="7" fillId="0" borderId="1" xfId="7" applyNumberFormat="1" applyFont="1" applyFill="1" applyBorder="1" applyAlignment="1">
      <alignment horizontal="center" vertical="center" shrinkToFit="1"/>
    </xf>
    <xf numFmtId="0" fontId="7" fillId="0" borderId="1" xfId="0" applyFont="1" applyBorder="1">
      <alignment vertical="center"/>
    </xf>
    <xf numFmtId="190" fontId="7" fillId="0" borderId="1" xfId="5" applyNumberFormat="1" applyFont="1" applyBorder="1" applyAlignment="1">
      <alignment horizontal="center" vertical="center" wrapText="1" shrinkToFit="1"/>
    </xf>
    <xf numFmtId="3" fontId="10" fillId="3" borderId="1" xfId="7" applyNumberFormat="1" applyFont="1" applyFill="1" applyBorder="1" applyAlignment="1">
      <alignment horizontal="center" vertical="center" shrinkToFit="1"/>
    </xf>
    <xf numFmtId="0" fontId="10" fillId="3" borderId="13" xfId="0" applyFont="1" applyFill="1" applyBorder="1">
      <alignment vertical="center"/>
    </xf>
    <xf numFmtId="49" fontId="10" fillId="3" borderId="14" xfId="0" applyNumberFormat="1" applyFont="1" applyFill="1" applyBorder="1" applyAlignment="1">
      <alignment vertical="center" wrapText="1"/>
    </xf>
    <xf numFmtId="41" fontId="31" fillId="3" borderId="13" xfId="0" applyNumberFormat="1" applyFont="1" applyFill="1" applyBorder="1" applyAlignment="1">
      <alignment horizontal="right" vertical="center"/>
    </xf>
    <xf numFmtId="191" fontId="31" fillId="3" borderId="15" xfId="0" applyNumberFormat="1" applyFont="1" applyFill="1" applyBorder="1" applyAlignment="1">
      <alignment horizontal="right" vertical="center" wrapText="1"/>
    </xf>
    <xf numFmtId="0" fontId="33" fillId="3" borderId="1" xfId="6" applyFont="1" applyFill="1" applyBorder="1" applyAlignment="1">
      <alignment horizontal="center" vertical="center" wrapText="1" shrinkToFit="1"/>
    </xf>
    <xf numFmtId="190" fontId="7" fillId="0" borderId="1" xfId="5" applyNumberFormat="1" applyFont="1" applyBorder="1" applyAlignment="1">
      <alignment horizontal="center" vertical="center" shrinkToFit="1"/>
    </xf>
    <xf numFmtId="0" fontId="7" fillId="5" borderId="1" xfId="6" applyFont="1" applyFill="1" applyBorder="1" applyAlignment="1">
      <alignment horizontal="center" vertical="center" wrapText="1"/>
    </xf>
    <xf numFmtId="0" fontId="10" fillId="0" borderId="1" xfId="0" applyFont="1" applyBorder="1" applyAlignment="1">
      <alignment horizontal="center" vertical="center" wrapText="1"/>
    </xf>
    <xf numFmtId="182" fontId="36" fillId="0" borderId="1" xfId="0" applyNumberFormat="1" applyFont="1" applyBorder="1" applyAlignment="1">
      <alignment horizontal="center" vertical="center" wrapText="1"/>
    </xf>
    <xf numFmtId="0" fontId="10" fillId="0" borderId="1" xfId="8" applyFont="1" applyBorder="1" applyAlignment="1">
      <alignment horizontal="center" vertical="center" wrapText="1"/>
    </xf>
    <xf numFmtId="192" fontId="36" fillId="0" borderId="1" xfId="0" applyNumberFormat="1" applyFont="1" applyBorder="1" applyAlignment="1">
      <alignment horizontal="center" vertical="center" wrapText="1"/>
    </xf>
    <xf numFmtId="3" fontId="10" fillId="3" borderId="16" xfId="7" applyNumberFormat="1" applyFont="1" applyFill="1" applyBorder="1" applyAlignment="1">
      <alignment horizontal="center" vertical="center" shrinkToFit="1"/>
    </xf>
    <xf numFmtId="0" fontId="36" fillId="0" borderId="1" xfId="0" applyFont="1" applyBorder="1" applyAlignment="1">
      <alignment horizontal="center" vertical="center" wrapText="1"/>
    </xf>
    <xf numFmtId="188" fontId="33" fillId="3" borderId="1" xfId="6" applyNumberFormat="1" applyFont="1" applyFill="1" applyBorder="1" applyAlignment="1">
      <alignment horizontal="center" vertical="center" shrinkToFit="1"/>
    </xf>
    <xf numFmtId="1" fontId="8" fillId="3" borderId="1" xfId="7" applyNumberFormat="1" applyFont="1" applyFill="1" applyBorder="1" applyAlignment="1">
      <alignment horizontal="center" vertical="center" shrinkToFit="1"/>
    </xf>
    <xf numFmtId="3" fontId="33" fillId="3" borderId="1" xfId="7" applyNumberFormat="1" applyFont="1" applyFill="1" applyBorder="1" applyAlignment="1">
      <alignment horizontal="center" vertical="center" shrinkToFit="1"/>
    </xf>
    <xf numFmtId="1" fontId="33" fillId="3" borderId="1" xfId="7" applyNumberFormat="1" applyFont="1" applyFill="1" applyBorder="1" applyAlignment="1">
      <alignment horizontal="center" vertical="center" shrinkToFit="1"/>
    </xf>
    <xf numFmtId="190" fontId="33" fillId="0" borderId="1" xfId="6" quotePrefix="1" applyNumberFormat="1" applyFont="1" applyBorder="1" applyAlignment="1">
      <alignment horizontal="center" vertical="center" wrapText="1" shrinkToFit="1"/>
    </xf>
    <xf numFmtId="190" fontId="38" fillId="3" borderId="1" xfId="6" applyNumberFormat="1" applyFont="1" applyFill="1" applyBorder="1" applyAlignment="1">
      <alignment horizontal="center" vertical="center" wrapText="1" shrinkToFit="1"/>
    </xf>
    <xf numFmtId="0" fontId="7" fillId="5" borderId="1" xfId="5" applyFont="1" applyFill="1" applyBorder="1" applyAlignment="1">
      <alignment horizontal="center" vertical="center" wrapText="1" shrinkToFit="1"/>
    </xf>
    <xf numFmtId="188" fontId="33" fillId="6" borderId="1" xfId="6" applyNumberFormat="1" applyFont="1" applyFill="1" applyBorder="1" applyAlignment="1">
      <alignment horizontal="center" vertical="center" shrinkToFit="1"/>
    </xf>
    <xf numFmtId="1" fontId="8" fillId="6" borderId="1" xfId="7" applyNumberFormat="1" applyFont="1" applyFill="1" applyBorder="1" applyAlignment="1">
      <alignment horizontal="center" vertical="center" shrinkToFit="1"/>
    </xf>
    <xf numFmtId="190" fontId="33" fillId="3" borderId="1" xfId="6" applyNumberFormat="1" applyFont="1" applyFill="1" applyBorder="1" applyAlignment="1">
      <alignment horizontal="center" vertical="center" shrinkToFit="1"/>
    </xf>
    <xf numFmtId="190" fontId="33" fillId="0" borderId="1" xfId="6" applyNumberFormat="1" applyFont="1" applyBorder="1" applyAlignment="1">
      <alignment horizontal="center" vertical="center" wrapText="1" shrinkToFit="1"/>
    </xf>
    <xf numFmtId="190" fontId="33" fillId="3" borderId="1" xfId="6" applyNumberFormat="1" applyFont="1" applyFill="1" applyBorder="1" applyAlignment="1">
      <alignment horizontal="center" vertical="center" wrapText="1" shrinkToFit="1"/>
    </xf>
    <xf numFmtId="0" fontId="33" fillId="0" borderId="1" xfId="6" applyFont="1" applyBorder="1" applyAlignment="1">
      <alignment horizontal="center" vertical="center" wrapText="1" shrinkToFit="1"/>
    </xf>
    <xf numFmtId="188" fontId="33" fillId="0" borderId="1" xfId="6" applyNumberFormat="1" applyFont="1" applyBorder="1" applyAlignment="1">
      <alignment horizontal="center" vertical="center" shrinkToFit="1"/>
    </xf>
    <xf numFmtId="3" fontId="33" fillId="0" borderId="1" xfId="7" applyNumberFormat="1" applyFont="1" applyFill="1" applyBorder="1" applyAlignment="1">
      <alignment horizontal="center" vertical="center" shrinkToFit="1"/>
    </xf>
    <xf numFmtId="190" fontId="33" fillId="0" borderId="1" xfId="6" applyNumberFormat="1" applyFont="1" applyBorder="1" applyAlignment="1">
      <alignment horizontal="center" vertical="center" shrinkToFit="1"/>
    </xf>
    <xf numFmtId="1" fontId="7" fillId="6" borderId="1" xfId="7" applyNumberFormat="1" applyFont="1" applyFill="1" applyBorder="1" applyAlignment="1">
      <alignment horizontal="center" vertical="center" shrinkToFit="1"/>
    </xf>
    <xf numFmtId="188" fontId="7" fillId="6" borderId="1" xfId="5" applyNumberFormat="1" applyFont="1" applyFill="1" applyBorder="1" applyAlignment="1">
      <alignment horizontal="center" vertical="center" shrinkToFit="1"/>
    </xf>
    <xf numFmtId="0" fontId="7" fillId="4" borderId="1" xfId="5" applyFont="1" applyFill="1" applyBorder="1" applyAlignment="1">
      <alignment horizontal="center" vertical="center" shrinkToFit="1"/>
    </xf>
    <xf numFmtId="0" fontId="33" fillId="4" borderId="1" xfId="6" applyFont="1" applyFill="1" applyBorder="1" applyAlignment="1">
      <alignment horizontal="center" vertical="center" shrinkToFit="1"/>
    </xf>
    <xf numFmtId="0" fontId="7" fillId="0" borderId="1" xfId="5" applyFont="1" applyBorder="1" applyAlignment="1">
      <alignment horizontal="center" vertical="center" shrinkToFit="1"/>
    </xf>
    <xf numFmtId="0" fontId="33" fillId="0" borderId="1" xfId="6" applyFont="1" applyBorder="1" applyAlignment="1">
      <alignment horizontal="center" vertical="center" shrinkToFit="1"/>
    </xf>
    <xf numFmtId="0" fontId="22" fillId="0" borderId="0" xfId="0" applyFont="1">
      <alignment vertical="center"/>
    </xf>
    <xf numFmtId="0" fontId="10" fillId="0" borderId="0" xfId="0" applyFont="1">
      <alignment vertical="center"/>
    </xf>
    <xf numFmtId="0" fontId="7" fillId="2" borderId="46" xfId="0" applyFont="1" applyFill="1" applyBorder="1" applyAlignment="1">
      <alignment horizontal="center" vertical="center"/>
    </xf>
    <xf numFmtId="0" fontId="7" fillId="2" borderId="50" xfId="0" applyFont="1" applyFill="1" applyBorder="1" applyAlignment="1">
      <alignment horizontal="center" vertical="center"/>
    </xf>
    <xf numFmtId="0" fontId="7" fillId="2" borderId="52" xfId="0" applyFont="1" applyFill="1" applyBorder="1" applyAlignment="1">
      <alignment horizontal="center" vertical="center"/>
    </xf>
    <xf numFmtId="176" fontId="7" fillId="0" borderId="52" xfId="0" applyNumberFormat="1" applyFont="1" applyBorder="1" applyAlignment="1">
      <alignment horizontal="center" vertical="center"/>
    </xf>
    <xf numFmtId="177" fontId="7" fillId="0" borderId="52" xfId="0" applyNumberFormat="1" applyFont="1" applyBorder="1">
      <alignment vertical="center"/>
    </xf>
    <xf numFmtId="178" fontId="7" fillId="2" borderId="52" xfId="0" applyNumberFormat="1" applyFont="1" applyFill="1" applyBorder="1">
      <alignment vertical="center"/>
    </xf>
    <xf numFmtId="180" fontId="7" fillId="0" borderId="53" xfId="0" applyNumberFormat="1" applyFont="1" applyBorder="1" applyAlignment="1">
      <alignment horizontal="center" vertical="center"/>
    </xf>
    <xf numFmtId="0" fontId="40" fillId="2" borderId="55" xfId="0" applyFont="1" applyFill="1" applyBorder="1" applyAlignment="1">
      <alignment horizontal="center" vertical="center" wrapText="1"/>
    </xf>
    <xf numFmtId="0" fontId="7" fillId="2" borderId="55" xfId="0" applyFont="1" applyFill="1" applyBorder="1" applyAlignment="1">
      <alignment horizontal="center" vertical="center"/>
    </xf>
    <xf numFmtId="176" fontId="7" fillId="0" borderId="55" xfId="0" applyNumberFormat="1" applyFont="1" applyBorder="1" applyAlignment="1">
      <alignment horizontal="center" vertical="center"/>
    </xf>
    <xf numFmtId="177" fontId="7" fillId="0" borderId="55" xfId="0" applyNumberFormat="1" applyFont="1" applyBorder="1">
      <alignment vertical="center"/>
    </xf>
    <xf numFmtId="178" fontId="7" fillId="2" borderId="55" xfId="0" applyNumberFormat="1" applyFont="1" applyFill="1" applyBorder="1">
      <alignment vertical="center"/>
    </xf>
    <xf numFmtId="179" fontId="7" fillId="0" borderId="55" xfId="0" applyNumberFormat="1" applyFont="1" applyBorder="1" applyAlignment="1">
      <alignment horizontal="center" vertical="center"/>
    </xf>
    <xf numFmtId="179" fontId="7" fillId="0" borderId="55" xfId="0" applyNumberFormat="1" applyFont="1" applyBorder="1" applyAlignment="1">
      <alignment horizontal="center" vertical="center"/>
    </xf>
    <xf numFmtId="0" fontId="40" fillId="2" borderId="61" xfId="0" applyFont="1" applyFill="1" applyBorder="1" applyAlignment="1">
      <alignment horizontal="center" vertical="center" wrapText="1"/>
    </xf>
    <xf numFmtId="0" fontId="7" fillId="2" borderId="61" xfId="0" applyFont="1" applyFill="1" applyBorder="1" applyAlignment="1">
      <alignment horizontal="center" vertical="center"/>
    </xf>
    <xf numFmtId="176" fontId="7" fillId="0" borderId="61" xfId="0" applyNumberFormat="1" applyFont="1" applyBorder="1" applyAlignment="1">
      <alignment horizontal="center" vertical="center"/>
    </xf>
    <xf numFmtId="177" fontId="7" fillId="0" borderId="61" xfId="0" applyNumberFormat="1" applyFont="1" applyBorder="1">
      <alignment vertical="center"/>
    </xf>
    <xf numFmtId="178" fontId="7" fillId="2" borderId="61" xfId="0" applyNumberFormat="1" applyFont="1" applyFill="1" applyBorder="1">
      <alignment vertical="center"/>
    </xf>
    <xf numFmtId="179" fontId="7" fillId="0" borderId="61" xfId="0" applyNumberFormat="1" applyFont="1" applyBorder="1" applyAlignment="1">
      <alignment horizontal="center" vertical="center"/>
    </xf>
    <xf numFmtId="0" fontId="7" fillId="0" borderId="52" xfId="0" applyFont="1" applyBorder="1" applyAlignment="1">
      <alignment vertical="center" wrapText="1" shrinkToFit="1"/>
    </xf>
    <xf numFmtId="184" fontId="7" fillId="0" borderId="52" xfId="1" applyNumberFormat="1" applyFont="1" applyBorder="1" applyAlignment="1">
      <alignment horizontal="center" vertical="center" shrinkToFit="1"/>
    </xf>
    <xf numFmtId="193" fontId="7" fillId="0" borderId="52" xfId="0" applyNumberFormat="1" applyFont="1" applyBorder="1" applyAlignment="1">
      <alignment horizontal="center" vertical="center" shrinkToFit="1"/>
    </xf>
    <xf numFmtId="193" fontId="7" fillId="0" borderId="52" xfId="0" applyNumberFormat="1" applyFont="1" applyBorder="1" applyAlignment="1">
      <alignment horizontal="center" vertical="center"/>
    </xf>
    <xf numFmtId="194" fontId="7" fillId="0" borderId="52" xfId="0" applyNumberFormat="1" applyFont="1" applyBorder="1" applyAlignment="1">
      <alignment horizontal="center" vertical="center"/>
    </xf>
    <xf numFmtId="182" fontId="7" fillId="0" borderId="52" xfId="0" applyNumberFormat="1" applyFont="1" applyBorder="1" applyAlignment="1">
      <alignment horizontal="center" vertical="center"/>
    </xf>
    <xf numFmtId="0" fontId="7" fillId="0" borderId="55" xfId="0" applyFont="1" applyBorder="1" applyAlignment="1">
      <alignment vertical="center" wrapText="1" shrinkToFit="1"/>
    </xf>
    <xf numFmtId="184" fontId="7" fillId="0" borderId="55" xfId="1" applyNumberFormat="1" applyFont="1" applyBorder="1" applyAlignment="1">
      <alignment horizontal="center" vertical="center" shrinkToFit="1"/>
    </xf>
    <xf numFmtId="193" fontId="7" fillId="0" borderId="55" xfId="0" applyNumberFormat="1" applyFont="1" applyBorder="1" applyAlignment="1">
      <alignment horizontal="center" vertical="center" shrinkToFit="1"/>
    </xf>
    <xf numFmtId="193" fontId="7" fillId="0" borderId="55" xfId="0" applyNumberFormat="1" applyFont="1" applyBorder="1" applyAlignment="1">
      <alignment horizontal="center" vertical="center"/>
    </xf>
    <xf numFmtId="194" fontId="7" fillId="0" borderId="55" xfId="0" applyNumberFormat="1" applyFont="1" applyBorder="1" applyAlignment="1">
      <alignment horizontal="center" vertical="center"/>
    </xf>
    <xf numFmtId="182" fontId="7" fillId="0" borderId="55" xfId="0" applyNumberFormat="1" applyFont="1" applyBorder="1" applyAlignment="1">
      <alignment horizontal="center" vertical="center"/>
    </xf>
    <xf numFmtId="14" fontId="10" fillId="0" borderId="0" xfId="0" applyNumberFormat="1" applyFont="1">
      <alignment vertical="center"/>
    </xf>
    <xf numFmtId="0" fontId="7" fillId="0" borderId="61" xfId="0" applyFont="1" applyBorder="1" applyAlignment="1">
      <alignment vertical="center" wrapText="1" shrinkToFit="1"/>
    </xf>
    <xf numFmtId="184" fontId="7" fillId="0" borderId="61" xfId="1" applyNumberFormat="1" applyFont="1" applyBorder="1" applyAlignment="1">
      <alignment horizontal="center" vertical="center" shrinkToFit="1"/>
    </xf>
    <xf numFmtId="193" fontId="7" fillId="0" borderId="61" xfId="0" applyNumberFormat="1" applyFont="1" applyBorder="1" applyAlignment="1">
      <alignment horizontal="center" vertical="center" shrinkToFit="1"/>
    </xf>
    <xf numFmtId="193" fontId="7" fillId="0" borderId="61" xfId="0" applyNumberFormat="1" applyFont="1" applyBorder="1" applyAlignment="1">
      <alignment horizontal="center" vertical="center"/>
    </xf>
    <xf numFmtId="194" fontId="7" fillId="0" borderId="61" xfId="0" applyNumberFormat="1" applyFont="1" applyBorder="1" applyAlignment="1">
      <alignment horizontal="center" vertical="center"/>
    </xf>
    <xf numFmtId="182" fontId="7" fillId="0" borderId="61" xfId="0" applyNumberFormat="1" applyFont="1" applyBorder="1" applyAlignment="1">
      <alignment horizontal="center" vertical="center"/>
    </xf>
    <xf numFmtId="0" fontId="7" fillId="0" borderId="64" xfId="0" applyFont="1" applyBorder="1" applyAlignment="1">
      <alignment vertical="center" wrapText="1" shrinkToFit="1"/>
    </xf>
    <xf numFmtId="184" fontId="7" fillId="0" borderId="64" xfId="1" applyNumberFormat="1" applyFont="1" applyBorder="1" applyAlignment="1">
      <alignment horizontal="center" vertical="center" shrinkToFit="1"/>
    </xf>
    <xf numFmtId="193" fontId="7" fillId="0" borderId="64" xfId="0" applyNumberFormat="1" applyFont="1" applyBorder="1" applyAlignment="1">
      <alignment horizontal="center" vertical="center" shrinkToFit="1"/>
    </xf>
    <xf numFmtId="193" fontId="7" fillId="0" borderId="64" xfId="0" applyNumberFormat="1" applyFont="1" applyBorder="1" applyAlignment="1">
      <alignment horizontal="center" vertical="center"/>
    </xf>
    <xf numFmtId="194" fontId="7" fillId="0" borderId="64" xfId="0" applyNumberFormat="1" applyFont="1" applyBorder="1" applyAlignment="1">
      <alignment horizontal="center" vertical="center"/>
    </xf>
    <xf numFmtId="182" fontId="7" fillId="0" borderId="64" xfId="0" applyNumberFormat="1" applyFont="1" applyBorder="1" applyAlignment="1">
      <alignment horizontal="center" vertical="center"/>
    </xf>
    <xf numFmtId="182" fontId="7" fillId="0" borderId="55" xfId="0" applyNumberFormat="1" applyFont="1" applyBorder="1" applyAlignment="1">
      <alignment horizontal="center" vertical="center" wrapText="1"/>
    </xf>
    <xf numFmtId="0" fontId="7" fillId="0" borderId="0" xfId="0" quotePrefix="1" applyFont="1">
      <alignment vertical="center"/>
    </xf>
    <xf numFmtId="182" fontId="7" fillId="0" borderId="61" xfId="0" applyNumberFormat="1" applyFont="1" applyBorder="1" applyAlignment="1">
      <alignment horizontal="center" vertical="center" wrapText="1"/>
    </xf>
    <xf numFmtId="182" fontId="7" fillId="0" borderId="64" xfId="0" applyNumberFormat="1" applyFont="1" applyBorder="1" applyAlignment="1">
      <alignment horizontal="center" vertical="center" wrapText="1"/>
    </xf>
    <xf numFmtId="0" fontId="7" fillId="0" borderId="74" xfId="0" applyFont="1" applyBorder="1" applyAlignment="1">
      <alignment vertical="center" wrapText="1" shrinkToFit="1"/>
    </xf>
    <xf numFmtId="184" fontId="7" fillId="0" borderId="74" xfId="1" applyNumberFormat="1" applyFont="1" applyBorder="1" applyAlignment="1">
      <alignment horizontal="center" vertical="center" shrinkToFit="1"/>
    </xf>
    <xf numFmtId="193" fontId="7" fillId="0" borderId="74" xfId="0" applyNumberFormat="1" applyFont="1" applyBorder="1" applyAlignment="1">
      <alignment horizontal="center" vertical="center" shrinkToFit="1"/>
    </xf>
    <xf numFmtId="193" fontId="7" fillId="0" borderId="74" xfId="0" applyNumberFormat="1" applyFont="1" applyBorder="1" applyAlignment="1">
      <alignment horizontal="center" vertical="center"/>
    </xf>
    <xf numFmtId="194" fontId="7" fillId="0" borderId="74" xfId="0" applyNumberFormat="1" applyFont="1" applyBorder="1" applyAlignment="1">
      <alignment horizontal="center" vertical="center"/>
    </xf>
    <xf numFmtId="182" fontId="7" fillId="0" borderId="74" xfId="0" applyNumberFormat="1" applyFont="1" applyBorder="1" applyAlignment="1">
      <alignment horizontal="center" vertical="center"/>
    </xf>
    <xf numFmtId="0" fontId="7" fillId="2" borderId="83" xfId="0" applyFont="1" applyFill="1" applyBorder="1" applyAlignment="1">
      <alignment horizontal="center" vertical="center" wrapText="1"/>
    </xf>
    <xf numFmtId="0" fontId="7" fillId="2" borderId="84" xfId="0" applyFont="1" applyFill="1" applyBorder="1" applyAlignment="1">
      <alignment horizontal="center" vertical="center" wrapText="1"/>
    </xf>
    <xf numFmtId="0" fontId="7" fillId="2" borderId="84" xfId="0" applyFont="1" applyFill="1" applyBorder="1" applyAlignment="1">
      <alignment horizontal="center" vertical="center"/>
    </xf>
    <xf numFmtId="0" fontId="7" fillId="0" borderId="84" xfId="0" applyFont="1" applyBorder="1" applyAlignment="1">
      <alignment vertical="center" wrapText="1" shrinkToFit="1"/>
    </xf>
    <xf numFmtId="184" fontId="7" fillId="0" borderId="84" xfId="1" applyNumberFormat="1" applyFont="1" applyBorder="1" applyAlignment="1">
      <alignment horizontal="center" vertical="center" shrinkToFit="1"/>
    </xf>
    <xf numFmtId="193" fontId="7" fillId="0" borderId="84" xfId="0" applyNumberFormat="1" applyFont="1" applyBorder="1" applyAlignment="1">
      <alignment horizontal="center" vertical="center" shrinkToFit="1"/>
    </xf>
    <xf numFmtId="193" fontId="7" fillId="0" borderId="84" xfId="0" applyNumberFormat="1" applyFont="1" applyBorder="1" applyAlignment="1">
      <alignment horizontal="center" vertical="center"/>
    </xf>
    <xf numFmtId="194" fontId="7" fillId="0" borderId="84" xfId="0" applyNumberFormat="1" applyFont="1" applyBorder="1" applyAlignment="1">
      <alignment horizontal="center" vertical="center"/>
    </xf>
    <xf numFmtId="182" fontId="7" fillId="0" borderId="84" xfId="0" applyNumberFormat="1" applyFont="1" applyBorder="1" applyAlignment="1">
      <alignment horizontal="center" vertical="center"/>
    </xf>
    <xf numFmtId="182" fontId="7" fillId="2" borderId="84" xfId="0" applyNumberFormat="1" applyFont="1" applyFill="1" applyBorder="1" applyAlignment="1">
      <alignment horizontal="center" vertical="center"/>
    </xf>
    <xf numFmtId="179" fontId="7" fillId="2" borderId="85" xfId="0" applyNumberFormat="1" applyFont="1" applyFill="1" applyBorder="1" applyAlignment="1">
      <alignment horizontal="center" vertical="center"/>
    </xf>
    <xf numFmtId="182" fontId="7" fillId="0" borderId="0" xfId="0" applyNumberFormat="1" applyFont="1">
      <alignmen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179" fontId="7" fillId="0" borderId="1" xfId="0" applyNumberFormat="1" applyFont="1" applyBorder="1" applyAlignment="1">
      <alignment horizontal="center" vertical="center"/>
    </xf>
    <xf numFmtId="180" fontId="7" fillId="0" borderId="1" xfId="0" applyNumberFormat="1" applyFont="1" applyBorder="1" applyAlignment="1">
      <alignment horizontal="center" vertical="center"/>
    </xf>
    <xf numFmtId="0" fontId="7" fillId="0" borderId="1" xfId="0" applyFont="1" applyBorder="1" applyAlignment="1">
      <alignment horizontal="center" vertical="center"/>
    </xf>
    <xf numFmtId="0" fontId="3" fillId="0" borderId="0" xfId="0" applyFont="1" applyAlignment="1">
      <alignment horizontal="center" vertical="center"/>
    </xf>
    <xf numFmtId="31" fontId="7" fillId="0" borderId="0" xfId="0" applyNumberFormat="1" applyFont="1" applyAlignment="1">
      <alignment horizontal="left" vertical="center" shrinkToFit="1"/>
    </xf>
    <xf numFmtId="182" fontId="7" fillId="2" borderId="1" xfId="0" applyNumberFormat="1" applyFont="1" applyFill="1" applyBorder="1" applyAlignment="1">
      <alignment horizontal="center" vertical="center" wrapText="1"/>
    </xf>
    <xf numFmtId="49" fontId="10" fillId="3" borderId="1" xfId="0" applyNumberFormat="1" applyFont="1" applyFill="1" applyBorder="1" applyAlignment="1">
      <alignment horizontal="left" vertical="center" wrapText="1"/>
    </xf>
    <xf numFmtId="3" fontId="7" fillId="3" borderId="1" xfId="1" applyNumberFormat="1" applyFont="1" applyFill="1" applyBorder="1" applyAlignment="1">
      <alignment horizontal="center" vertical="center"/>
    </xf>
    <xf numFmtId="3" fontId="6" fillId="2" borderId="1" xfId="0" applyNumberFormat="1" applyFont="1" applyFill="1" applyBorder="1" applyAlignment="1">
      <alignment horizontal="center" vertical="center"/>
    </xf>
    <xf numFmtId="4" fontId="6" fillId="2" borderId="1" xfId="0" applyNumberFormat="1" applyFont="1" applyFill="1" applyBorder="1" applyAlignment="1">
      <alignment horizontal="center" vertical="center"/>
    </xf>
    <xf numFmtId="0" fontId="14" fillId="3" borderId="1" xfId="2" applyFont="1" applyFill="1" applyBorder="1" applyAlignment="1">
      <alignment horizontal="left" vertical="center" wrapText="1"/>
    </xf>
    <xf numFmtId="0" fontId="7" fillId="3" borderId="1" xfId="0" applyFont="1" applyFill="1" applyBorder="1" applyAlignment="1">
      <alignment horizontal="left" vertical="center" wrapText="1"/>
    </xf>
    <xf numFmtId="0" fontId="7" fillId="3" borderId="13" xfId="0" applyFont="1" applyFill="1" applyBorder="1" applyAlignment="1">
      <alignment vertical="center" wrapText="1" shrinkToFit="1"/>
    </xf>
    <xf numFmtId="0" fontId="7" fillId="3" borderId="14" xfId="0" applyFont="1" applyFill="1" applyBorder="1" applyAlignment="1">
      <alignment vertical="center" wrapText="1" shrinkToFit="1"/>
    </xf>
    <xf numFmtId="0" fontId="7" fillId="3" borderId="15" xfId="0" applyFont="1" applyFill="1" applyBorder="1" applyAlignment="1">
      <alignment vertical="center" wrapText="1" shrinkToFit="1"/>
    </xf>
    <xf numFmtId="41" fontId="7" fillId="3" borderId="13" xfId="1" applyFont="1" applyFill="1" applyBorder="1" applyAlignment="1">
      <alignment horizontal="center" vertical="center"/>
    </xf>
    <xf numFmtId="41" fontId="7" fillId="3" borderId="15" xfId="1" applyFont="1" applyFill="1" applyBorder="1" applyAlignment="1">
      <alignment horizontal="center" vertical="center"/>
    </xf>
    <xf numFmtId="183" fontId="7" fillId="2" borderId="16" xfId="0" applyNumberFormat="1" applyFont="1" applyFill="1" applyBorder="1" applyAlignment="1">
      <alignment horizontal="center" vertical="center"/>
    </xf>
    <xf numFmtId="183" fontId="7" fillId="2" borderId="12" xfId="0" applyNumberFormat="1" applyFont="1" applyFill="1" applyBorder="1" applyAlignment="1">
      <alignment horizontal="center" vertical="center"/>
    </xf>
    <xf numFmtId="49" fontId="10" fillId="3" borderId="13" xfId="0" applyNumberFormat="1" applyFont="1" applyFill="1" applyBorder="1" applyAlignment="1">
      <alignment vertical="center" wrapText="1"/>
    </xf>
    <xf numFmtId="49" fontId="10" fillId="3" borderId="14" xfId="0" applyNumberFormat="1" applyFont="1" applyFill="1" applyBorder="1" applyAlignment="1">
      <alignment vertical="center" wrapText="1"/>
    </xf>
    <xf numFmtId="49" fontId="10" fillId="3" borderId="15" xfId="0" applyNumberFormat="1" applyFont="1" applyFill="1" applyBorder="1" applyAlignment="1">
      <alignment vertical="center" wrapText="1"/>
    </xf>
    <xf numFmtId="0" fontId="7" fillId="3" borderId="13" xfId="0" applyFont="1" applyFill="1" applyBorder="1" applyAlignment="1">
      <alignment vertical="center" wrapText="1"/>
    </xf>
    <xf numFmtId="0" fontId="7" fillId="3" borderId="14" xfId="0" applyFont="1" applyFill="1" applyBorder="1" applyAlignment="1">
      <alignment vertical="center" wrapText="1"/>
    </xf>
    <xf numFmtId="0" fontId="7" fillId="3" borderId="15" xfId="0" applyFont="1" applyFill="1" applyBorder="1" applyAlignment="1">
      <alignment vertical="center" wrapText="1"/>
    </xf>
    <xf numFmtId="2" fontId="7" fillId="2" borderId="16" xfId="0" applyNumberFormat="1" applyFont="1" applyFill="1" applyBorder="1" applyAlignment="1">
      <alignment horizontal="center" vertical="center"/>
    </xf>
    <xf numFmtId="2" fontId="7" fillId="2" borderId="12" xfId="0" applyNumberFormat="1" applyFont="1" applyFill="1" applyBorder="1" applyAlignment="1">
      <alignment horizontal="center" vertical="center"/>
    </xf>
    <xf numFmtId="0" fontId="14" fillId="3" borderId="13" xfId="2" applyFont="1" applyFill="1" applyBorder="1" applyAlignment="1">
      <alignment vertical="center" wrapText="1"/>
    </xf>
    <xf numFmtId="0" fontId="14" fillId="3" borderId="14" xfId="2" applyFont="1" applyFill="1" applyBorder="1" applyAlignment="1">
      <alignment vertical="center" wrapText="1"/>
    </xf>
    <xf numFmtId="0" fontId="14" fillId="3" borderId="15" xfId="2" applyFont="1" applyFill="1" applyBorder="1" applyAlignment="1">
      <alignment vertical="center" wrapText="1"/>
    </xf>
    <xf numFmtId="2" fontId="7" fillId="2" borderId="1" xfId="0" applyNumberFormat="1" applyFont="1" applyFill="1" applyBorder="1" applyAlignment="1">
      <alignment horizontal="center" vertical="center"/>
    </xf>
    <xf numFmtId="49" fontId="7" fillId="3" borderId="13" xfId="0" applyNumberFormat="1" applyFont="1" applyFill="1" applyBorder="1" applyAlignment="1">
      <alignment vertical="center" wrapText="1"/>
    </xf>
    <xf numFmtId="49" fontId="7" fillId="3" borderId="14" xfId="0" applyNumberFormat="1" applyFont="1" applyFill="1" applyBorder="1" applyAlignment="1">
      <alignment vertical="center" wrapText="1"/>
    </xf>
    <xf numFmtId="49" fontId="7" fillId="3" borderId="15" xfId="0" applyNumberFormat="1" applyFont="1" applyFill="1" applyBorder="1" applyAlignment="1">
      <alignment vertical="center" wrapText="1"/>
    </xf>
    <xf numFmtId="0" fontId="7" fillId="2" borderId="2" xfId="0" applyFont="1" applyFill="1" applyBorder="1" applyAlignment="1">
      <alignment horizontal="center" vertical="center"/>
    </xf>
    <xf numFmtId="182" fontId="7" fillId="2" borderId="2" xfId="0" applyNumberFormat="1" applyFont="1" applyFill="1" applyBorder="1" applyAlignment="1">
      <alignment horizontal="center" vertical="center" wrapText="1"/>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12" xfId="0" applyFont="1" applyFill="1" applyBorder="1" applyAlignment="1">
      <alignment horizontal="center" vertical="center"/>
    </xf>
    <xf numFmtId="49" fontId="10" fillId="3" borderId="7" xfId="0" applyNumberFormat="1" applyFont="1" applyFill="1" applyBorder="1" applyAlignment="1">
      <alignment vertical="center" wrapText="1"/>
    </xf>
    <xf numFmtId="49" fontId="10" fillId="3" borderId="8" xfId="0" applyNumberFormat="1" applyFont="1" applyFill="1" applyBorder="1" applyAlignment="1">
      <alignment vertical="center" wrapText="1"/>
    </xf>
    <xf numFmtId="49" fontId="10" fillId="3" borderId="9" xfId="0" applyNumberFormat="1" applyFont="1" applyFill="1" applyBorder="1" applyAlignment="1">
      <alignment vertical="center" wrapText="1"/>
    </xf>
    <xf numFmtId="41" fontId="7" fillId="3" borderId="7" xfId="1" applyFont="1" applyFill="1" applyBorder="1" applyAlignment="1">
      <alignment horizontal="center" vertical="center"/>
    </xf>
    <xf numFmtId="41" fontId="7" fillId="3" borderId="9" xfId="1" applyFont="1" applyFill="1" applyBorder="1" applyAlignment="1">
      <alignment horizontal="center" vertical="center"/>
    </xf>
    <xf numFmtId="183" fontId="7" fillId="2" borderId="4" xfId="0" applyNumberFormat="1" applyFont="1" applyFill="1" applyBorder="1" applyAlignment="1">
      <alignment horizontal="center" vertical="center"/>
    </xf>
    <xf numFmtId="0" fontId="7" fillId="2" borderId="3" xfId="0" applyFont="1" applyFill="1" applyBorder="1" applyAlignment="1">
      <alignment horizontal="center" vertical="center"/>
    </xf>
    <xf numFmtId="179" fontId="7" fillId="0" borderId="3" xfId="0" applyNumberFormat="1" applyFont="1" applyBorder="1" applyAlignment="1">
      <alignment horizontal="center" vertical="center"/>
    </xf>
    <xf numFmtId="41" fontId="19" fillId="0" borderId="13" xfId="1" applyFont="1" applyFill="1" applyBorder="1" applyAlignment="1">
      <alignment horizontal="center" vertical="center" wrapText="1"/>
    </xf>
    <xf numFmtId="41" fontId="19" fillId="0" borderId="15" xfId="1" applyFont="1" applyFill="1" applyBorder="1" applyAlignment="1">
      <alignment horizontal="center" vertical="center" wrapText="1"/>
    </xf>
    <xf numFmtId="49" fontId="22" fillId="0" borderId="13" xfId="0" applyNumberFormat="1" applyFont="1" applyBorder="1" applyAlignment="1">
      <alignment horizontal="center" vertical="center" wrapText="1"/>
    </xf>
    <xf numFmtId="49" fontId="22" fillId="0" borderId="14" xfId="0" applyNumberFormat="1" applyFont="1" applyBorder="1" applyAlignment="1">
      <alignment horizontal="center" vertical="center" wrapText="1"/>
    </xf>
    <xf numFmtId="49" fontId="22" fillId="0" borderId="15" xfId="0" applyNumberFormat="1" applyFont="1" applyBorder="1" applyAlignment="1">
      <alignment horizontal="center" vertical="center" wrapText="1"/>
    </xf>
    <xf numFmtId="41" fontId="5" fillId="0" borderId="13" xfId="1" applyFont="1" applyFill="1" applyBorder="1" applyAlignment="1">
      <alignment horizontal="center" vertical="center" wrapText="1"/>
    </xf>
    <xf numFmtId="41" fontId="5" fillId="0" borderId="15" xfId="1" applyFont="1" applyFill="1" applyBorder="1" applyAlignment="1">
      <alignment horizontal="center" vertical="center" wrapText="1"/>
    </xf>
    <xf numFmtId="41" fontId="12" fillId="3" borderId="13" xfId="1" applyFont="1" applyFill="1" applyBorder="1" applyAlignment="1">
      <alignment horizontal="center" vertical="center" wrapText="1"/>
    </xf>
    <xf numFmtId="41" fontId="12" fillId="3" borderId="25" xfId="1" applyFont="1" applyFill="1" applyBorder="1" applyAlignment="1">
      <alignment horizontal="center" vertical="center" wrapText="1"/>
    </xf>
    <xf numFmtId="183" fontId="5" fillId="2" borderId="12" xfId="0" applyNumberFormat="1" applyFont="1" applyFill="1" applyBorder="1" applyAlignment="1">
      <alignment horizontal="center" vertical="center"/>
    </xf>
    <xf numFmtId="182" fontId="5" fillId="2" borderId="16" xfId="0" applyNumberFormat="1" applyFont="1" applyFill="1" applyBorder="1" applyAlignment="1">
      <alignment horizontal="center" vertical="center"/>
    </xf>
    <xf numFmtId="182" fontId="5" fillId="2" borderId="12" xfId="0" applyNumberFormat="1" applyFont="1" applyFill="1" applyBorder="1" applyAlignment="1">
      <alignment horizontal="center" vertical="center"/>
    </xf>
    <xf numFmtId="2" fontId="5" fillId="2" borderId="16" xfId="0" applyNumberFormat="1" applyFont="1" applyFill="1" applyBorder="1" applyAlignment="1">
      <alignment horizontal="center" vertical="center"/>
    </xf>
    <xf numFmtId="2" fontId="5" fillId="2" borderId="12" xfId="0" applyNumberFormat="1" applyFont="1" applyFill="1" applyBorder="1" applyAlignment="1">
      <alignment horizontal="center" vertical="center"/>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2" borderId="1" xfId="0" applyFont="1" applyFill="1" applyBorder="1" applyAlignment="1">
      <alignment horizontal="center" vertical="top" wrapText="1"/>
    </xf>
    <xf numFmtId="0" fontId="5" fillId="2" borderId="1" xfId="0" applyFont="1" applyFill="1" applyBorder="1" applyAlignment="1">
      <alignment horizontal="center" vertical="top"/>
    </xf>
    <xf numFmtId="0" fontId="5" fillId="2" borderId="16" xfId="0" applyFont="1" applyFill="1" applyBorder="1" applyAlignment="1">
      <alignment horizontal="center" vertical="top" wrapText="1"/>
    </xf>
    <xf numFmtId="0" fontId="5" fillId="2" borderId="12" xfId="0" applyFont="1" applyFill="1" applyBorder="1" applyAlignment="1">
      <alignment horizontal="center" vertical="top" wrapText="1"/>
    </xf>
    <xf numFmtId="0" fontId="5" fillId="2" borderId="16" xfId="0" applyFont="1" applyFill="1" applyBorder="1" applyAlignment="1">
      <alignment horizontal="center" vertical="top"/>
    </xf>
    <xf numFmtId="0" fontId="5" fillId="2" borderId="12" xfId="0" applyFont="1" applyFill="1" applyBorder="1" applyAlignment="1">
      <alignment horizontal="center" vertical="top"/>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41" fontId="5" fillId="0" borderId="13" xfId="1" applyFont="1" applyFill="1" applyBorder="1" applyAlignment="1">
      <alignment horizontal="center" vertical="center"/>
    </xf>
    <xf numFmtId="41" fontId="5" fillId="0" borderId="15" xfId="1" applyFont="1" applyFill="1" applyBorder="1" applyAlignment="1">
      <alignment horizontal="center" vertical="center"/>
    </xf>
    <xf numFmtId="14" fontId="19" fillId="0" borderId="13" xfId="1" applyNumberFormat="1" applyFont="1" applyFill="1" applyBorder="1" applyAlignment="1">
      <alignment horizontal="center" vertical="center" wrapText="1"/>
    </xf>
    <xf numFmtId="14" fontId="19" fillId="0" borderId="15" xfId="1" applyNumberFormat="1"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2" xfId="0" applyFont="1" applyFill="1" applyBorder="1" applyAlignment="1">
      <alignment horizontal="center" vertical="center"/>
    </xf>
    <xf numFmtId="184" fontId="5" fillId="0" borderId="13" xfId="1" applyNumberFormat="1" applyFont="1" applyFill="1" applyBorder="1" applyAlignment="1" applyProtection="1">
      <alignment horizontal="center" vertical="center" wrapText="1"/>
      <protection locked="0"/>
    </xf>
    <xf numFmtId="184" fontId="5" fillId="0" borderId="15" xfId="1" applyNumberFormat="1" applyFont="1" applyFill="1" applyBorder="1" applyAlignment="1" applyProtection="1">
      <alignment horizontal="center" vertical="center" wrapText="1"/>
      <protection locked="0"/>
    </xf>
    <xf numFmtId="183" fontId="5" fillId="2" borderId="1" xfId="0" applyNumberFormat="1" applyFont="1" applyFill="1" applyBorder="1" applyAlignment="1">
      <alignment horizontal="center" vertical="center"/>
    </xf>
    <xf numFmtId="2" fontId="5" fillId="2" borderId="1" xfId="0" applyNumberFormat="1" applyFont="1" applyFill="1" applyBorder="1" applyAlignment="1">
      <alignment horizontal="center" vertical="center"/>
    </xf>
    <xf numFmtId="184" fontId="19" fillId="0" borderId="13" xfId="1" applyNumberFormat="1" applyFont="1" applyFill="1" applyBorder="1" applyAlignment="1" applyProtection="1">
      <alignment horizontal="center" vertical="center" wrapText="1"/>
      <protection locked="0"/>
    </xf>
    <xf numFmtId="184" fontId="19" fillId="0" borderId="15" xfId="1" applyNumberFormat="1" applyFont="1" applyFill="1" applyBorder="1" applyAlignment="1" applyProtection="1">
      <alignment horizontal="center" vertical="center" wrapText="1"/>
      <protection locked="0"/>
    </xf>
    <xf numFmtId="41" fontId="5" fillId="0" borderId="1" xfId="1"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41" fontId="19" fillId="0" borderId="1" xfId="1" applyFont="1" applyFill="1" applyBorder="1" applyAlignment="1">
      <alignment horizontal="center" vertical="center" wrapText="1"/>
    </xf>
    <xf numFmtId="182" fontId="5" fillId="2" borderId="1" xfId="0" applyNumberFormat="1" applyFont="1" applyFill="1" applyBorder="1" applyAlignment="1">
      <alignment horizontal="center" vertical="center" wrapText="1"/>
    </xf>
    <xf numFmtId="179" fontId="5" fillId="0" borderId="1" xfId="0" applyNumberFormat="1" applyFont="1" applyBorder="1" applyAlignment="1">
      <alignment horizontal="center" vertical="center"/>
    </xf>
    <xf numFmtId="180"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19" fillId="0" borderId="0" xfId="0" applyFont="1" applyAlignment="1">
      <alignment horizontal="center" vertical="center"/>
    </xf>
    <xf numFmtId="31" fontId="5" fillId="0" borderId="0" xfId="0" applyNumberFormat="1" applyFont="1" applyAlignment="1">
      <alignment horizontal="left" vertical="center" shrinkToFi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179" fontId="5" fillId="0" borderId="3" xfId="0" applyNumberFormat="1" applyFont="1" applyBorder="1" applyAlignment="1">
      <alignment horizontal="center" vertical="center"/>
    </xf>
    <xf numFmtId="0" fontId="7" fillId="3" borderId="13" xfId="2" applyFont="1" applyFill="1" applyBorder="1" applyAlignment="1">
      <alignment horizontal="left" vertical="center" wrapText="1"/>
    </xf>
    <xf numFmtId="0" fontId="7" fillId="3" borderId="14" xfId="2" applyFont="1" applyFill="1" applyBorder="1" applyAlignment="1">
      <alignment horizontal="left" vertical="center" wrapText="1"/>
    </xf>
    <xf numFmtId="0" fontId="7" fillId="3" borderId="15" xfId="2" applyFont="1" applyFill="1" applyBorder="1" applyAlignment="1">
      <alignment horizontal="left" vertical="center" wrapText="1"/>
    </xf>
    <xf numFmtId="41" fontId="7" fillId="3" borderId="13" xfId="1" applyFont="1" applyFill="1" applyBorder="1" applyAlignment="1">
      <alignment horizontal="center" vertical="center" wrapText="1"/>
    </xf>
    <xf numFmtId="0" fontId="7" fillId="3" borderId="13" xfId="2" quotePrefix="1"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6" xfId="0" applyFont="1" applyFill="1" applyBorder="1" applyAlignment="1">
      <alignment horizontal="center" vertical="center"/>
    </xf>
    <xf numFmtId="182" fontId="7" fillId="2" borderId="16" xfId="0" applyNumberFormat="1" applyFont="1" applyFill="1" applyBorder="1" applyAlignment="1">
      <alignment horizontal="center" vertical="center"/>
    </xf>
    <xf numFmtId="182" fontId="7" fillId="2" borderId="12" xfId="0" applyNumberFormat="1" applyFont="1" applyFill="1" applyBorder="1" applyAlignment="1">
      <alignment horizontal="center" vertical="center"/>
    </xf>
    <xf numFmtId="49" fontId="10" fillId="3" borderId="13" xfId="0" applyNumberFormat="1" applyFont="1" applyFill="1" applyBorder="1" applyAlignment="1">
      <alignment horizontal="left" vertical="center" wrapText="1"/>
    </xf>
    <xf numFmtId="49" fontId="10" fillId="3" borderId="14" xfId="0" applyNumberFormat="1" applyFont="1" applyFill="1" applyBorder="1" applyAlignment="1">
      <alignment horizontal="left" vertical="center" wrapText="1"/>
    </xf>
    <xf numFmtId="49" fontId="10" fillId="3" borderId="15" xfId="0" applyNumberFormat="1" applyFont="1" applyFill="1" applyBorder="1" applyAlignment="1">
      <alignment horizontal="left" vertical="center" wrapText="1"/>
    </xf>
    <xf numFmtId="0" fontId="7" fillId="3" borderId="1" xfId="0" applyFont="1" applyFill="1" applyBorder="1" applyAlignment="1">
      <alignment vertical="center" wrapText="1"/>
    </xf>
    <xf numFmtId="0" fontId="7" fillId="2" borderId="11" xfId="0" applyFont="1" applyFill="1" applyBorder="1" applyAlignment="1">
      <alignment horizontal="center" vertical="center" wrapText="1"/>
    </xf>
    <xf numFmtId="182" fontId="7" fillId="2" borderId="30" xfId="0" applyNumberFormat="1" applyFont="1" applyFill="1" applyBorder="1" applyAlignment="1">
      <alignment horizontal="center" vertical="center"/>
    </xf>
    <xf numFmtId="2" fontId="7" fillId="2" borderId="30" xfId="0" applyNumberFormat="1" applyFont="1" applyFill="1" applyBorder="1" applyAlignment="1">
      <alignment horizontal="center" vertical="center"/>
    </xf>
    <xf numFmtId="0" fontId="7" fillId="2" borderId="30" xfId="0" applyFont="1" applyFill="1" applyBorder="1" applyAlignment="1">
      <alignment horizontal="center" vertical="center" wrapText="1"/>
    </xf>
    <xf numFmtId="0" fontId="7" fillId="2" borderId="34"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36" xfId="0" applyFont="1" applyFill="1" applyBorder="1" applyAlignment="1">
      <alignment horizontal="center" vertical="center"/>
    </xf>
    <xf numFmtId="0" fontId="7" fillId="2" borderId="37"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39" xfId="0" applyFont="1" applyFill="1" applyBorder="1" applyAlignment="1">
      <alignment horizontal="center" vertical="center"/>
    </xf>
    <xf numFmtId="182" fontId="7" fillId="2" borderId="34" xfId="0" applyNumberFormat="1" applyFont="1" applyFill="1" applyBorder="1" applyAlignment="1">
      <alignment horizontal="center" vertical="center" wrapText="1"/>
    </xf>
    <xf numFmtId="182" fontId="7" fillId="2" borderId="36" xfId="0" applyNumberFormat="1" applyFont="1" applyFill="1" applyBorder="1" applyAlignment="1">
      <alignment horizontal="center" vertical="center" wrapText="1"/>
    </xf>
    <xf numFmtId="182" fontId="7" fillId="2" borderId="37" xfId="0" applyNumberFormat="1" applyFont="1" applyFill="1" applyBorder="1" applyAlignment="1">
      <alignment horizontal="center" vertical="center" wrapText="1"/>
    </xf>
    <xf numFmtId="182" fontId="7" fillId="2" borderId="39" xfId="0" applyNumberFormat="1" applyFont="1" applyFill="1" applyBorder="1" applyAlignment="1">
      <alignment horizontal="center" vertical="center" wrapText="1"/>
    </xf>
    <xf numFmtId="49" fontId="10" fillId="3" borderId="7" xfId="0" applyNumberFormat="1" applyFont="1" applyFill="1" applyBorder="1" applyAlignment="1">
      <alignment horizontal="left" vertical="center" wrapText="1"/>
    </xf>
    <xf numFmtId="49" fontId="10" fillId="3" borderId="8" xfId="0" applyNumberFormat="1" applyFont="1" applyFill="1" applyBorder="1" applyAlignment="1">
      <alignment horizontal="left" vertical="center" wrapText="1"/>
    </xf>
    <xf numFmtId="49" fontId="10" fillId="3" borderId="9" xfId="0" applyNumberFormat="1" applyFont="1" applyFill="1" applyBorder="1" applyAlignment="1">
      <alignment horizontal="left" vertical="center" wrapText="1"/>
    </xf>
    <xf numFmtId="41" fontId="7" fillId="3" borderId="7" xfId="1" applyFont="1" applyFill="1" applyBorder="1" applyAlignment="1">
      <alignment horizontal="center" vertical="center" wrapText="1"/>
    </xf>
    <xf numFmtId="182" fontId="7" fillId="2" borderId="4" xfId="0" applyNumberFormat="1" applyFont="1" applyFill="1" applyBorder="1" applyAlignment="1">
      <alignment horizontal="center" vertical="center"/>
    </xf>
    <xf numFmtId="0" fontId="7" fillId="3" borderId="13"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7" fillId="3" borderId="15" xfId="0" applyFont="1" applyFill="1" applyBorder="1" applyAlignment="1">
      <alignment horizontal="left" vertical="center" wrapText="1"/>
    </xf>
    <xf numFmtId="0" fontId="7" fillId="3" borderId="13" xfId="0" applyFont="1" applyFill="1" applyBorder="1" applyAlignment="1">
      <alignment horizontal="left" vertical="center" wrapText="1" shrinkToFit="1"/>
    </xf>
    <xf numFmtId="0" fontId="7" fillId="3" borderId="14" xfId="0" applyFont="1" applyFill="1" applyBorder="1" applyAlignment="1">
      <alignment horizontal="left" vertical="center" wrapText="1" shrinkToFit="1"/>
    </xf>
    <xf numFmtId="0" fontId="7" fillId="3" borderId="15" xfId="0" applyFont="1" applyFill="1" applyBorder="1" applyAlignment="1">
      <alignment horizontal="left" vertical="center" wrapText="1" shrinkToFit="1"/>
    </xf>
    <xf numFmtId="183" fontId="7" fillId="2" borderId="30" xfId="0" applyNumberFormat="1" applyFont="1" applyFill="1" applyBorder="1" applyAlignment="1">
      <alignment horizontal="center" vertical="center"/>
    </xf>
    <xf numFmtId="0" fontId="7" fillId="2" borderId="30" xfId="0" applyFont="1" applyFill="1" applyBorder="1" applyAlignment="1">
      <alignment horizontal="center" vertical="center"/>
    </xf>
    <xf numFmtId="0" fontId="7" fillId="3" borderId="40" xfId="0" applyFont="1" applyFill="1" applyBorder="1" applyAlignment="1">
      <alignment horizontal="left" vertical="center" wrapText="1" shrinkToFit="1"/>
    </xf>
    <xf numFmtId="0" fontId="7" fillId="3" borderId="43" xfId="0" applyFont="1" applyFill="1" applyBorder="1" applyAlignment="1">
      <alignment horizontal="left" vertical="center" wrapText="1" shrinkToFit="1"/>
    </xf>
    <xf numFmtId="0" fontId="7" fillId="3" borderId="41" xfId="0" applyFont="1" applyFill="1" applyBorder="1" applyAlignment="1">
      <alignment horizontal="left" vertical="center" wrapText="1" shrinkToFit="1"/>
    </xf>
    <xf numFmtId="0" fontId="14" fillId="3" borderId="13"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3" borderId="15" xfId="2" applyFont="1" applyFill="1" applyBorder="1" applyAlignment="1">
      <alignment horizontal="left" vertical="center" wrapText="1"/>
    </xf>
    <xf numFmtId="184" fontId="7" fillId="3" borderId="13" xfId="1" applyNumberFormat="1" applyFont="1" applyFill="1" applyBorder="1" applyAlignment="1" applyProtection="1">
      <alignment horizontal="center" vertical="center" wrapText="1"/>
      <protection locked="0"/>
    </xf>
    <xf numFmtId="184" fontId="7" fillId="3" borderId="15" xfId="1" applyNumberFormat="1" applyFont="1" applyFill="1" applyBorder="1" applyAlignment="1" applyProtection="1">
      <alignment horizontal="center" vertical="center" wrapText="1"/>
      <protection locked="0"/>
    </xf>
    <xf numFmtId="0" fontId="14" fillId="3" borderId="7" xfId="2" applyFont="1" applyFill="1" applyBorder="1" applyAlignment="1">
      <alignment horizontal="left" vertical="center" wrapText="1"/>
    </xf>
    <xf numFmtId="0" fontId="14" fillId="3" borderId="8" xfId="2" applyFont="1" applyFill="1" applyBorder="1" applyAlignment="1">
      <alignment horizontal="left" vertical="center" wrapText="1"/>
    </xf>
    <xf numFmtId="0" fontId="14" fillId="3" borderId="9" xfId="2" applyFont="1" applyFill="1" applyBorder="1" applyAlignment="1">
      <alignment horizontal="left" vertical="center" wrapText="1"/>
    </xf>
    <xf numFmtId="0" fontId="32" fillId="3" borderId="13" xfId="2" applyFont="1" applyFill="1" applyBorder="1" applyAlignment="1">
      <alignment horizontal="left" vertical="center" wrapText="1"/>
    </xf>
    <xf numFmtId="0" fontId="32" fillId="3" borderId="14" xfId="2" applyFont="1" applyFill="1" applyBorder="1" applyAlignment="1">
      <alignment horizontal="left" vertical="center" wrapText="1"/>
    </xf>
    <xf numFmtId="0" fontId="32" fillId="3" borderId="15" xfId="2" applyFont="1" applyFill="1" applyBorder="1" applyAlignment="1">
      <alignment horizontal="left" vertical="center" wrapText="1"/>
    </xf>
    <xf numFmtId="41" fontId="29" fillId="3" borderId="13" xfId="1" applyFont="1" applyFill="1" applyBorder="1" applyAlignment="1">
      <alignment horizontal="center" vertical="center"/>
    </xf>
    <xf numFmtId="41" fontId="29" fillId="3" borderId="15" xfId="1" applyFont="1" applyFill="1" applyBorder="1" applyAlignment="1">
      <alignment horizontal="center" vertical="center"/>
    </xf>
    <xf numFmtId="49" fontId="31" fillId="3" borderId="13" xfId="0" applyNumberFormat="1" applyFont="1" applyFill="1" applyBorder="1" applyAlignment="1">
      <alignment horizontal="left" vertical="center" wrapText="1"/>
    </xf>
    <xf numFmtId="49" fontId="31" fillId="3" borderId="14" xfId="0" applyNumberFormat="1" applyFont="1" applyFill="1" applyBorder="1" applyAlignment="1">
      <alignment horizontal="left" vertical="center" wrapText="1"/>
    </xf>
    <xf numFmtId="49" fontId="31" fillId="3" borderId="15" xfId="0" applyNumberFormat="1" applyFont="1" applyFill="1" applyBorder="1" applyAlignment="1">
      <alignment horizontal="left" vertical="center" wrapText="1"/>
    </xf>
    <xf numFmtId="49" fontId="7" fillId="3" borderId="13" xfId="0" applyNumberFormat="1" applyFont="1" applyFill="1" applyBorder="1" applyAlignment="1">
      <alignment horizontal="left" vertical="center" wrapText="1"/>
    </xf>
    <xf numFmtId="49" fontId="7" fillId="3" borderId="14" xfId="0" applyNumberFormat="1" applyFont="1" applyFill="1" applyBorder="1" applyAlignment="1">
      <alignment horizontal="left" vertical="center" wrapText="1"/>
    </xf>
    <xf numFmtId="49" fontId="7" fillId="3" borderId="15" xfId="0" applyNumberFormat="1" applyFont="1" applyFill="1" applyBorder="1" applyAlignment="1">
      <alignment horizontal="left" vertical="center" wrapText="1"/>
    </xf>
    <xf numFmtId="0" fontId="7" fillId="2" borderId="40" xfId="0" applyFont="1" applyFill="1" applyBorder="1" applyAlignment="1">
      <alignment horizontal="center" vertical="center"/>
    </xf>
    <xf numFmtId="0" fontId="7" fillId="2" borderId="41" xfId="0" applyFont="1" applyFill="1" applyBorder="1" applyAlignment="1">
      <alignment horizontal="center" vertical="center"/>
    </xf>
    <xf numFmtId="182" fontId="7" fillId="2" borderId="44" xfId="0" applyNumberFormat="1" applyFont="1" applyFill="1" applyBorder="1" applyAlignment="1">
      <alignment horizontal="right" vertical="center"/>
    </xf>
    <xf numFmtId="182" fontId="7" fillId="2" borderId="12" xfId="0" applyNumberFormat="1" applyFont="1" applyFill="1" applyBorder="1" applyAlignment="1">
      <alignment horizontal="right" vertical="center"/>
    </xf>
    <xf numFmtId="2" fontId="7" fillId="2" borderId="12" xfId="0" applyNumberFormat="1" applyFont="1" applyFill="1" applyBorder="1" applyAlignment="1">
      <alignment horizontal="right" vertical="center"/>
    </xf>
    <xf numFmtId="191" fontId="7" fillId="2" borderId="16" xfId="0" applyNumberFormat="1" applyFont="1" applyFill="1" applyBorder="1" applyAlignment="1">
      <alignment horizontal="center" vertical="center"/>
    </xf>
    <xf numFmtId="191" fontId="7" fillId="2" borderId="12" xfId="0" applyNumberFormat="1" applyFont="1" applyFill="1" applyBorder="1" applyAlignment="1">
      <alignment horizontal="center" vertical="center"/>
    </xf>
    <xf numFmtId="191" fontId="7" fillId="2" borderId="16" xfId="0" applyNumberFormat="1" applyFont="1" applyFill="1" applyBorder="1" applyAlignment="1">
      <alignment horizontal="right" vertical="center"/>
    </xf>
    <xf numFmtId="0" fontId="7" fillId="2" borderId="12" xfId="0" applyFont="1" applyFill="1" applyBorder="1" applyAlignment="1">
      <alignment horizontal="right" vertical="center"/>
    </xf>
    <xf numFmtId="2" fontId="7" fillId="2" borderId="16" xfId="0" applyNumberFormat="1" applyFont="1" applyFill="1" applyBorder="1" applyAlignment="1">
      <alignment horizontal="right" vertical="center"/>
    </xf>
    <xf numFmtId="0" fontId="7" fillId="2" borderId="7"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5" xfId="0" applyFont="1" applyFill="1" applyBorder="1" applyAlignment="1">
      <alignment horizontal="center" vertical="center"/>
    </xf>
    <xf numFmtId="182" fontId="7" fillId="2" borderId="4" xfId="0" applyNumberFormat="1" applyFont="1" applyFill="1" applyBorder="1" applyAlignment="1">
      <alignment horizontal="right" vertical="center"/>
    </xf>
    <xf numFmtId="183" fontId="7" fillId="2" borderId="4" xfId="0" applyNumberFormat="1" applyFont="1" applyFill="1" applyBorder="1" applyAlignment="1">
      <alignment horizontal="right" vertical="center"/>
    </xf>
    <xf numFmtId="183" fontId="7" fillId="2" borderId="12" xfId="0" applyNumberFormat="1" applyFont="1" applyFill="1" applyBorder="1" applyAlignment="1">
      <alignment horizontal="right" vertical="center"/>
    </xf>
    <xf numFmtId="0" fontId="7" fillId="2" borderId="77" xfId="0" applyFont="1" applyFill="1" applyBorder="1" applyAlignment="1">
      <alignment horizontal="center" vertical="center" wrapText="1"/>
    </xf>
    <xf numFmtId="0" fontId="7" fillId="2" borderId="78" xfId="0" applyFont="1" applyFill="1" applyBorder="1" applyAlignment="1">
      <alignment horizontal="center" vertical="center" wrapText="1"/>
    </xf>
    <xf numFmtId="0" fontId="7" fillId="2" borderId="75" xfId="0" applyFont="1" applyFill="1" applyBorder="1" applyAlignment="1">
      <alignment horizontal="center" vertical="center" wrapText="1"/>
    </xf>
    <xf numFmtId="0" fontId="7" fillId="2" borderId="79" xfId="0" applyFont="1" applyFill="1" applyBorder="1" applyAlignment="1">
      <alignment horizontal="center" vertical="center" wrapText="1"/>
    </xf>
    <xf numFmtId="0" fontId="7" fillId="2" borderId="75" xfId="0" applyFont="1" applyFill="1" applyBorder="1" applyAlignment="1">
      <alignment horizontal="center" vertical="center"/>
    </xf>
    <xf numFmtId="0" fontId="7" fillId="2" borderId="79" xfId="0" applyFont="1" applyFill="1" applyBorder="1" applyAlignment="1">
      <alignment horizontal="center" vertical="center"/>
    </xf>
    <xf numFmtId="182" fontId="7" fillId="2" borderId="75" xfId="0" applyNumberFormat="1" applyFont="1" applyFill="1" applyBorder="1" applyAlignment="1">
      <alignment horizontal="center" vertical="center"/>
    </xf>
    <xf numFmtId="182" fontId="7" fillId="2" borderId="79" xfId="0" applyNumberFormat="1" applyFont="1" applyFill="1" applyBorder="1" applyAlignment="1">
      <alignment horizontal="center" vertical="center"/>
    </xf>
    <xf numFmtId="179" fontId="7" fillId="2" borderId="76" xfId="0" applyNumberFormat="1" applyFont="1" applyFill="1" applyBorder="1" applyAlignment="1">
      <alignment horizontal="center" vertical="center"/>
    </xf>
    <xf numFmtId="179" fontId="7" fillId="2" borderId="80" xfId="0" applyNumberFormat="1" applyFont="1" applyFill="1" applyBorder="1" applyAlignment="1">
      <alignment horizontal="center" vertical="center"/>
    </xf>
    <xf numFmtId="0" fontId="7" fillId="2" borderId="82" xfId="0" applyFont="1" applyFill="1" applyBorder="1" applyAlignment="1">
      <alignment horizontal="center" vertical="center" wrapText="1"/>
    </xf>
    <xf numFmtId="0" fontId="7" fillId="2" borderId="65" xfId="0" applyFont="1" applyFill="1" applyBorder="1" applyAlignment="1">
      <alignment horizontal="center" vertical="center" wrapText="1"/>
    </xf>
    <xf numFmtId="0" fontId="7" fillId="2" borderId="65" xfId="0" applyFont="1" applyFill="1" applyBorder="1" applyAlignment="1">
      <alignment horizontal="center" vertical="center"/>
    </xf>
    <xf numFmtId="182" fontId="7" fillId="2" borderId="65" xfId="0" applyNumberFormat="1" applyFont="1" applyFill="1" applyBorder="1" applyAlignment="1">
      <alignment horizontal="center" vertical="center"/>
    </xf>
    <xf numFmtId="179" fontId="7" fillId="2" borderId="81" xfId="0" applyNumberFormat="1" applyFont="1" applyFill="1" applyBorder="1" applyAlignment="1">
      <alignment horizontal="center" vertical="center"/>
    </xf>
    <xf numFmtId="0" fontId="7" fillId="2" borderId="69" xfId="0" applyFont="1" applyFill="1" applyBorder="1" applyAlignment="1">
      <alignment horizontal="center" vertical="center"/>
    </xf>
    <xf numFmtId="182" fontId="7" fillId="2" borderId="64" xfId="0" applyNumberFormat="1" applyFont="1" applyFill="1" applyBorder="1" applyAlignment="1">
      <alignment horizontal="center" vertical="center" wrapText="1"/>
    </xf>
    <xf numFmtId="182" fontId="7" fillId="2" borderId="66" xfId="0" applyNumberFormat="1" applyFont="1" applyFill="1" applyBorder="1" applyAlignment="1">
      <alignment horizontal="center" vertical="center" wrapText="1"/>
    </xf>
    <xf numFmtId="182" fontId="7" fillId="2" borderId="68" xfId="0" applyNumberFormat="1" applyFont="1" applyFill="1" applyBorder="1" applyAlignment="1">
      <alignment horizontal="center" vertical="center" wrapText="1"/>
    </xf>
    <xf numFmtId="182" fontId="7" fillId="2" borderId="70" xfId="0" applyNumberFormat="1" applyFont="1" applyFill="1" applyBorder="1" applyAlignment="1">
      <alignment horizontal="center" vertical="center" wrapText="1"/>
    </xf>
    <xf numFmtId="0" fontId="7" fillId="2" borderId="51" xfId="0" applyFont="1" applyFill="1" applyBorder="1" applyAlignment="1">
      <alignment horizontal="center" vertical="center"/>
    </xf>
    <xf numFmtId="0" fontId="7" fillId="2" borderId="52" xfId="0" applyFont="1" applyFill="1" applyBorder="1" applyAlignment="1">
      <alignment horizontal="center" vertical="center"/>
    </xf>
    <xf numFmtId="0" fontId="7" fillId="2" borderId="73" xfId="0" applyFont="1" applyFill="1" applyBorder="1" applyAlignment="1">
      <alignment horizontal="center" vertical="center"/>
    </xf>
    <xf numFmtId="0" fontId="7" fillId="2" borderId="74"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182" fontId="7" fillId="2" borderId="71" xfId="0" applyNumberFormat="1" applyFont="1" applyFill="1" applyBorder="1" applyAlignment="1">
      <alignment horizontal="center" vertical="center"/>
    </xf>
    <xf numFmtId="179" fontId="7" fillId="2" borderId="72" xfId="0" applyNumberFormat="1" applyFont="1" applyFill="1" applyBorder="1" applyAlignment="1">
      <alignment horizontal="center" vertical="center"/>
    </xf>
    <xf numFmtId="0" fontId="7" fillId="2" borderId="63" xfId="0" applyFont="1" applyFill="1" applyBorder="1" applyAlignment="1">
      <alignment horizontal="center" vertical="center"/>
    </xf>
    <xf numFmtId="0" fontId="7" fillId="2" borderId="64" xfId="0" applyFont="1" applyFill="1" applyBorder="1" applyAlignment="1">
      <alignment horizontal="center" vertical="center"/>
    </xf>
    <xf numFmtId="0" fontId="7" fillId="2" borderId="67" xfId="0" applyFont="1" applyFill="1" applyBorder="1" applyAlignment="1">
      <alignment horizontal="center" vertical="center"/>
    </xf>
    <xf numFmtId="0" fontId="7" fillId="2" borderId="68" xfId="0" applyFont="1" applyFill="1" applyBorder="1" applyAlignment="1">
      <alignment horizontal="center" vertical="center"/>
    </xf>
    <xf numFmtId="0" fontId="7" fillId="2" borderId="69" xfId="0" applyFont="1" applyFill="1" applyBorder="1" applyAlignment="1">
      <alignment horizontal="center" vertical="center" wrapText="1"/>
    </xf>
    <xf numFmtId="0" fontId="40" fillId="2" borderId="54" xfId="0" applyFont="1" applyFill="1" applyBorder="1" applyAlignment="1">
      <alignment horizontal="center" vertical="center" wrapText="1"/>
    </xf>
    <xf numFmtId="0" fontId="40" fillId="2" borderId="54" xfId="0" applyFont="1" applyFill="1" applyBorder="1" applyAlignment="1">
      <alignment horizontal="center" vertical="center"/>
    </xf>
    <xf numFmtId="179" fontId="7" fillId="0" borderId="55" xfId="0" applyNumberFormat="1" applyFont="1" applyBorder="1" applyAlignment="1">
      <alignment horizontal="center" vertical="center"/>
    </xf>
    <xf numFmtId="180" fontId="7" fillId="0" borderId="56" xfId="0" applyNumberFormat="1" applyFont="1" applyBorder="1" applyAlignment="1">
      <alignment horizontal="center" vertical="center"/>
    </xf>
    <xf numFmtId="0" fontId="40" fillId="2" borderId="57" xfId="0" applyFont="1" applyFill="1" applyBorder="1" applyAlignment="1">
      <alignment horizontal="center" vertical="center" wrapText="1"/>
    </xf>
    <xf numFmtId="0" fontId="40" fillId="2" borderId="60" xfId="0" applyFont="1" applyFill="1" applyBorder="1" applyAlignment="1">
      <alignment horizontal="center" vertical="center" wrapText="1"/>
    </xf>
    <xf numFmtId="179" fontId="7" fillId="0" borderId="58" xfId="0" applyNumberFormat="1" applyFont="1" applyBorder="1" applyAlignment="1">
      <alignment horizontal="center" vertical="center"/>
    </xf>
    <xf numFmtId="179" fontId="7" fillId="0" borderId="61" xfId="0" applyNumberFormat="1" applyFont="1" applyBorder="1" applyAlignment="1">
      <alignment horizontal="center" vertical="center"/>
    </xf>
    <xf numFmtId="0" fontId="7" fillId="0" borderId="56" xfId="0" applyFont="1" applyBorder="1" applyAlignment="1">
      <alignment horizontal="center" vertical="center"/>
    </xf>
    <xf numFmtId="0" fontId="7" fillId="0" borderId="59" xfId="0" applyFont="1" applyBorder="1" applyAlignment="1">
      <alignment horizontal="center" vertical="center"/>
    </xf>
    <xf numFmtId="0" fontId="7" fillId="0" borderId="62" xfId="0" applyFont="1" applyBorder="1" applyAlignment="1">
      <alignment horizontal="center" vertical="center"/>
    </xf>
    <xf numFmtId="0" fontId="7" fillId="2" borderId="45" xfId="0" applyFont="1" applyFill="1" applyBorder="1" applyAlignment="1">
      <alignment horizontal="center" vertical="center"/>
    </xf>
    <xf numFmtId="0" fontId="7" fillId="2" borderId="46" xfId="0" applyFont="1" applyFill="1" applyBorder="1" applyAlignment="1">
      <alignment horizontal="center" vertical="center"/>
    </xf>
    <xf numFmtId="0" fontId="7" fillId="2" borderId="47" xfId="0" applyFont="1" applyFill="1" applyBorder="1" applyAlignment="1">
      <alignment horizontal="center" vertical="center"/>
    </xf>
    <xf numFmtId="0" fontId="7" fillId="2" borderId="48" xfId="0" applyFont="1" applyFill="1" applyBorder="1" applyAlignment="1">
      <alignment horizontal="center" vertical="center"/>
    </xf>
    <xf numFmtId="0" fontId="7" fillId="2" borderId="49" xfId="0" applyFont="1" applyFill="1" applyBorder="1" applyAlignment="1">
      <alignment horizontal="center" vertical="center"/>
    </xf>
    <xf numFmtId="0" fontId="40" fillId="2" borderId="51" xfId="0" applyFont="1" applyFill="1" applyBorder="1" applyAlignment="1">
      <alignment horizontal="center" vertical="center"/>
    </xf>
    <xf numFmtId="0" fontId="40" fillId="2" borderId="52" xfId="0" applyFont="1" applyFill="1" applyBorder="1" applyAlignment="1">
      <alignment horizontal="center" vertical="center"/>
    </xf>
    <xf numFmtId="179" fontId="7" fillId="0" borderId="52" xfId="0" applyNumberFormat="1" applyFont="1" applyBorder="1" applyAlignment="1">
      <alignment horizontal="center" vertical="center"/>
    </xf>
    <xf numFmtId="0" fontId="41" fillId="0" borderId="0" xfId="0" applyFont="1" applyAlignment="1">
      <alignment horizontal="center" vertical="center"/>
    </xf>
    <xf numFmtId="0" fontId="42" fillId="0" borderId="0" xfId="0" applyFont="1">
      <alignment vertical="center"/>
    </xf>
    <xf numFmtId="0" fontId="43" fillId="0" borderId="0" xfId="0" applyFont="1" applyAlignment="1">
      <alignment horizontal="center" vertical="center"/>
    </xf>
    <xf numFmtId="41" fontId="43" fillId="0" borderId="0" xfId="1" applyFont="1" applyAlignment="1">
      <alignment horizontal="center" vertical="center"/>
    </xf>
    <xf numFmtId="14" fontId="43" fillId="0" borderId="0" xfId="0" applyNumberFormat="1" applyFont="1" applyAlignment="1">
      <alignment horizontal="center" vertical="center"/>
    </xf>
    <xf numFmtId="0" fontId="44" fillId="0" borderId="0" xfId="0" applyFont="1" applyAlignment="1">
      <alignment horizontal="left" vertical="center"/>
    </xf>
    <xf numFmtId="14" fontId="44" fillId="0" borderId="0" xfId="0" applyNumberFormat="1" applyFont="1" applyAlignment="1">
      <alignment horizontal="center" vertical="center" shrinkToFit="1"/>
    </xf>
    <xf numFmtId="14" fontId="45" fillId="0" borderId="0" xfId="0" applyNumberFormat="1" applyFont="1" applyAlignment="1">
      <alignment horizontal="left" vertical="center" shrinkToFit="1"/>
    </xf>
    <xf numFmtId="0" fontId="45" fillId="0" borderId="0" xfId="0" applyFont="1">
      <alignment vertical="center"/>
    </xf>
    <xf numFmtId="0" fontId="45" fillId="0" borderId="0" xfId="0" applyFont="1" applyAlignment="1">
      <alignment horizontal="center" vertical="center"/>
    </xf>
    <xf numFmtId="0" fontId="43" fillId="2" borderId="1" xfId="0" applyFont="1" applyFill="1" applyBorder="1" applyAlignment="1">
      <alignment horizontal="center" vertical="center"/>
    </xf>
    <xf numFmtId="0" fontId="43" fillId="2" borderId="1" xfId="0" applyFont="1" applyFill="1" applyBorder="1" applyAlignment="1">
      <alignment horizontal="center" vertical="center"/>
    </xf>
    <xf numFmtId="176" fontId="43" fillId="0" borderId="1" xfId="0" applyNumberFormat="1" applyFont="1" applyBorder="1" applyAlignment="1">
      <alignment horizontal="center" vertical="center"/>
    </xf>
    <xf numFmtId="177" fontId="43" fillId="0" borderId="1" xfId="0" applyNumberFormat="1" applyFont="1" applyBorder="1">
      <alignment vertical="center"/>
    </xf>
    <xf numFmtId="178" fontId="43" fillId="2" borderId="1" xfId="0" applyNumberFormat="1" applyFont="1" applyFill="1" applyBorder="1">
      <alignment vertical="center"/>
    </xf>
    <xf numFmtId="195" fontId="43" fillId="0" borderId="1" xfId="0" applyNumberFormat="1" applyFont="1" applyBorder="1" applyAlignment="1">
      <alignment horizontal="center" vertical="center"/>
    </xf>
    <xf numFmtId="195" fontId="43" fillId="0" borderId="1" xfId="0" applyNumberFormat="1" applyFont="1" applyBorder="1">
      <alignment vertical="center"/>
    </xf>
    <xf numFmtId="181" fontId="45" fillId="0" borderId="0" xfId="0" applyNumberFormat="1" applyFont="1">
      <alignment vertical="center"/>
    </xf>
    <xf numFmtId="0" fontId="43" fillId="2" borderId="1" xfId="0" applyFont="1" applyFill="1" applyBorder="1" applyAlignment="1">
      <alignment horizontal="center" vertical="center" wrapText="1"/>
    </xf>
    <xf numFmtId="179" fontId="43" fillId="0" borderId="1" xfId="0" applyNumberFormat="1" applyFont="1" applyBorder="1" applyAlignment="1">
      <alignment horizontal="center" vertical="center"/>
    </xf>
    <xf numFmtId="179" fontId="43" fillId="0" borderId="1" xfId="0" applyNumberFormat="1" applyFont="1" applyBorder="1" applyAlignment="1">
      <alignment horizontal="center" vertical="center"/>
    </xf>
    <xf numFmtId="0" fontId="43" fillId="0" borderId="0" xfId="0" applyFont="1">
      <alignment vertical="center"/>
    </xf>
    <xf numFmtId="182" fontId="43" fillId="2" borderId="1" xfId="0" applyNumberFormat="1" applyFont="1" applyFill="1" applyBorder="1" applyAlignment="1">
      <alignment horizontal="center" vertical="center" wrapText="1"/>
    </xf>
    <xf numFmtId="0" fontId="43" fillId="7" borderId="1" xfId="0" applyFont="1" applyFill="1" applyBorder="1" applyAlignment="1">
      <alignment horizontal="center" vertical="center"/>
    </xf>
    <xf numFmtId="0" fontId="43" fillId="7" borderId="16" xfId="0" applyFont="1" applyFill="1" applyBorder="1" applyAlignment="1">
      <alignment horizontal="center" vertical="center"/>
    </xf>
    <xf numFmtId="41" fontId="43" fillId="7" borderId="16" xfId="1" applyFont="1" applyFill="1" applyBorder="1" applyAlignment="1">
      <alignment horizontal="center" vertical="center"/>
    </xf>
    <xf numFmtId="14" fontId="43" fillId="7" borderId="16" xfId="0" applyNumberFormat="1" applyFont="1" applyFill="1" applyBorder="1" applyAlignment="1">
      <alignment horizontal="center" vertical="center"/>
    </xf>
    <xf numFmtId="0" fontId="43" fillId="7" borderId="30" xfId="0" applyFont="1" applyFill="1" applyBorder="1" applyAlignment="1">
      <alignment horizontal="center" vertical="center"/>
    </xf>
    <xf numFmtId="41" fontId="43" fillId="7" borderId="30" xfId="1" applyFont="1" applyFill="1" applyBorder="1" applyAlignment="1">
      <alignment horizontal="center" vertical="center"/>
    </xf>
    <xf numFmtId="14" fontId="43" fillId="7" borderId="30" xfId="0" applyNumberFormat="1" applyFont="1" applyFill="1" applyBorder="1" applyAlignment="1">
      <alignment horizontal="center" vertical="center"/>
    </xf>
    <xf numFmtId="0" fontId="45" fillId="3" borderId="1" xfId="2" applyFont="1" applyFill="1" applyBorder="1" applyAlignment="1">
      <alignment horizontal="left" vertical="center" wrapText="1"/>
    </xf>
    <xf numFmtId="41" fontId="45" fillId="3" borderId="1" xfId="1" applyFont="1" applyFill="1" applyBorder="1" applyAlignment="1">
      <alignment horizontal="right" vertical="center"/>
    </xf>
    <xf numFmtId="183" fontId="43" fillId="2" borderId="1" xfId="0" applyNumberFormat="1" applyFont="1" applyFill="1" applyBorder="1" applyAlignment="1">
      <alignment horizontal="center" vertical="center"/>
    </xf>
    <xf numFmtId="14" fontId="43" fillId="3" borderId="1" xfId="2" applyNumberFormat="1" applyFont="1" applyFill="1" applyBorder="1" applyAlignment="1" applyProtection="1">
      <alignment horizontal="center" vertical="center" wrapText="1"/>
      <protection locked="0"/>
    </xf>
    <xf numFmtId="41" fontId="43" fillId="3" borderId="1" xfId="1" applyFont="1" applyFill="1" applyBorder="1" applyAlignment="1">
      <alignment horizontal="center" vertical="center" wrapText="1"/>
    </xf>
    <xf numFmtId="3" fontId="43" fillId="0" borderId="1" xfId="1" applyNumberFormat="1" applyFont="1" applyFill="1" applyBorder="1" applyAlignment="1" applyProtection="1">
      <alignment horizontal="center" vertical="center" wrapText="1"/>
      <protection locked="0"/>
    </xf>
    <xf numFmtId="3" fontId="46" fillId="0" borderId="1" xfId="2" applyNumberFormat="1" applyFont="1" applyBorder="1" applyAlignment="1" applyProtection="1">
      <alignment horizontal="center" vertical="center" wrapText="1"/>
      <protection locked="0"/>
    </xf>
    <xf numFmtId="14" fontId="43" fillId="0" borderId="1" xfId="0" applyNumberFormat="1" applyFont="1" applyBorder="1" applyAlignment="1">
      <alignment horizontal="center" vertical="center"/>
    </xf>
    <xf numFmtId="41" fontId="45" fillId="3" borderId="13" xfId="1" applyFont="1" applyFill="1" applyBorder="1" applyAlignment="1">
      <alignment horizontal="right" vertical="center" wrapText="1"/>
    </xf>
    <xf numFmtId="41" fontId="45" fillId="3" borderId="15" xfId="1" applyFont="1" applyFill="1" applyBorder="1" applyAlignment="1">
      <alignment horizontal="right" vertical="center" wrapText="1"/>
    </xf>
    <xf numFmtId="2" fontId="43" fillId="2" borderId="1" xfId="0" applyNumberFormat="1" applyFont="1" applyFill="1" applyBorder="1" applyAlignment="1">
      <alignment horizontal="center" vertical="center"/>
    </xf>
    <xf numFmtId="0" fontId="45" fillId="0" borderId="11" xfId="0" applyFont="1" applyBorder="1">
      <alignment vertical="center"/>
    </xf>
    <xf numFmtId="41" fontId="45" fillId="3" borderId="1" xfId="1" applyFont="1" applyFill="1" applyBorder="1" applyAlignment="1">
      <alignment horizontal="right" vertical="center" wrapText="1"/>
    </xf>
    <xf numFmtId="14" fontId="43" fillId="0" borderId="1" xfId="0" applyNumberFormat="1" applyFont="1" applyBorder="1" applyAlignment="1">
      <alignment horizontal="center" vertical="center" wrapText="1"/>
    </xf>
    <xf numFmtId="14" fontId="45" fillId="3" borderId="1" xfId="2" applyNumberFormat="1" applyFont="1" applyFill="1" applyBorder="1" applyAlignment="1">
      <alignment horizontal="left" vertical="center" wrapText="1"/>
    </xf>
    <xf numFmtId="0" fontId="43" fillId="2" borderId="0" xfId="0" applyFont="1" applyFill="1">
      <alignment vertical="center"/>
    </xf>
    <xf numFmtId="2" fontId="43" fillId="2" borderId="0" xfId="0" applyNumberFormat="1" applyFont="1" applyFill="1" applyAlignment="1">
      <alignment horizontal="center" vertical="center"/>
    </xf>
    <xf numFmtId="41" fontId="43" fillId="0" borderId="0" xfId="1" applyFont="1" applyBorder="1" applyAlignment="1">
      <alignment horizontal="center" vertical="center"/>
    </xf>
    <xf numFmtId="41" fontId="5" fillId="0" borderId="0" xfId="1" applyFont="1" applyAlignment="1">
      <alignment horizontal="center" vertical="center"/>
    </xf>
    <xf numFmtId="184"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left" vertical="center" wrapText="1"/>
    </xf>
    <xf numFmtId="14" fontId="6" fillId="0" borderId="0" xfId="0" applyNumberFormat="1" applyFont="1" applyAlignment="1">
      <alignment horizontal="left" vertical="center" wrapText="1" shrinkToFit="1"/>
    </xf>
    <xf numFmtId="41" fontId="7" fillId="0" borderId="0" xfId="1" applyFont="1" applyAlignment="1">
      <alignment horizontal="center" vertical="center"/>
    </xf>
    <xf numFmtId="184" fontId="7" fillId="0" borderId="0" xfId="0" applyNumberFormat="1" applyFont="1" applyAlignment="1">
      <alignment horizontal="center" vertical="center" wrapText="1"/>
    </xf>
    <xf numFmtId="0" fontId="7" fillId="0" borderId="0" xfId="0" applyFont="1" applyAlignment="1">
      <alignment horizontal="center" vertical="center" wrapText="1"/>
    </xf>
    <xf numFmtId="0" fontId="40" fillId="2" borderId="5" xfId="0" applyFont="1" applyFill="1" applyBorder="1" applyAlignment="1">
      <alignment horizontal="center" vertical="center"/>
    </xf>
    <xf numFmtId="0" fontId="40" fillId="2" borderId="86" xfId="0" applyFont="1" applyFill="1" applyBorder="1" applyAlignment="1">
      <alignment horizontal="center" vertical="center"/>
    </xf>
    <xf numFmtId="0" fontId="7" fillId="2" borderId="71" xfId="0" applyFont="1" applyFill="1" applyBorder="1" applyAlignment="1">
      <alignment horizontal="center" vertical="center"/>
    </xf>
    <xf numFmtId="176" fontId="7" fillId="0" borderId="71" xfId="0" applyNumberFormat="1" applyFont="1" applyBorder="1" applyAlignment="1">
      <alignment horizontal="center" vertical="center"/>
    </xf>
    <xf numFmtId="177" fontId="7" fillId="0" borderId="71" xfId="0" applyNumberFormat="1" applyFont="1" applyBorder="1">
      <alignment vertical="center"/>
    </xf>
    <xf numFmtId="196" fontId="7" fillId="2" borderId="86" xfId="0" applyNumberFormat="1" applyFont="1" applyFill="1" applyBorder="1">
      <alignment vertical="center"/>
    </xf>
    <xf numFmtId="179" fontId="7" fillId="0" borderId="87" xfId="0" applyNumberFormat="1" applyFont="1" applyBorder="1" applyAlignment="1">
      <alignment horizontal="center" vertical="center"/>
    </xf>
    <xf numFmtId="179" fontId="7" fillId="0" borderId="88" xfId="0" applyNumberFormat="1" applyFont="1" applyBorder="1" applyAlignment="1">
      <alignment horizontal="center" vertical="center"/>
    </xf>
    <xf numFmtId="179" fontId="7" fillId="0" borderId="86" xfId="0" applyNumberFormat="1" applyFont="1" applyBorder="1" applyAlignment="1">
      <alignment horizontal="center" vertical="center"/>
    </xf>
    <xf numFmtId="180" fontId="7" fillId="0" borderId="72" xfId="0" applyNumberFormat="1" applyFont="1" applyBorder="1" applyAlignment="1">
      <alignment horizontal="center" vertical="center"/>
    </xf>
    <xf numFmtId="0" fontId="40" fillId="2" borderId="55" xfId="0" applyFont="1" applyFill="1" applyBorder="1" applyAlignment="1">
      <alignment horizontal="center" vertical="center"/>
    </xf>
    <xf numFmtId="196" fontId="7" fillId="2" borderId="89" xfId="0" applyNumberFormat="1" applyFont="1" applyFill="1" applyBorder="1">
      <alignment vertical="center"/>
    </xf>
    <xf numFmtId="179" fontId="7" fillId="0" borderId="90" xfId="0" applyNumberFormat="1" applyFont="1" applyBorder="1" applyAlignment="1">
      <alignment horizontal="center" vertical="center"/>
    </xf>
    <xf numFmtId="179" fontId="7" fillId="0" borderId="89" xfId="0" applyNumberFormat="1" applyFont="1" applyBorder="1" applyAlignment="1">
      <alignment horizontal="center" vertical="center"/>
    </xf>
    <xf numFmtId="180" fontId="7" fillId="0" borderId="59" xfId="0" applyNumberFormat="1" applyFont="1" applyBorder="1" applyAlignment="1">
      <alignment horizontal="center" vertical="center"/>
    </xf>
    <xf numFmtId="180" fontId="7" fillId="0" borderId="76" xfId="0" applyNumberFormat="1" applyFont="1" applyBorder="1" applyAlignment="1">
      <alignment horizontal="center" vertical="center"/>
    </xf>
    <xf numFmtId="180" fontId="7" fillId="0" borderId="91" xfId="0" applyNumberFormat="1" applyFont="1" applyBorder="1" applyAlignment="1">
      <alignment horizontal="center" vertical="center"/>
    </xf>
    <xf numFmtId="0" fontId="40" fillId="2" borderId="92" xfId="0" applyFont="1" applyFill="1" applyBorder="1" applyAlignment="1">
      <alignment horizontal="center" vertical="center" wrapText="1"/>
    </xf>
    <xf numFmtId="179" fontId="7" fillId="0" borderId="93" xfId="0" applyNumberFormat="1" applyFont="1" applyBorder="1" applyAlignment="1">
      <alignment horizontal="center" vertical="center"/>
    </xf>
    <xf numFmtId="179" fontId="7" fillId="0" borderId="92" xfId="0" applyNumberFormat="1" applyFont="1" applyBorder="1" applyAlignment="1">
      <alignment horizontal="center" vertical="center"/>
    </xf>
    <xf numFmtId="0" fontId="7" fillId="0" borderId="94" xfId="0" applyFont="1" applyBorder="1" applyAlignment="1">
      <alignment horizontal="center" vertical="center"/>
    </xf>
    <xf numFmtId="0" fontId="40" fillId="2" borderId="95" xfId="0" applyFont="1" applyFill="1" applyBorder="1" applyAlignment="1">
      <alignment horizontal="center" vertical="center" wrapText="1"/>
    </xf>
    <xf numFmtId="179" fontId="7" fillId="0" borderId="96" xfId="0" applyNumberFormat="1" applyFont="1" applyBorder="1" applyAlignment="1">
      <alignment horizontal="center" vertical="center"/>
    </xf>
    <xf numFmtId="179" fontId="7" fillId="0" borderId="95" xfId="0" applyNumberFormat="1" applyFont="1" applyBorder="1" applyAlignment="1">
      <alignment horizontal="center" vertical="center"/>
    </xf>
    <xf numFmtId="0" fontId="7" fillId="0" borderId="0" xfId="0" applyFont="1" applyAlignment="1">
      <alignment horizontal="center" vertical="center"/>
    </xf>
    <xf numFmtId="0" fontId="40" fillId="2" borderId="0" xfId="0" applyFont="1" applyFill="1" applyAlignment="1">
      <alignment horizontal="center" vertical="center" wrapText="1"/>
    </xf>
    <xf numFmtId="179" fontId="7" fillId="0" borderId="97" xfId="0" applyNumberFormat="1" applyFont="1" applyBorder="1" applyAlignment="1">
      <alignment horizontal="center" vertical="center"/>
    </xf>
    <xf numFmtId="179" fontId="7" fillId="0" borderId="98" xfId="0" applyNumberFormat="1" applyFont="1" applyBorder="1" applyAlignment="1">
      <alignment horizontal="center" vertical="center"/>
    </xf>
    <xf numFmtId="0" fontId="7" fillId="2" borderId="99" xfId="0" applyFont="1" applyFill="1" applyBorder="1" applyAlignment="1">
      <alignment horizontal="center" vertical="center"/>
    </xf>
    <xf numFmtId="0" fontId="7" fillId="2" borderId="100" xfId="0" applyFont="1" applyFill="1" applyBorder="1" applyAlignment="1">
      <alignment horizontal="center" vertical="center"/>
    </xf>
    <xf numFmtId="0" fontId="7" fillId="2" borderId="101" xfId="0" applyFont="1" applyFill="1" applyBorder="1" applyAlignment="1">
      <alignment horizontal="center" vertical="center"/>
    </xf>
    <xf numFmtId="0" fontId="7" fillId="2" borderId="102" xfId="0" applyFont="1" applyFill="1" applyBorder="1" applyAlignment="1">
      <alignment horizontal="center" vertical="center"/>
    </xf>
    <xf numFmtId="41" fontId="7" fillId="0" borderId="1" xfId="1" applyFont="1" applyBorder="1" applyAlignment="1">
      <alignment horizontal="center" vertical="center"/>
    </xf>
    <xf numFmtId="0" fontId="7" fillId="0" borderId="1" xfId="0" applyFont="1" applyBorder="1" applyAlignment="1">
      <alignment horizontal="center" vertical="center" wrapText="1"/>
    </xf>
    <xf numFmtId="184" fontId="7" fillId="0" borderId="1" xfId="0" applyNumberFormat="1" applyFont="1" applyBorder="1" applyAlignment="1">
      <alignment horizontal="center" vertical="center" wrapText="1"/>
    </xf>
    <xf numFmtId="0" fontId="7" fillId="2" borderId="86" xfId="0" applyFont="1" applyFill="1" applyBorder="1" applyAlignment="1">
      <alignment horizontal="center" vertical="center"/>
    </xf>
    <xf numFmtId="0" fontId="7" fillId="2" borderId="71" xfId="0" applyFont="1" applyFill="1" applyBorder="1" applyAlignment="1">
      <alignment horizontal="center" vertical="center"/>
    </xf>
    <xf numFmtId="0" fontId="7" fillId="0" borderId="90" xfId="0" applyFont="1" applyBorder="1" applyAlignment="1">
      <alignment vertical="center" wrapText="1"/>
    </xf>
    <xf numFmtId="0" fontId="7" fillId="0" borderId="103" xfId="0" applyFont="1" applyBorder="1" applyAlignment="1">
      <alignment vertical="center" wrapText="1"/>
    </xf>
    <xf numFmtId="0" fontId="7" fillId="0" borderId="89" xfId="0" applyFont="1" applyBorder="1" applyAlignment="1">
      <alignment vertical="center" wrapText="1"/>
    </xf>
    <xf numFmtId="41" fontId="7" fillId="0" borderId="104" xfId="1" applyFont="1" applyBorder="1" applyAlignment="1">
      <alignment horizontal="right" vertical="center"/>
    </xf>
    <xf numFmtId="41" fontId="7" fillId="0" borderId="105" xfId="1" applyFont="1" applyBorder="1" applyAlignment="1">
      <alignment horizontal="right" vertical="center"/>
    </xf>
    <xf numFmtId="182" fontId="7" fillId="2" borderId="72" xfId="0" applyNumberFormat="1" applyFont="1" applyFill="1" applyBorder="1" applyAlignment="1">
      <alignment horizontal="center" vertical="center"/>
    </xf>
    <xf numFmtId="3" fontId="7" fillId="0" borderId="1" xfId="0" applyNumberFormat="1" applyFont="1" applyBorder="1">
      <alignment vertical="center"/>
    </xf>
    <xf numFmtId="14" fontId="7" fillId="0" borderId="1" xfId="0" applyNumberFormat="1" applyFont="1" applyBorder="1" applyAlignment="1">
      <alignment horizontal="center" vertical="center"/>
    </xf>
    <xf numFmtId="0" fontId="7" fillId="2" borderId="95" xfId="0" applyFont="1" applyFill="1" applyBorder="1" applyAlignment="1">
      <alignment horizontal="center" vertical="center"/>
    </xf>
    <xf numFmtId="41" fontId="7" fillId="0" borderId="90" xfId="1" applyFont="1" applyBorder="1" applyAlignment="1">
      <alignment horizontal="right" vertical="center"/>
    </xf>
    <xf numFmtId="41" fontId="7" fillId="0" borderId="89" xfId="1" applyFont="1" applyBorder="1" applyAlignment="1">
      <alignment horizontal="right" vertical="center"/>
    </xf>
    <xf numFmtId="182" fontId="7" fillId="2" borderId="76" xfId="0" applyNumberFormat="1" applyFont="1" applyFill="1" applyBorder="1" applyAlignment="1">
      <alignment horizontal="center" vertical="center"/>
    </xf>
    <xf numFmtId="0" fontId="7" fillId="2" borderId="57" xfId="0" applyFont="1" applyFill="1" applyBorder="1" applyAlignment="1">
      <alignment horizontal="center" vertical="center" wrapText="1"/>
    </xf>
    <xf numFmtId="0" fontId="7" fillId="2" borderId="58" xfId="0" applyFont="1" applyFill="1" applyBorder="1" applyAlignment="1">
      <alignment horizontal="center" vertical="center"/>
    </xf>
    <xf numFmtId="182" fontId="7" fillId="2" borderId="58" xfId="0" applyNumberFormat="1" applyFont="1" applyFill="1" applyBorder="1" applyAlignment="1">
      <alignment horizontal="center" vertical="center"/>
    </xf>
    <xf numFmtId="0" fontId="7" fillId="2" borderId="59" xfId="0" applyFont="1" applyFill="1" applyBorder="1" applyAlignment="1">
      <alignment horizontal="center" vertical="center"/>
    </xf>
    <xf numFmtId="0" fontId="7" fillId="2" borderId="76" xfId="0" applyFont="1" applyFill="1" applyBorder="1" applyAlignment="1">
      <alignment horizontal="center" vertical="center"/>
    </xf>
    <xf numFmtId="0" fontId="7" fillId="0" borderId="106" xfId="0" applyFont="1" applyBorder="1" applyAlignment="1">
      <alignment horizontal="center" vertical="center" wrapText="1"/>
    </xf>
    <xf numFmtId="0" fontId="7" fillId="2" borderId="54" xfId="0" applyFont="1" applyFill="1" applyBorder="1" applyAlignment="1">
      <alignment horizontal="center" vertical="center" wrapText="1"/>
    </xf>
    <xf numFmtId="0" fontId="7" fillId="2" borderId="58" xfId="0" applyFont="1" applyFill="1" applyBorder="1" applyAlignment="1">
      <alignment horizontal="center" vertical="center" wrapText="1"/>
    </xf>
    <xf numFmtId="182" fontId="7" fillId="2" borderId="59" xfId="0" applyNumberFormat="1" applyFont="1" applyFill="1" applyBorder="1" applyAlignment="1">
      <alignment horizontal="center" vertical="center"/>
    </xf>
    <xf numFmtId="14" fontId="7" fillId="0" borderId="13" xfId="0" applyNumberFormat="1" applyFont="1" applyBorder="1" applyAlignment="1">
      <alignment horizontal="center" vertical="center"/>
    </xf>
    <xf numFmtId="0" fontId="7" fillId="0" borderId="16" xfId="0" applyFont="1" applyBorder="1" applyAlignment="1">
      <alignment horizontal="center" vertical="center" wrapText="1"/>
    </xf>
    <xf numFmtId="41" fontId="7" fillId="0" borderId="13" xfId="1" applyFont="1" applyBorder="1" applyAlignment="1">
      <alignment horizontal="center" vertical="center"/>
    </xf>
    <xf numFmtId="184" fontId="7" fillId="0" borderId="15" xfId="0" applyNumberFormat="1" applyFont="1" applyBorder="1" applyAlignment="1">
      <alignment horizontal="center" vertical="center" wrapText="1"/>
    </xf>
    <xf numFmtId="0" fontId="7" fillId="2" borderId="0" xfId="0" applyFont="1" applyFill="1" applyAlignment="1">
      <alignment horizontal="center" vertical="center" wrapText="1"/>
    </xf>
    <xf numFmtId="0" fontId="11" fillId="0" borderId="0" xfId="0" applyFont="1">
      <alignment vertical="center"/>
    </xf>
    <xf numFmtId="0" fontId="7" fillId="2" borderId="17"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21" xfId="0" applyFont="1" applyFill="1" applyBorder="1" applyAlignment="1">
      <alignment horizontal="center" vertical="center"/>
    </xf>
    <xf numFmtId="176" fontId="7" fillId="0" borderId="1" xfId="0" applyNumberFormat="1" applyFont="1" applyBorder="1" applyAlignment="1">
      <alignment horizontal="right" vertical="center"/>
    </xf>
    <xf numFmtId="197" fontId="7" fillId="0" borderId="1" xfId="0" applyNumberFormat="1" applyFont="1" applyBorder="1">
      <alignment vertical="center"/>
    </xf>
    <xf numFmtId="180" fontId="7" fillId="0" borderId="22" xfId="0" applyNumberFormat="1" applyFont="1" applyBorder="1" applyAlignment="1">
      <alignment horizontal="center" vertical="center"/>
    </xf>
    <xf numFmtId="0" fontId="7" fillId="2" borderId="21" xfId="0" applyFont="1" applyFill="1" applyBorder="1" applyAlignment="1">
      <alignment horizontal="center" vertical="center" wrapText="1"/>
    </xf>
    <xf numFmtId="0" fontId="10" fillId="2" borderId="1" xfId="0" applyFont="1" applyFill="1" applyBorder="1" applyAlignment="1">
      <alignment horizontal="center" vertical="center"/>
    </xf>
    <xf numFmtId="179" fontId="7" fillId="0" borderId="1" xfId="0" applyNumberFormat="1" applyFont="1" applyBorder="1" applyAlignment="1">
      <alignment horizontal="right" vertical="center"/>
    </xf>
    <xf numFmtId="180" fontId="7" fillId="0" borderId="22" xfId="0" applyNumberFormat="1" applyFont="1" applyBorder="1" applyAlignment="1">
      <alignment horizontal="center" vertical="center"/>
    </xf>
    <xf numFmtId="0" fontId="7" fillId="0" borderId="22" xfId="0" applyFont="1" applyBorder="1" applyAlignment="1">
      <alignment horizontal="center" vertical="center"/>
    </xf>
    <xf numFmtId="0" fontId="7" fillId="2" borderId="23" xfId="0" applyFont="1" applyFill="1" applyBorder="1" applyAlignment="1">
      <alignment horizontal="center" vertical="center" wrapText="1"/>
    </xf>
    <xf numFmtId="179" fontId="7" fillId="0" borderId="16" xfId="0" applyNumberFormat="1" applyFont="1" applyBorder="1" applyAlignment="1">
      <alignment horizontal="center" vertical="center"/>
    </xf>
    <xf numFmtId="0" fontId="7" fillId="0" borderId="24" xfId="0" applyFont="1" applyBorder="1" applyAlignment="1">
      <alignment horizontal="center" vertical="center"/>
    </xf>
    <xf numFmtId="0" fontId="7" fillId="2" borderId="26" xfId="0" applyFont="1" applyFill="1" applyBorder="1" applyAlignment="1">
      <alignment horizontal="center" vertical="center" wrapText="1"/>
    </xf>
    <xf numFmtId="0" fontId="7" fillId="2" borderId="27" xfId="0" applyFont="1" applyFill="1" applyBorder="1" applyAlignment="1">
      <alignment horizontal="center" vertical="center"/>
    </xf>
    <xf numFmtId="176" fontId="7" fillId="0" borderId="27" xfId="0" applyNumberFormat="1" applyFont="1" applyBorder="1" applyAlignment="1">
      <alignment horizontal="right" vertical="center"/>
    </xf>
    <xf numFmtId="197" fontId="7" fillId="0" borderId="27" xfId="0" applyNumberFormat="1" applyFont="1" applyBorder="1">
      <alignment vertical="center"/>
    </xf>
    <xf numFmtId="178" fontId="7" fillId="2" borderId="27" xfId="0" applyNumberFormat="1" applyFont="1" applyFill="1" applyBorder="1">
      <alignment vertical="center"/>
    </xf>
    <xf numFmtId="179" fontId="7" fillId="0" borderId="27" xfId="0" applyNumberFormat="1" applyFont="1" applyBorder="1" applyAlignment="1">
      <alignment horizontal="right" vertical="center"/>
    </xf>
    <xf numFmtId="179" fontId="7" fillId="0" borderId="27" xfId="0" applyNumberFormat="1" applyFont="1" applyBorder="1" applyAlignment="1">
      <alignment horizontal="center" vertical="center"/>
    </xf>
    <xf numFmtId="0" fontId="7" fillId="0" borderId="28" xfId="0" applyFont="1" applyBorder="1" applyAlignment="1">
      <alignment horizontal="center" vertical="center"/>
    </xf>
    <xf numFmtId="182" fontId="7" fillId="2" borderId="18" xfId="0" applyNumberFormat="1" applyFont="1" applyFill="1" applyBorder="1" applyAlignment="1">
      <alignment horizontal="center" vertical="center" wrapText="1"/>
    </xf>
    <xf numFmtId="182" fontId="7" fillId="2" borderId="20" xfId="0" applyNumberFormat="1" applyFont="1" applyFill="1" applyBorder="1" applyAlignment="1">
      <alignment horizontal="center" vertical="center" wrapText="1"/>
    </xf>
    <xf numFmtId="182" fontId="7" fillId="2" borderId="22" xfId="0" applyNumberFormat="1" applyFont="1" applyFill="1" applyBorder="1" applyAlignment="1">
      <alignment horizontal="center" vertical="center" wrapText="1"/>
    </xf>
    <xf numFmtId="49" fontId="47" fillId="3" borderId="1" xfId="0" applyNumberFormat="1" applyFont="1" applyFill="1" applyBorder="1" applyAlignment="1" applyProtection="1">
      <alignment horizontal="center" vertical="center" wrapText="1"/>
      <protection locked="0"/>
    </xf>
    <xf numFmtId="0" fontId="47" fillId="3" borderId="1" xfId="0" applyFont="1" applyFill="1" applyBorder="1" applyAlignment="1" applyProtection="1">
      <alignment horizontal="center" vertical="center" wrapText="1"/>
      <protection locked="0"/>
    </xf>
    <xf numFmtId="182" fontId="48" fillId="0" borderId="1" xfId="0" applyNumberFormat="1" applyFont="1" applyBorder="1" applyAlignment="1">
      <alignment horizontal="right" vertical="center"/>
    </xf>
    <xf numFmtId="182" fontId="48" fillId="2" borderId="1" xfId="0" applyNumberFormat="1" applyFont="1" applyFill="1" applyBorder="1" applyAlignment="1">
      <alignment horizontal="center" vertical="center" wrapText="1"/>
    </xf>
    <xf numFmtId="182" fontId="48" fillId="2" borderId="22" xfId="0" applyNumberFormat="1" applyFont="1" applyFill="1" applyBorder="1" applyAlignment="1">
      <alignment horizontal="center" vertical="center"/>
    </xf>
    <xf numFmtId="14" fontId="47" fillId="0" borderId="1" xfId="0" applyNumberFormat="1" applyFont="1" applyBorder="1" applyAlignment="1" applyProtection="1">
      <alignment horizontal="center" vertical="center"/>
      <protection locked="0"/>
    </xf>
    <xf numFmtId="0" fontId="49" fillId="0" borderId="1" xfId="0" applyFont="1" applyBorder="1" applyAlignment="1">
      <alignment horizontal="center" vertical="center"/>
    </xf>
    <xf numFmtId="37" fontId="47" fillId="0" borderId="1" xfId="0" applyNumberFormat="1" applyFont="1" applyBorder="1" applyAlignment="1" applyProtection="1">
      <alignment horizontal="right" vertical="center"/>
      <protection locked="0"/>
    </xf>
    <xf numFmtId="14" fontId="48" fillId="3" borderId="1" xfId="0" applyNumberFormat="1" applyFont="1" applyFill="1" applyBorder="1" applyAlignment="1">
      <alignment horizontal="center" vertical="center" wrapText="1"/>
    </xf>
    <xf numFmtId="49" fontId="47" fillId="3" borderId="1" xfId="0" applyNumberFormat="1" applyFont="1" applyFill="1" applyBorder="1" applyAlignment="1" applyProtection="1">
      <alignment horizontal="left" vertical="center" wrapText="1"/>
      <protection locked="0"/>
    </xf>
    <xf numFmtId="0" fontId="48" fillId="3" borderId="1" xfId="0" applyFont="1" applyFill="1" applyBorder="1" applyAlignment="1">
      <alignment horizontal="center" vertical="center" wrapText="1"/>
    </xf>
    <xf numFmtId="14" fontId="48" fillId="0" borderId="1" xfId="0" applyNumberFormat="1" applyFont="1" applyBorder="1" applyAlignment="1">
      <alignment horizontal="center" vertical="center" wrapText="1"/>
    </xf>
    <xf numFmtId="49" fontId="48" fillId="0" borderId="1" xfId="0" applyNumberFormat="1" applyFont="1" applyBorder="1" applyAlignment="1" applyProtection="1">
      <alignment horizontal="center" vertical="center"/>
      <protection locked="0"/>
    </xf>
    <xf numFmtId="37" fontId="48" fillId="0" borderId="1" xfId="0" applyNumberFormat="1" applyFont="1" applyBorder="1" applyAlignment="1" applyProtection="1">
      <alignment horizontal="right" vertical="center"/>
      <protection locked="0"/>
    </xf>
    <xf numFmtId="182" fontId="50" fillId="0" borderId="1" xfId="0" applyNumberFormat="1" applyFont="1" applyBorder="1" applyAlignment="1">
      <alignment horizontal="center" vertical="center" wrapText="1"/>
    </xf>
    <xf numFmtId="182" fontId="50" fillId="0" borderId="1" xfId="0" applyNumberFormat="1" applyFont="1" applyBorder="1" applyAlignment="1">
      <alignment horizontal="center" vertical="center"/>
    </xf>
    <xf numFmtId="49" fontId="49" fillId="0" borderId="1" xfId="0" applyNumberFormat="1" applyFont="1" applyBorder="1" applyAlignment="1">
      <alignment horizontal="center" vertical="center"/>
    </xf>
    <xf numFmtId="14" fontId="47" fillId="3" borderId="1" xfId="0" applyNumberFormat="1" applyFont="1" applyFill="1" applyBorder="1" applyAlignment="1">
      <alignment horizontal="center" vertical="center" wrapText="1"/>
    </xf>
    <xf numFmtId="49" fontId="47" fillId="0" borderId="1" xfId="0" applyNumberFormat="1" applyFont="1" applyBorder="1" applyAlignment="1">
      <alignment horizontal="center" vertical="center" wrapText="1"/>
    </xf>
    <xf numFmtId="182" fontId="48" fillId="2" borderId="1" xfId="0" applyNumberFormat="1" applyFont="1" applyFill="1" applyBorder="1" applyAlignment="1">
      <alignment horizontal="center" vertical="center"/>
    </xf>
    <xf numFmtId="0" fontId="48" fillId="2" borderId="22" xfId="0" applyFont="1" applyFill="1" applyBorder="1" applyAlignment="1">
      <alignment horizontal="center" vertical="center"/>
    </xf>
    <xf numFmtId="49" fontId="47" fillId="0" borderId="1" xfId="0" applyNumberFormat="1" applyFont="1" applyBorder="1" applyAlignment="1" applyProtection="1">
      <alignment horizontal="center" vertical="center"/>
      <protection locked="0"/>
    </xf>
    <xf numFmtId="41" fontId="48" fillId="3" borderId="0" xfId="1" applyFont="1" applyFill="1" applyBorder="1" applyAlignment="1">
      <alignment horizontal="center" vertical="center" wrapText="1"/>
    </xf>
    <xf numFmtId="3" fontId="10" fillId="0" borderId="89" xfId="9" applyNumberFormat="1" applyFont="1" applyBorder="1" applyAlignment="1">
      <alignment horizontal="right" vertical="center"/>
    </xf>
    <xf numFmtId="14" fontId="51" fillId="0" borderId="1" xfId="0" applyNumberFormat="1" applyFont="1" applyBorder="1" applyAlignment="1" applyProtection="1">
      <alignment horizontal="center" vertical="center"/>
      <protection locked="0"/>
    </xf>
    <xf numFmtId="49" fontId="52" fillId="0" borderId="1" xfId="0" applyNumberFormat="1" applyFont="1" applyBorder="1" applyAlignment="1" applyProtection="1">
      <alignment horizontal="center" vertical="center" wrapText="1"/>
      <protection locked="0"/>
    </xf>
    <xf numFmtId="0" fontId="53" fillId="0" borderId="22" xfId="0" applyFont="1" applyBorder="1" applyAlignment="1">
      <alignment horizontal="center" vertical="center" wrapText="1"/>
    </xf>
    <xf numFmtId="49" fontId="52" fillId="3" borderId="1" xfId="0" applyNumberFormat="1" applyFont="1" applyFill="1" applyBorder="1" applyAlignment="1" applyProtection="1">
      <alignment horizontal="center" vertical="center" wrapText="1"/>
      <protection locked="0"/>
    </xf>
    <xf numFmtId="49" fontId="51" fillId="3" borderId="1" xfId="0" applyNumberFormat="1" applyFont="1" applyFill="1" applyBorder="1" applyAlignment="1" applyProtection="1">
      <alignment horizontal="center" vertical="center" wrapText="1"/>
      <protection locked="0"/>
    </xf>
    <xf numFmtId="49" fontId="51" fillId="3" borderId="22" xfId="0" applyNumberFormat="1" applyFont="1" applyFill="1" applyBorder="1" applyAlignment="1" applyProtection="1">
      <alignment horizontal="center" vertical="center" wrapText="1"/>
      <protection locked="0"/>
    </xf>
    <xf numFmtId="37" fontId="54" fillId="0" borderId="1" xfId="0" applyNumberFormat="1" applyFont="1" applyBorder="1" applyAlignment="1" applyProtection="1">
      <alignment horizontal="right" vertical="center"/>
      <protection locked="0"/>
    </xf>
    <xf numFmtId="49" fontId="51" fillId="0" borderId="1" xfId="0" applyNumberFormat="1" applyFont="1" applyBorder="1" applyAlignment="1" applyProtection="1">
      <alignment horizontal="center" vertical="center" wrapText="1"/>
      <protection locked="0"/>
    </xf>
    <xf numFmtId="0" fontId="51" fillId="0" borderId="22" xfId="0" applyFont="1" applyBorder="1" applyAlignment="1">
      <alignment horizontal="center" vertical="center" wrapText="1"/>
    </xf>
    <xf numFmtId="41" fontId="54" fillId="0" borderId="1" xfId="10" applyFont="1" applyFill="1" applyBorder="1" applyAlignment="1">
      <alignment horizontal="right" vertical="center"/>
    </xf>
    <xf numFmtId="2" fontId="53" fillId="0" borderId="22" xfId="0" applyNumberFormat="1" applyFont="1" applyBorder="1" applyAlignment="1">
      <alignment horizontal="center" vertical="center" wrapText="1"/>
    </xf>
    <xf numFmtId="41" fontId="18" fillId="0" borderId="1" xfId="10" applyFont="1" applyFill="1" applyBorder="1" applyAlignment="1">
      <alignment horizontal="right" vertical="center"/>
    </xf>
    <xf numFmtId="49" fontId="51" fillId="0" borderId="1" xfId="0" applyNumberFormat="1" applyFont="1" applyBorder="1" applyAlignment="1" applyProtection="1">
      <alignment horizontal="center" vertical="center"/>
      <protection locked="0"/>
    </xf>
    <xf numFmtId="2" fontId="51" fillId="0" borderId="22" xfId="0" applyNumberFormat="1" applyFont="1" applyBorder="1" applyAlignment="1">
      <alignment horizontal="center" vertical="center" wrapText="1"/>
    </xf>
    <xf numFmtId="0" fontId="51" fillId="0" borderId="22" xfId="11" applyNumberFormat="1" applyFont="1" applyFill="1" applyBorder="1" applyAlignment="1">
      <alignment vertical="center" wrapText="1"/>
    </xf>
    <xf numFmtId="37" fontId="18" fillId="0" borderId="1" xfId="0" applyNumberFormat="1" applyFont="1" applyBorder="1" applyAlignment="1" applyProtection="1">
      <alignment horizontal="right" vertical="center"/>
      <protection locked="0"/>
    </xf>
    <xf numFmtId="49" fontId="51" fillId="3" borderId="1" xfId="0" applyNumberFormat="1" applyFont="1" applyFill="1" applyBorder="1" applyAlignment="1" applyProtection="1">
      <alignment horizontal="left" vertical="center" wrapText="1"/>
      <protection locked="0"/>
    </xf>
    <xf numFmtId="0" fontId="51" fillId="3" borderId="22" xfId="11" applyNumberFormat="1" applyFont="1" applyFill="1" applyBorder="1" applyAlignment="1">
      <alignment horizontal="center" vertical="center" wrapText="1"/>
    </xf>
    <xf numFmtId="49" fontId="51" fillId="0" borderId="1" xfId="0" applyNumberFormat="1" applyFont="1" applyBorder="1" applyAlignment="1" applyProtection="1">
      <alignment horizontal="left" vertical="center" wrapText="1"/>
      <protection locked="0"/>
    </xf>
    <xf numFmtId="0" fontId="51" fillId="0" borderId="22" xfId="11" applyNumberFormat="1" applyFont="1" applyFill="1" applyBorder="1" applyAlignment="1">
      <alignment horizontal="center" vertical="center" wrapText="1"/>
    </xf>
    <xf numFmtId="0" fontId="7" fillId="2" borderId="27" xfId="0" applyFont="1" applyFill="1" applyBorder="1" applyAlignment="1">
      <alignment horizontal="center" vertical="center" wrapText="1"/>
    </xf>
    <xf numFmtId="0" fontId="7" fillId="2" borderId="27" xfId="0" applyFont="1" applyFill="1" applyBorder="1" applyAlignment="1">
      <alignment horizontal="center" vertical="center"/>
    </xf>
    <xf numFmtId="49" fontId="47" fillId="0" borderId="27" xfId="0" applyNumberFormat="1" applyFont="1" applyBorder="1" applyAlignment="1">
      <alignment horizontal="center" vertical="center" wrapText="1"/>
    </xf>
    <xf numFmtId="182" fontId="48" fillId="0" borderId="27" xfId="0" applyNumberFormat="1" applyFont="1" applyBorder="1" applyAlignment="1">
      <alignment horizontal="right" vertical="center"/>
    </xf>
    <xf numFmtId="182" fontId="48" fillId="2" borderId="27" xfId="0" applyNumberFormat="1" applyFont="1" applyFill="1" applyBorder="1" applyAlignment="1">
      <alignment horizontal="center" vertical="center"/>
    </xf>
    <xf numFmtId="182" fontId="48" fillId="2" borderId="28" xfId="0" applyNumberFormat="1" applyFont="1" applyFill="1" applyBorder="1" applyAlignment="1">
      <alignment horizontal="center" vertical="center"/>
    </xf>
    <xf numFmtId="0" fontId="5" fillId="0" borderId="0" xfId="0" applyFont="1" applyAlignment="1">
      <alignment vertical="center" wrapText="1"/>
    </xf>
    <xf numFmtId="184" fontId="5" fillId="0" borderId="0" xfId="0" applyNumberFormat="1" applyFont="1">
      <alignment vertical="center"/>
    </xf>
    <xf numFmtId="14" fontId="5" fillId="0" borderId="0" xfId="0" applyNumberFormat="1" applyFont="1">
      <alignment vertical="center"/>
    </xf>
    <xf numFmtId="0" fontId="7" fillId="0" borderId="0" xfId="0" applyFont="1" applyAlignment="1">
      <alignment vertical="center" wrapText="1"/>
    </xf>
    <xf numFmtId="184" fontId="7" fillId="0" borderId="0" xfId="0" applyNumberFormat="1" applyFont="1">
      <alignment vertical="center"/>
    </xf>
    <xf numFmtId="0" fontId="7" fillId="0" borderId="55" xfId="0" applyFont="1" applyBorder="1" applyAlignment="1">
      <alignment vertical="center" wrapText="1"/>
    </xf>
    <xf numFmtId="0" fontId="7" fillId="0" borderId="55" xfId="0" applyFont="1" applyBorder="1">
      <alignment vertical="center"/>
    </xf>
    <xf numFmtId="184" fontId="7" fillId="0" borderId="55" xfId="0" applyNumberFormat="1" applyFont="1" applyBorder="1">
      <alignment vertical="center"/>
    </xf>
    <xf numFmtId="14" fontId="7" fillId="0" borderId="55" xfId="0" applyNumberFormat="1" applyFont="1" applyBorder="1">
      <alignment vertical="center"/>
    </xf>
    <xf numFmtId="0" fontId="10" fillId="3" borderId="7" xfId="0" applyFont="1" applyFill="1" applyBorder="1" applyAlignment="1">
      <alignment horizontal="left" vertical="center" wrapText="1"/>
    </xf>
    <xf numFmtId="0" fontId="10" fillId="3" borderId="8" xfId="0" applyFont="1" applyFill="1" applyBorder="1" applyAlignment="1">
      <alignment horizontal="left" vertical="center" wrapText="1"/>
    </xf>
    <xf numFmtId="0" fontId="10" fillId="3" borderId="9"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10" fillId="3" borderId="14" xfId="0" applyFont="1" applyFill="1" applyBorder="1" applyAlignment="1">
      <alignment horizontal="left" vertical="center" wrapText="1"/>
    </xf>
    <xf numFmtId="0" fontId="10" fillId="3" borderId="15" xfId="0" applyFont="1" applyFill="1" applyBorder="1" applyAlignment="1">
      <alignment horizontal="left" vertical="center" wrapText="1"/>
    </xf>
    <xf numFmtId="41" fontId="7" fillId="3" borderId="40" xfId="1" applyFont="1" applyFill="1" applyBorder="1" applyAlignment="1">
      <alignment horizontal="center" vertical="center"/>
    </xf>
    <xf numFmtId="41" fontId="7" fillId="3" borderId="41" xfId="1" applyFont="1" applyFill="1" applyBorder="1" applyAlignment="1">
      <alignment horizontal="center" vertical="center"/>
    </xf>
    <xf numFmtId="0" fontId="10" fillId="3" borderId="40" xfId="0" applyFont="1" applyFill="1" applyBorder="1" applyAlignment="1">
      <alignment horizontal="left" vertical="center" wrapText="1"/>
    </xf>
    <xf numFmtId="0" fontId="10" fillId="3" borderId="43" xfId="0" applyFont="1" applyFill="1" applyBorder="1" applyAlignment="1">
      <alignment horizontal="left" vertical="center" wrapText="1"/>
    </xf>
    <xf numFmtId="0" fontId="10" fillId="3" borderId="41" xfId="0" applyFont="1" applyFill="1" applyBorder="1" applyAlignment="1">
      <alignment horizontal="left" vertical="center" wrapText="1"/>
    </xf>
    <xf numFmtId="0" fontId="13" fillId="3" borderId="13"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3" fillId="3" borderId="15" xfId="0" applyFont="1" applyFill="1" applyBorder="1" applyAlignment="1">
      <alignment horizontal="center" vertical="center" wrapText="1"/>
    </xf>
    <xf numFmtId="41" fontId="6" fillId="3" borderId="40" xfId="1" applyFont="1" applyFill="1" applyBorder="1" applyAlignment="1">
      <alignment horizontal="center" vertical="center"/>
    </xf>
    <xf numFmtId="41" fontId="6" fillId="3" borderId="41" xfId="1" applyFont="1" applyFill="1" applyBorder="1" applyAlignment="1">
      <alignment horizontal="center" vertical="center"/>
    </xf>
    <xf numFmtId="0" fontId="6" fillId="0" borderId="1" xfId="0" applyFont="1" applyBorder="1" applyAlignment="1">
      <alignment horizontal="center" vertical="center"/>
    </xf>
    <xf numFmtId="41" fontId="7" fillId="3" borderId="7" xfId="1" applyFont="1" applyFill="1" applyBorder="1" applyAlignment="1">
      <alignment horizontal="right" vertical="center"/>
    </xf>
    <xf numFmtId="41" fontId="7" fillId="3" borderId="9" xfId="1" applyFont="1" applyFill="1" applyBorder="1" applyAlignment="1">
      <alignment horizontal="right" vertical="center"/>
    </xf>
    <xf numFmtId="0" fontId="7" fillId="0" borderId="1" xfId="0" applyFont="1" applyBorder="1" applyAlignment="1">
      <alignment vertical="center" wrapText="1"/>
    </xf>
    <xf numFmtId="41" fontId="7" fillId="3" borderId="13" xfId="1" applyFont="1" applyFill="1" applyBorder="1" applyAlignment="1">
      <alignment horizontal="right" vertical="center"/>
    </xf>
    <xf numFmtId="41" fontId="7" fillId="3" borderId="15" xfId="1" applyFont="1" applyFill="1" applyBorder="1" applyAlignment="1">
      <alignment horizontal="right" vertical="center"/>
    </xf>
    <xf numFmtId="0" fontId="6" fillId="0" borderId="1" xfId="0" applyFont="1" applyBorder="1">
      <alignment vertical="center"/>
    </xf>
    <xf numFmtId="41" fontId="7" fillId="3" borderId="13" xfId="1" applyFont="1" applyFill="1" applyBorder="1" applyAlignment="1">
      <alignment horizontal="right" vertical="center" wrapText="1"/>
    </xf>
    <xf numFmtId="14" fontId="6" fillId="0" borderId="1" xfId="0" applyNumberFormat="1" applyFont="1" applyBorder="1">
      <alignment vertical="center"/>
    </xf>
    <xf numFmtId="49" fontId="10" fillId="3" borderId="34" xfId="0" applyNumberFormat="1" applyFont="1" applyFill="1" applyBorder="1" applyAlignment="1">
      <alignment horizontal="left" vertical="center" wrapText="1"/>
    </xf>
    <xf numFmtId="49" fontId="10" fillId="3" borderId="35" xfId="0" applyNumberFormat="1" applyFont="1" applyFill="1" applyBorder="1" applyAlignment="1">
      <alignment horizontal="left" vertical="center" wrapText="1"/>
    </xf>
    <xf numFmtId="49" fontId="10" fillId="3" borderId="36" xfId="0" applyNumberFormat="1" applyFont="1" applyFill="1" applyBorder="1" applyAlignment="1">
      <alignment horizontal="left" vertical="center" wrapText="1"/>
    </xf>
    <xf numFmtId="41" fontId="7" fillId="3" borderId="34" xfId="1" applyFont="1" applyFill="1" applyBorder="1" applyAlignment="1">
      <alignment horizontal="right" vertical="center"/>
    </xf>
    <xf numFmtId="41" fontId="7" fillId="3" borderId="36" xfId="1" applyFont="1" applyFill="1" applyBorder="1" applyAlignment="1">
      <alignment horizontal="right" vertical="center"/>
    </xf>
    <xf numFmtId="182" fontId="7" fillId="2" borderId="16" xfId="0" applyNumberFormat="1" applyFont="1" applyFill="1" applyBorder="1">
      <alignment vertical="center"/>
    </xf>
    <xf numFmtId="49" fontId="13" fillId="3" borderId="13" xfId="0" applyNumberFormat="1" applyFont="1" applyFill="1" applyBorder="1" applyAlignment="1">
      <alignment horizontal="center" vertical="center" wrapText="1"/>
    </xf>
    <xf numFmtId="49" fontId="13" fillId="3" borderId="14" xfId="0" applyNumberFormat="1" applyFont="1" applyFill="1" applyBorder="1" applyAlignment="1">
      <alignment horizontal="center" vertical="center" wrapText="1"/>
    </xf>
    <xf numFmtId="49" fontId="13" fillId="3" borderId="15" xfId="0" applyNumberFormat="1" applyFont="1" applyFill="1" applyBorder="1" applyAlignment="1">
      <alignment horizontal="center" vertical="center" wrapText="1"/>
    </xf>
    <xf numFmtId="41" fontId="6" fillId="3" borderId="13" xfId="1" applyFont="1" applyFill="1" applyBorder="1" applyAlignment="1">
      <alignment horizontal="center" vertical="center"/>
    </xf>
    <xf numFmtId="41" fontId="6" fillId="3" borderId="15" xfId="1" applyFont="1" applyFill="1" applyBorder="1" applyAlignment="1">
      <alignment horizontal="center" vertical="center"/>
    </xf>
    <xf numFmtId="14" fontId="6" fillId="0" borderId="1" xfId="0" applyNumberFormat="1" applyFont="1" applyBorder="1" applyAlignment="1">
      <alignment horizontal="center" vertical="center"/>
    </xf>
    <xf numFmtId="184" fontId="7" fillId="3" borderId="13" xfId="1" applyNumberFormat="1" applyFont="1" applyFill="1" applyBorder="1" applyAlignment="1" applyProtection="1">
      <alignment horizontal="right" vertical="center" wrapText="1"/>
      <protection locked="0"/>
    </xf>
    <xf numFmtId="184" fontId="7" fillId="3" borderId="15" xfId="1" applyNumberFormat="1" applyFont="1" applyFill="1" applyBorder="1" applyAlignment="1" applyProtection="1">
      <alignment horizontal="right" vertical="center" wrapText="1"/>
      <protection locked="0"/>
    </xf>
    <xf numFmtId="0" fontId="6" fillId="0" borderId="15" xfId="0" applyFont="1" applyBorder="1" applyAlignment="1">
      <alignment horizontal="center" vertical="center"/>
    </xf>
    <xf numFmtId="41" fontId="7" fillId="3" borderId="1" xfId="1" applyFont="1" applyFill="1" applyBorder="1" applyAlignment="1">
      <alignment horizontal="right" vertical="center"/>
    </xf>
    <xf numFmtId="41" fontId="7" fillId="3" borderId="1" xfId="1" applyFont="1" applyFill="1" applyBorder="1" applyAlignment="1">
      <alignment horizontal="right" vertical="center" wrapText="1"/>
    </xf>
    <xf numFmtId="0" fontId="56" fillId="8" borderId="18" xfId="0" applyFont="1" applyFill="1" applyBorder="1" applyAlignment="1">
      <alignment horizontal="center" vertical="center"/>
    </xf>
    <xf numFmtId="0" fontId="56" fillId="8" borderId="18" xfId="0" applyFont="1" applyFill="1" applyBorder="1" applyAlignment="1">
      <alignment horizontal="center" vertical="center" wrapText="1"/>
    </xf>
    <xf numFmtId="0" fontId="56" fillId="8" borderId="19" xfId="0" applyFont="1" applyFill="1" applyBorder="1" applyAlignment="1">
      <alignment horizontal="center" vertical="center" wrapText="1"/>
    </xf>
    <xf numFmtId="0" fontId="56" fillId="8" borderId="20" xfId="0" applyFont="1" applyFill="1" applyBorder="1" applyAlignment="1">
      <alignment horizontal="center" vertical="center" wrapText="1"/>
    </xf>
    <xf numFmtId="0" fontId="56" fillId="8" borderId="27" xfId="0" applyFont="1" applyFill="1" applyBorder="1" applyAlignment="1">
      <alignment horizontal="center" vertical="center"/>
    </xf>
    <xf numFmtId="0" fontId="56" fillId="8" borderId="27" xfId="0" applyFont="1" applyFill="1" applyBorder="1" applyAlignment="1">
      <alignment horizontal="center" vertical="center" wrapText="1"/>
    </xf>
    <xf numFmtId="0" fontId="56" fillId="8" borderId="32" xfId="0" applyFont="1" applyFill="1" applyBorder="1" applyAlignment="1">
      <alignment horizontal="center" vertical="center" wrapText="1"/>
    </xf>
    <xf numFmtId="0" fontId="56" fillId="8" borderId="32" xfId="0" applyFont="1" applyFill="1" applyBorder="1" applyAlignment="1">
      <alignment horizontal="center" vertical="center"/>
    </xf>
    <xf numFmtId="0" fontId="56" fillId="8" borderId="28" xfId="0" applyFont="1" applyFill="1" applyBorder="1" applyAlignment="1">
      <alignment horizontal="center" vertical="center" wrapText="1"/>
    </xf>
    <xf numFmtId="0" fontId="10" fillId="0" borderId="107" xfId="0" applyFont="1" applyBorder="1" applyAlignment="1">
      <alignment horizontal="left" vertical="center" wrapText="1"/>
    </xf>
    <xf numFmtId="182" fontId="7" fillId="0" borderId="13" xfId="0" applyNumberFormat="1" applyFont="1" applyBorder="1" applyAlignment="1">
      <alignment horizontal="center" vertical="center" wrapText="1"/>
    </xf>
    <xf numFmtId="182" fontId="7" fillId="0" borderId="15" xfId="0" applyNumberFormat="1" applyFont="1" applyBorder="1" applyAlignment="1">
      <alignment horizontal="center" vertical="center" wrapText="1"/>
    </xf>
    <xf numFmtId="49" fontId="22" fillId="0" borderId="1" xfId="0" quotePrefix="1" applyNumberFormat="1" applyFont="1" applyBorder="1" applyAlignment="1">
      <alignment vertical="center" wrapText="1"/>
    </xf>
    <xf numFmtId="3" fontId="57" fillId="0" borderId="1" xfId="0" applyNumberFormat="1" applyFont="1" applyBorder="1" applyAlignment="1">
      <alignment horizontal="right" vertical="center" wrapText="1"/>
    </xf>
    <xf numFmtId="1" fontId="14" fillId="0" borderId="1" xfId="0" applyNumberFormat="1" applyFont="1" applyBorder="1" applyAlignment="1">
      <alignment vertical="center" wrapText="1"/>
    </xf>
    <xf numFmtId="49" fontId="22" fillId="0" borderId="1" xfId="0" quotePrefix="1" applyNumberFormat="1" applyFont="1" applyBorder="1" applyAlignment="1">
      <alignment horizontal="center" vertical="center"/>
    </xf>
    <xf numFmtId="0" fontId="58" fillId="0" borderId="1" xfId="0" applyFont="1" applyBorder="1" applyAlignment="1">
      <alignment vertical="center" wrapText="1"/>
    </xf>
    <xf numFmtId="182" fontId="58" fillId="0" borderId="1" xfId="0" applyNumberFormat="1" applyFont="1" applyBorder="1" applyAlignment="1">
      <alignment horizontal="right" vertical="center" wrapText="1"/>
    </xf>
    <xf numFmtId="198" fontId="58" fillId="0" borderId="1" xfId="0" applyNumberFormat="1" applyFont="1" applyBorder="1" applyAlignment="1">
      <alignment horizontal="center" vertical="center" wrapText="1"/>
    </xf>
    <xf numFmtId="49" fontId="0" fillId="0" borderId="0" xfId="0" applyNumberFormat="1">
      <alignment vertical="center"/>
    </xf>
    <xf numFmtId="182" fontId="58" fillId="0" borderId="1" xfId="0" applyNumberFormat="1" applyFont="1" applyBorder="1" applyAlignment="1">
      <alignment horizontal="right" vertical="center"/>
    </xf>
    <xf numFmtId="0" fontId="56" fillId="0" borderId="108" xfId="0" applyFont="1" applyBorder="1" applyAlignment="1">
      <alignment horizontal="center" vertical="center"/>
    </xf>
    <xf numFmtId="184" fontId="56" fillId="0" borderId="108" xfId="0" applyNumberFormat="1" applyFont="1" applyBorder="1" applyAlignment="1">
      <alignment horizontal="center" vertical="center"/>
    </xf>
    <xf numFmtId="41" fontId="56" fillId="0" borderId="108" xfId="1" applyFont="1" applyBorder="1">
      <alignment vertical="center"/>
    </xf>
    <xf numFmtId="14" fontId="56" fillId="0" borderId="108" xfId="0" applyNumberFormat="1" applyFont="1" applyBorder="1">
      <alignment vertical="center"/>
    </xf>
    <xf numFmtId="197" fontId="56" fillId="0" borderId="108" xfId="0" applyNumberFormat="1" applyFont="1" applyBorder="1" applyAlignment="1">
      <alignment horizontal="right" vertical="center"/>
    </xf>
    <xf numFmtId="0" fontId="59" fillId="0" borderId="109" xfId="0" applyFont="1" applyBorder="1" applyAlignment="1">
      <alignment horizontal="center" vertical="center"/>
    </xf>
    <xf numFmtId="0" fontId="59" fillId="0" borderId="0" xfId="0" applyFont="1">
      <alignment vertical="center"/>
    </xf>
    <xf numFmtId="0" fontId="58" fillId="3" borderId="1" xfId="0" applyFont="1" applyFill="1" applyBorder="1" applyAlignment="1">
      <alignment vertical="center" wrapText="1" shrinkToFit="1"/>
    </xf>
    <xf numFmtId="184" fontId="58" fillId="0" borderId="1" xfId="0" applyNumberFormat="1" applyFont="1" applyBorder="1" applyAlignment="1">
      <alignment horizontal="center" vertical="center" wrapText="1"/>
    </xf>
    <xf numFmtId="14" fontId="58" fillId="0" borderId="1" xfId="0" applyNumberFormat="1" applyFont="1" applyBorder="1" applyAlignment="1">
      <alignment horizontal="center" vertical="center" wrapText="1"/>
    </xf>
    <xf numFmtId="0" fontId="0" fillId="0" borderId="22" xfId="0" quotePrefix="1" applyBorder="1" applyAlignment="1">
      <alignment horizontal="center" vertical="center" wrapText="1"/>
    </xf>
    <xf numFmtId="14" fontId="0" fillId="0" borderId="0" xfId="0" applyNumberFormat="1">
      <alignment vertical="center"/>
    </xf>
    <xf numFmtId="184" fontId="6" fillId="3" borderId="13" xfId="1" applyNumberFormat="1" applyFont="1" applyFill="1" applyBorder="1" applyAlignment="1" applyProtection="1">
      <alignment horizontal="right" vertical="center" wrapText="1"/>
      <protection locked="0"/>
    </xf>
    <xf numFmtId="184" fontId="6" fillId="3" borderId="15" xfId="1" applyNumberFormat="1" applyFont="1" applyFill="1" applyBorder="1" applyAlignment="1" applyProtection="1">
      <alignment horizontal="right" vertical="center" wrapText="1"/>
      <protection locked="0"/>
    </xf>
    <xf numFmtId="14" fontId="57" fillId="0" borderId="22" xfId="0" quotePrefix="1" applyNumberFormat="1" applyFont="1" applyBorder="1" applyAlignment="1">
      <alignment horizontal="center" vertical="center" wrapText="1"/>
    </xf>
    <xf numFmtId="14" fontId="57" fillId="0" borderId="0" xfId="0" applyNumberFormat="1" applyFont="1" applyAlignment="1">
      <alignment horizontal="center" vertical="center"/>
    </xf>
    <xf numFmtId="0" fontId="57" fillId="0" borderId="22" xfId="0" quotePrefix="1" applyFont="1" applyBorder="1" applyAlignment="1">
      <alignment horizontal="center" vertical="center" wrapText="1"/>
    </xf>
    <xf numFmtId="14" fontId="0" fillId="0" borderId="0" xfId="0" applyNumberFormat="1" applyAlignment="1">
      <alignment horizontal="center" vertical="center"/>
    </xf>
    <xf numFmtId="41" fontId="6" fillId="3" borderId="1" xfId="1" applyFont="1" applyFill="1" applyBorder="1">
      <alignment vertical="center"/>
    </xf>
    <xf numFmtId="14" fontId="58" fillId="0" borderId="0" xfId="0" applyNumberFormat="1" applyFont="1" applyAlignment="1">
      <alignment horizontal="center" vertical="center"/>
    </xf>
    <xf numFmtId="0" fontId="58" fillId="0" borderId="22" xfId="0" quotePrefix="1" applyFont="1" applyBorder="1" applyAlignment="1">
      <alignment horizontal="center" vertical="center" wrapText="1"/>
    </xf>
    <xf numFmtId="0" fontId="58" fillId="0" borderId="1" xfId="0" applyFont="1" applyBorder="1" applyAlignment="1">
      <alignment vertical="center" wrapText="1" shrinkToFit="1"/>
    </xf>
    <xf numFmtId="0" fontId="60" fillId="0" borderId="0" xfId="0" applyFont="1" applyAlignment="1">
      <alignment horizontal="center" vertical="center"/>
    </xf>
    <xf numFmtId="0" fontId="14" fillId="0" borderId="0" xfId="0" applyFont="1">
      <alignment vertical="center"/>
    </xf>
    <xf numFmtId="14" fontId="14" fillId="0" borderId="0" xfId="0" applyNumberFormat="1" applyFont="1">
      <alignment vertical="center"/>
    </xf>
    <xf numFmtId="0" fontId="61" fillId="0" borderId="0" xfId="0" applyFont="1" applyAlignment="1">
      <alignment horizontal="left" vertical="center"/>
    </xf>
    <xf numFmtId="14" fontId="61" fillId="0" borderId="0" xfId="0" applyNumberFormat="1" applyFont="1" applyAlignment="1">
      <alignment horizontal="right" vertical="center" shrinkToFit="1"/>
    </xf>
    <xf numFmtId="31" fontId="62" fillId="0" borderId="0" xfId="0" applyNumberFormat="1" applyFont="1" applyAlignment="1">
      <alignment horizontal="left" vertical="center" shrinkToFit="1"/>
    </xf>
    <xf numFmtId="0" fontId="62" fillId="0" borderId="0" xfId="0" applyFont="1">
      <alignment vertical="center"/>
    </xf>
    <xf numFmtId="0" fontId="62" fillId="0" borderId="0" xfId="0" applyFont="1" applyAlignment="1">
      <alignment horizontal="center" vertical="center"/>
    </xf>
    <xf numFmtId="14" fontId="62" fillId="0" borderId="0" xfId="0" applyNumberFormat="1" applyFont="1">
      <alignment vertical="center"/>
    </xf>
    <xf numFmtId="0" fontId="62" fillId="2" borderId="2" xfId="0" applyFont="1" applyFill="1" applyBorder="1" applyAlignment="1">
      <alignment horizontal="center" vertical="center"/>
    </xf>
    <xf numFmtId="0" fontId="62" fillId="2" borderId="2" xfId="0" applyFont="1" applyFill="1" applyBorder="1" applyAlignment="1">
      <alignment horizontal="center" vertical="center"/>
    </xf>
    <xf numFmtId="0" fontId="62" fillId="2" borderId="3" xfId="0" applyFont="1" applyFill="1" applyBorder="1" applyAlignment="1">
      <alignment horizontal="center" vertical="center"/>
    </xf>
    <xf numFmtId="0" fontId="62" fillId="2" borderId="3" xfId="0" applyFont="1" applyFill="1" applyBorder="1" applyAlignment="1">
      <alignment horizontal="center" vertical="center"/>
    </xf>
    <xf numFmtId="176" fontId="62" fillId="0" borderId="3" xfId="0" applyNumberFormat="1" applyFont="1" applyBorder="1" applyAlignment="1">
      <alignment horizontal="center" vertical="center"/>
    </xf>
    <xf numFmtId="177" fontId="62" fillId="0" borderId="3" xfId="0" applyNumberFormat="1" applyFont="1" applyBorder="1">
      <alignment vertical="center"/>
    </xf>
    <xf numFmtId="178" fontId="62" fillId="2" borderId="4" xfId="0" applyNumberFormat="1" applyFont="1" applyFill="1" applyBorder="1">
      <alignment vertical="center"/>
    </xf>
    <xf numFmtId="179" fontId="62" fillId="0" borderId="3" xfId="0" applyNumberFormat="1" applyFont="1" applyBorder="1" applyAlignment="1">
      <alignment horizontal="center" vertical="center"/>
    </xf>
    <xf numFmtId="180" fontId="62" fillId="0" borderId="3" xfId="0" applyNumberFormat="1" applyFont="1" applyBorder="1" applyAlignment="1">
      <alignment horizontal="center" vertical="center"/>
    </xf>
    <xf numFmtId="181" fontId="62" fillId="0" borderId="0" xfId="0" applyNumberFormat="1" applyFont="1">
      <alignment vertical="center"/>
    </xf>
    <xf numFmtId="0" fontId="62" fillId="2" borderId="1" xfId="0" applyFont="1" applyFill="1" applyBorder="1" applyAlignment="1">
      <alignment horizontal="center" vertical="center" wrapText="1"/>
    </xf>
    <xf numFmtId="0" fontId="62" fillId="2" borderId="1" xfId="0" applyFont="1" applyFill="1" applyBorder="1" applyAlignment="1">
      <alignment horizontal="center" vertical="center"/>
    </xf>
    <xf numFmtId="176" fontId="62" fillId="0" borderId="1" xfId="0" applyNumberFormat="1" applyFont="1" applyBorder="1" applyAlignment="1">
      <alignment horizontal="center" vertical="center"/>
    </xf>
    <xf numFmtId="177" fontId="62" fillId="0" borderId="1" xfId="0" applyNumberFormat="1" applyFont="1" applyBorder="1">
      <alignment vertical="center"/>
    </xf>
    <xf numFmtId="178" fontId="62" fillId="2" borderId="1" xfId="0" applyNumberFormat="1" applyFont="1" applyFill="1" applyBorder="1">
      <alignment vertical="center"/>
    </xf>
    <xf numFmtId="179" fontId="62" fillId="0" borderId="1" xfId="0" applyNumberFormat="1" applyFont="1" applyBorder="1" applyAlignment="1">
      <alignment horizontal="center" vertical="center"/>
    </xf>
    <xf numFmtId="179" fontId="62" fillId="0" borderId="1" xfId="0" applyNumberFormat="1" applyFont="1" applyBorder="1" applyAlignment="1">
      <alignment horizontal="center" vertical="center"/>
    </xf>
    <xf numFmtId="180" fontId="62" fillId="0" borderId="1" xfId="0" applyNumberFormat="1" applyFont="1" applyBorder="1" applyAlignment="1">
      <alignment horizontal="center" vertical="center"/>
    </xf>
    <xf numFmtId="0" fontId="62" fillId="2" borderId="1" xfId="0" applyFont="1" applyFill="1" applyBorder="1" applyAlignment="1">
      <alignment horizontal="center" vertical="center"/>
    </xf>
    <xf numFmtId="0" fontId="62" fillId="0" borderId="1" xfId="0" applyFont="1" applyBorder="1" applyAlignment="1">
      <alignment horizontal="center" vertical="center"/>
    </xf>
    <xf numFmtId="182" fontId="62" fillId="2" borderId="1" xfId="0" applyNumberFormat="1" applyFont="1" applyFill="1" applyBorder="1" applyAlignment="1">
      <alignment horizontal="center" vertical="center" wrapText="1"/>
    </xf>
    <xf numFmtId="182" fontId="62" fillId="2" borderId="2" xfId="0" applyNumberFormat="1" applyFont="1" applyFill="1" applyBorder="1" applyAlignment="1">
      <alignment horizontal="center" vertical="center" wrapText="1"/>
    </xf>
    <xf numFmtId="0" fontId="62" fillId="2" borderId="30" xfId="0" applyFont="1" applyFill="1" applyBorder="1" applyAlignment="1">
      <alignment horizontal="center" vertical="center"/>
    </xf>
    <xf numFmtId="0" fontId="63" fillId="3" borderId="7" xfId="0" applyFont="1" applyFill="1" applyBorder="1" applyAlignment="1">
      <alignment horizontal="left" vertical="center" wrapText="1"/>
    </xf>
    <xf numFmtId="0" fontId="63" fillId="3" borderId="8" xfId="0" applyFont="1" applyFill="1" applyBorder="1" applyAlignment="1">
      <alignment horizontal="left" vertical="center" wrapText="1"/>
    </xf>
    <xf numFmtId="0" fontId="63" fillId="3" borderId="9" xfId="0" applyFont="1" applyFill="1" applyBorder="1" applyAlignment="1">
      <alignment horizontal="left" vertical="center" wrapText="1"/>
    </xf>
    <xf numFmtId="41" fontId="62" fillId="3" borderId="7" xfId="1" applyFont="1" applyFill="1" applyBorder="1" applyAlignment="1">
      <alignment horizontal="center" vertical="center"/>
    </xf>
    <xf numFmtId="41" fontId="62" fillId="3" borderId="9" xfId="1" applyFont="1" applyFill="1" applyBorder="1" applyAlignment="1">
      <alignment horizontal="center" vertical="center"/>
    </xf>
    <xf numFmtId="182" fontId="62" fillId="2" borderId="4" xfId="0" applyNumberFormat="1" applyFont="1" applyFill="1" applyBorder="1">
      <alignment vertical="center"/>
    </xf>
    <xf numFmtId="2" fontId="62" fillId="2" borderId="4" xfId="0" applyNumberFormat="1" applyFont="1" applyFill="1" applyBorder="1" applyAlignment="1">
      <alignment horizontal="center" vertical="center"/>
    </xf>
    <xf numFmtId="0" fontId="62" fillId="0" borderId="1" xfId="0" applyFont="1" applyBorder="1">
      <alignment vertical="center"/>
    </xf>
    <xf numFmtId="14" fontId="62" fillId="0" borderId="1" xfId="0" applyNumberFormat="1" applyFont="1" applyBorder="1">
      <alignment vertical="center"/>
    </xf>
    <xf numFmtId="41" fontId="62" fillId="0" borderId="1" xfId="1" applyFont="1" applyBorder="1">
      <alignment vertical="center"/>
    </xf>
    <xf numFmtId="0" fontId="63" fillId="3" borderId="13" xfId="0" applyFont="1" applyFill="1" applyBorder="1" applyAlignment="1">
      <alignment horizontal="left" vertical="center" wrapText="1"/>
    </xf>
    <xf numFmtId="0" fontId="63" fillId="3" borderId="14" xfId="0" applyFont="1" applyFill="1" applyBorder="1" applyAlignment="1">
      <alignment horizontal="left" vertical="center" wrapText="1"/>
    </xf>
    <xf numFmtId="0" fontId="63" fillId="3" borderId="15" xfId="0" applyFont="1" applyFill="1" applyBorder="1" applyAlignment="1">
      <alignment horizontal="left" vertical="center" wrapText="1"/>
    </xf>
    <xf numFmtId="0" fontId="62" fillId="3" borderId="13" xfId="1" applyNumberFormat="1" applyFont="1" applyFill="1" applyBorder="1" applyAlignment="1">
      <alignment horizontal="center" vertical="center" wrapText="1"/>
    </xf>
    <xf numFmtId="0" fontId="62" fillId="3" borderId="15" xfId="1" applyNumberFormat="1" applyFont="1" applyFill="1" applyBorder="1" applyAlignment="1">
      <alignment horizontal="center" vertical="center" wrapText="1"/>
    </xf>
    <xf numFmtId="182" fontId="62" fillId="2" borderId="12" xfId="0" applyNumberFormat="1" applyFont="1" applyFill="1" applyBorder="1">
      <alignment vertical="center"/>
    </xf>
    <xf numFmtId="2" fontId="62" fillId="2" borderId="12" xfId="0" applyNumberFormat="1" applyFont="1" applyFill="1" applyBorder="1" applyAlignment="1">
      <alignment horizontal="center" vertical="center"/>
    </xf>
    <xf numFmtId="41" fontId="62" fillId="3" borderId="13" xfId="1" applyFont="1" applyFill="1" applyBorder="1" applyAlignment="1">
      <alignment horizontal="center" vertical="center"/>
    </xf>
    <xf numFmtId="41" fontId="62" fillId="3" borderId="15" xfId="1" applyFont="1" applyFill="1" applyBorder="1" applyAlignment="1">
      <alignment horizontal="center" vertical="center"/>
    </xf>
    <xf numFmtId="182" fontId="62" fillId="2" borderId="12" xfId="0" applyNumberFormat="1" applyFont="1" applyFill="1" applyBorder="1" applyAlignment="1">
      <alignment horizontal="center" vertical="center"/>
    </xf>
    <xf numFmtId="0" fontId="62" fillId="2" borderId="16" xfId="0" applyFont="1" applyFill="1" applyBorder="1" applyAlignment="1">
      <alignment horizontal="center" vertical="center"/>
    </xf>
    <xf numFmtId="0" fontId="62" fillId="2" borderId="10" xfId="0" applyFont="1" applyFill="1" applyBorder="1">
      <alignment vertical="center"/>
    </xf>
    <xf numFmtId="0" fontId="62" fillId="2" borderId="11" xfId="0" applyFont="1" applyFill="1" applyBorder="1">
      <alignment vertical="center"/>
    </xf>
    <xf numFmtId="0" fontId="62" fillId="2" borderId="12" xfId="0" applyFont="1" applyFill="1" applyBorder="1">
      <alignment vertical="center"/>
    </xf>
    <xf numFmtId="0" fontId="62" fillId="2" borderId="10" xfId="0" applyFont="1" applyFill="1" applyBorder="1" applyAlignment="1">
      <alignment horizontal="center" vertical="center"/>
    </xf>
    <xf numFmtId="0" fontId="62" fillId="2" borderId="11" xfId="0" applyFont="1" applyFill="1" applyBorder="1" applyAlignment="1">
      <alignment horizontal="center" vertical="center"/>
    </xf>
    <xf numFmtId="0" fontId="62" fillId="2" borderId="12" xfId="0" applyFont="1" applyFill="1" applyBorder="1" applyAlignment="1">
      <alignment horizontal="center" vertical="center"/>
    </xf>
    <xf numFmtId="0" fontId="62" fillId="2" borderId="40" xfId="0" applyFont="1" applyFill="1" applyBorder="1" applyAlignment="1">
      <alignment horizontal="center" vertical="center"/>
    </xf>
    <xf numFmtId="0" fontId="62" fillId="2" borderId="41" xfId="0" applyFont="1" applyFill="1" applyBorder="1" applyAlignment="1">
      <alignment horizontal="center" vertical="center"/>
    </xf>
    <xf numFmtId="182" fontId="62" fillId="2" borderId="30" xfId="0" applyNumberFormat="1" applyFont="1" applyFill="1" applyBorder="1">
      <alignment vertical="center"/>
    </xf>
    <xf numFmtId="2" fontId="62" fillId="2" borderId="30" xfId="0" applyNumberFormat="1" applyFont="1" applyFill="1" applyBorder="1" applyAlignment="1">
      <alignment horizontal="center" vertical="center"/>
    </xf>
    <xf numFmtId="41" fontId="62" fillId="3" borderId="1" xfId="1" applyFont="1" applyFill="1" applyBorder="1" applyAlignment="1">
      <alignment horizontal="center" vertical="center"/>
    </xf>
    <xf numFmtId="182" fontId="62" fillId="2" borderId="16" xfId="0" applyNumberFormat="1" applyFont="1" applyFill="1" applyBorder="1">
      <alignment vertical="center"/>
    </xf>
    <xf numFmtId="2" fontId="62" fillId="2" borderId="16" xfId="0" applyNumberFormat="1" applyFont="1" applyFill="1" applyBorder="1" applyAlignment="1">
      <alignment horizontal="center" vertical="center"/>
    </xf>
    <xf numFmtId="0" fontId="62" fillId="0" borderId="1" xfId="0" applyFont="1" applyBorder="1" applyAlignment="1">
      <alignment vertical="center" wrapText="1"/>
    </xf>
    <xf numFmtId="41" fontId="62" fillId="0" borderId="1" xfId="0" applyNumberFormat="1" applyFont="1" applyBorder="1">
      <alignment vertical="center"/>
    </xf>
    <xf numFmtId="2" fontId="62" fillId="2" borderId="1" xfId="0" applyNumberFormat="1" applyFont="1" applyFill="1" applyBorder="1" applyAlignment="1">
      <alignment horizontal="center" vertical="center"/>
    </xf>
    <xf numFmtId="0" fontId="62" fillId="2" borderId="16" xfId="0" applyFont="1" applyFill="1" applyBorder="1" applyAlignment="1">
      <alignment horizontal="center" vertical="center" wrapText="1"/>
    </xf>
    <xf numFmtId="0" fontId="62" fillId="2" borderId="12" xfId="0" applyFont="1" applyFill="1" applyBorder="1" applyAlignment="1">
      <alignment vertical="center" wrapText="1"/>
    </xf>
    <xf numFmtId="0" fontId="62" fillId="2" borderId="30" xfId="0" applyFont="1" applyFill="1" applyBorder="1" applyAlignment="1">
      <alignment vertical="center" wrapText="1"/>
    </xf>
    <xf numFmtId="0" fontId="62" fillId="2" borderId="30" xfId="0" applyFont="1" applyFill="1" applyBorder="1">
      <alignment vertical="center"/>
    </xf>
    <xf numFmtId="182" fontId="62" fillId="2" borderId="16" xfId="0" applyNumberFormat="1" applyFont="1" applyFill="1" applyBorder="1" applyAlignment="1">
      <alignment horizontal="center" vertical="center"/>
    </xf>
    <xf numFmtId="182" fontId="62" fillId="2" borderId="12" xfId="0" applyNumberFormat="1" applyFont="1" applyFill="1" applyBorder="1" applyAlignment="1">
      <alignment horizontal="center" vertical="center"/>
    </xf>
    <xf numFmtId="182" fontId="62" fillId="2" borderId="30" xfId="0" applyNumberFormat="1" applyFont="1" applyFill="1" applyBorder="1" applyAlignment="1">
      <alignment horizontal="center" vertical="center"/>
    </xf>
    <xf numFmtId="0" fontId="43" fillId="0" borderId="0" xfId="0" applyFont="1" applyAlignment="1">
      <alignment horizontal="left" vertical="center"/>
    </xf>
    <xf numFmtId="179" fontId="43" fillId="0" borderId="16" xfId="0" applyNumberFormat="1" applyFont="1" applyBorder="1" applyAlignment="1">
      <alignment horizontal="center" vertical="center"/>
    </xf>
    <xf numFmtId="179" fontId="43" fillId="0" borderId="12" xfId="0" applyNumberFormat="1" applyFont="1" applyBorder="1" applyAlignment="1">
      <alignment horizontal="center" vertical="center"/>
    </xf>
    <xf numFmtId="179" fontId="43" fillId="0" borderId="30" xfId="0" applyNumberFormat="1" applyFont="1" applyBorder="1" applyAlignment="1">
      <alignment horizontal="center" vertical="center"/>
    </xf>
    <xf numFmtId="41" fontId="43" fillId="7" borderId="1" xfId="1" applyFont="1" applyFill="1" applyBorder="1" applyAlignment="1">
      <alignment horizontal="center" vertical="center"/>
    </xf>
    <xf numFmtId="14" fontId="43" fillId="7" borderId="1" xfId="0" applyNumberFormat="1" applyFont="1" applyFill="1" applyBorder="1" applyAlignment="1">
      <alignment horizontal="center" vertical="center"/>
    </xf>
    <xf numFmtId="0" fontId="43" fillId="2" borderId="34" xfId="0" applyFont="1" applyFill="1" applyBorder="1" applyAlignment="1">
      <alignment horizontal="center" vertical="center"/>
    </xf>
    <xf numFmtId="0" fontId="43" fillId="2" borderId="36" xfId="0" applyFont="1" applyFill="1" applyBorder="1" applyAlignment="1">
      <alignment horizontal="center" vertical="center"/>
    </xf>
    <xf numFmtId="0" fontId="43" fillId="2" borderId="16" xfId="0" applyFont="1" applyFill="1" applyBorder="1" applyAlignment="1">
      <alignment horizontal="center" vertical="center"/>
    </xf>
    <xf numFmtId="49" fontId="45" fillId="3" borderId="13" xfId="2" applyNumberFormat="1" applyFont="1" applyFill="1" applyBorder="1" applyAlignment="1">
      <alignment horizontal="left" vertical="center" wrapText="1"/>
    </xf>
    <xf numFmtId="49" fontId="45" fillId="3" borderId="14" xfId="2" applyNumberFormat="1" applyFont="1" applyFill="1" applyBorder="1" applyAlignment="1">
      <alignment horizontal="left" vertical="center" wrapText="1"/>
    </xf>
    <xf numFmtId="49" fontId="45" fillId="3" borderId="15" xfId="2" applyNumberFormat="1" applyFont="1" applyFill="1" applyBorder="1" applyAlignment="1">
      <alignment horizontal="left" vertical="center" wrapText="1"/>
    </xf>
    <xf numFmtId="183" fontId="43" fillId="2" borderId="16" xfId="0" applyNumberFormat="1" applyFont="1" applyFill="1" applyBorder="1" applyAlignment="1">
      <alignment horizontal="center" vertical="center"/>
    </xf>
    <xf numFmtId="14" fontId="43" fillId="9" borderId="1" xfId="0" applyNumberFormat="1" applyFont="1" applyFill="1" applyBorder="1" applyAlignment="1">
      <alignment horizontal="left" vertical="center" wrapText="1"/>
    </xf>
    <xf numFmtId="14" fontId="43" fillId="9" borderId="1" xfId="0" applyNumberFormat="1" applyFont="1" applyFill="1" applyBorder="1" applyAlignment="1">
      <alignment horizontal="center" vertical="center" wrapText="1"/>
    </xf>
    <xf numFmtId="41" fontId="43" fillId="9" borderId="1" xfId="1" applyFont="1" applyFill="1" applyBorder="1" applyAlignment="1">
      <alignment horizontal="center" vertical="center" wrapText="1"/>
    </xf>
    <xf numFmtId="3" fontId="43" fillId="9" borderId="1" xfId="1" applyNumberFormat="1" applyFont="1" applyFill="1" applyBorder="1" applyAlignment="1" applyProtection="1">
      <alignment horizontal="center" vertical="center" wrapText="1"/>
      <protection locked="0"/>
    </xf>
    <xf numFmtId="3" fontId="43" fillId="9" borderId="1" xfId="2" applyNumberFormat="1" applyFont="1" applyFill="1" applyBorder="1" applyAlignment="1" applyProtection="1">
      <alignment horizontal="center" vertical="center" wrapText="1"/>
      <protection locked="0"/>
    </xf>
    <xf numFmtId="0" fontId="43" fillId="2" borderId="10" xfId="0" applyFont="1" applyFill="1" applyBorder="1" applyAlignment="1">
      <alignment horizontal="center" vertical="center"/>
    </xf>
    <xf numFmtId="0" fontId="43" fillId="2" borderId="11" xfId="0" applyFont="1" applyFill="1" applyBorder="1" applyAlignment="1">
      <alignment horizontal="center" vertical="center"/>
    </xf>
    <xf numFmtId="0" fontId="43" fillId="2" borderId="12" xfId="0" applyFont="1" applyFill="1" applyBorder="1" applyAlignment="1">
      <alignment horizontal="center" vertical="center"/>
    </xf>
    <xf numFmtId="183" fontId="43" fillId="2" borderId="12" xfId="0" applyNumberFormat="1" applyFont="1" applyFill="1" applyBorder="1" applyAlignment="1">
      <alignment horizontal="center" vertical="center"/>
    </xf>
    <xf numFmtId="0" fontId="43" fillId="2" borderId="40" xfId="0" applyFont="1" applyFill="1" applyBorder="1" applyAlignment="1">
      <alignment horizontal="center" vertical="center"/>
    </xf>
    <xf numFmtId="0" fontId="43" fillId="2" borderId="41" xfId="0" applyFont="1" applyFill="1" applyBorder="1" applyAlignment="1">
      <alignment horizontal="center" vertical="center"/>
    </xf>
    <xf numFmtId="0" fontId="43" fillId="2" borderId="30" xfId="0" applyFont="1" applyFill="1" applyBorder="1" applyAlignment="1">
      <alignment horizontal="center" vertical="center"/>
    </xf>
    <xf numFmtId="183" fontId="43" fillId="2" borderId="30" xfId="0" applyNumberFormat="1" applyFont="1" applyFill="1" applyBorder="1" applyAlignment="1">
      <alignment horizontal="center" vertical="center"/>
    </xf>
    <xf numFmtId="0" fontId="43" fillId="2" borderId="16" xfId="0" applyFont="1" applyFill="1" applyBorder="1" applyAlignment="1">
      <alignment horizontal="center" vertical="center" wrapText="1"/>
    </xf>
    <xf numFmtId="41" fontId="45" fillId="3" borderId="13" xfId="1" applyFont="1" applyFill="1" applyBorder="1" applyAlignment="1">
      <alignment horizontal="right" vertical="center"/>
    </xf>
    <xf numFmtId="41" fontId="45" fillId="3" borderId="15" xfId="1" applyFont="1" applyFill="1" applyBorder="1" applyAlignment="1">
      <alignment horizontal="right" vertical="center"/>
    </xf>
    <xf numFmtId="2" fontId="43" fillId="2" borderId="16" xfId="0" applyNumberFormat="1" applyFont="1" applyFill="1" applyBorder="1" applyAlignment="1">
      <alignment horizontal="center" vertical="center"/>
    </xf>
    <xf numFmtId="14" fontId="43" fillId="3" borderId="1" xfId="2" applyNumberFormat="1" applyFont="1" applyFill="1" applyBorder="1" applyAlignment="1" applyProtection="1">
      <alignment horizontal="left" vertical="center" wrapText="1"/>
      <protection locked="0"/>
    </xf>
    <xf numFmtId="0" fontId="43" fillId="2" borderId="12" xfId="0" applyFont="1" applyFill="1" applyBorder="1" applyAlignment="1">
      <alignment horizontal="center" vertical="center" wrapText="1"/>
    </xf>
    <xf numFmtId="2" fontId="43" fillId="2" borderId="12" xfId="0" applyNumberFormat="1" applyFont="1" applyFill="1" applyBorder="1" applyAlignment="1">
      <alignment horizontal="center" vertical="center"/>
    </xf>
    <xf numFmtId="2" fontId="43" fillId="2" borderId="30" xfId="0" applyNumberFormat="1" applyFont="1" applyFill="1" applyBorder="1" applyAlignment="1">
      <alignment horizontal="center" vertical="center"/>
    </xf>
    <xf numFmtId="0" fontId="43" fillId="2" borderId="12" xfId="0" applyFont="1" applyFill="1" applyBorder="1" applyAlignment="1">
      <alignment horizontal="center" vertical="center" wrapText="1"/>
    </xf>
    <xf numFmtId="0" fontId="43" fillId="2" borderId="36" xfId="0" applyFont="1" applyFill="1" applyBorder="1" applyAlignment="1">
      <alignment horizontal="center" vertical="center" wrapText="1"/>
    </xf>
    <xf numFmtId="0" fontId="43" fillId="2" borderId="11" xfId="0" applyFont="1" applyFill="1" applyBorder="1" applyAlignment="1">
      <alignment horizontal="center" vertical="center" wrapText="1"/>
    </xf>
    <xf numFmtId="49" fontId="45" fillId="3" borderId="1" xfId="2" applyNumberFormat="1" applyFont="1" applyFill="1" applyBorder="1" applyAlignment="1">
      <alignment horizontal="left" vertical="center" wrapText="1"/>
    </xf>
    <xf numFmtId="0" fontId="7" fillId="2" borderId="36" xfId="0" applyFont="1" applyFill="1" applyBorder="1" applyAlignment="1">
      <alignment horizontal="center" vertical="center" wrapText="1"/>
    </xf>
    <xf numFmtId="179" fontId="7" fillId="0" borderId="34" xfId="0" applyNumberFormat="1" applyFont="1" applyBorder="1" applyAlignment="1">
      <alignment horizontal="center" vertical="center"/>
    </xf>
    <xf numFmtId="179" fontId="7" fillId="0" borderId="36" xfId="0" applyNumberFormat="1" applyFont="1" applyBorder="1" applyAlignment="1">
      <alignment horizontal="center" vertical="center"/>
    </xf>
    <xf numFmtId="0" fontId="7" fillId="0" borderId="35" xfId="0" applyFont="1" applyBorder="1" applyAlignment="1">
      <alignment horizontal="center" vertical="center"/>
    </xf>
    <xf numFmtId="179" fontId="7" fillId="0" borderId="10" xfId="0" applyNumberFormat="1" applyFont="1" applyBorder="1" applyAlignment="1">
      <alignment horizontal="center" vertical="center"/>
    </xf>
    <xf numFmtId="179" fontId="7" fillId="0" borderId="11" xfId="0" applyNumberFormat="1" applyFont="1" applyBorder="1" applyAlignment="1">
      <alignment horizontal="center" vertical="center"/>
    </xf>
    <xf numFmtId="0" fontId="7" fillId="2" borderId="41" xfId="0" applyFont="1" applyFill="1" applyBorder="1" applyAlignment="1">
      <alignment horizontal="center" vertical="center" wrapText="1"/>
    </xf>
    <xf numFmtId="179" fontId="7" fillId="0" borderId="40" xfId="0" applyNumberFormat="1" applyFont="1" applyBorder="1" applyAlignment="1">
      <alignment horizontal="center" vertical="center"/>
    </xf>
    <xf numFmtId="179" fontId="7" fillId="0" borderId="41" xfId="0" applyNumberFormat="1" applyFont="1" applyBorder="1" applyAlignment="1">
      <alignment horizontal="center" vertical="center"/>
    </xf>
    <xf numFmtId="0" fontId="7" fillId="0" borderId="43" xfId="0" applyFont="1" applyBorder="1" applyAlignment="1">
      <alignment horizontal="center" vertical="center"/>
    </xf>
    <xf numFmtId="0" fontId="7" fillId="0" borderId="1" xfId="0" applyFont="1" applyBorder="1" applyAlignment="1">
      <alignment vertical="center" wrapText="1"/>
    </xf>
    <xf numFmtId="41" fontId="7" fillId="0" borderId="1" xfId="1" applyFont="1" applyBorder="1" applyAlignment="1">
      <alignment horizontal="center" vertical="center"/>
    </xf>
    <xf numFmtId="3" fontId="7" fillId="0" borderId="0" xfId="0" applyNumberFormat="1" applyFont="1">
      <alignment vertical="center"/>
    </xf>
    <xf numFmtId="0" fontId="7" fillId="0" borderId="43" xfId="0" applyFont="1" applyBorder="1">
      <alignment vertical="center"/>
    </xf>
    <xf numFmtId="3" fontId="7" fillId="0" borderId="43" xfId="0" applyNumberFormat="1" applyFont="1" applyBorder="1">
      <alignment vertical="center"/>
    </xf>
    <xf numFmtId="14" fontId="7" fillId="0" borderId="43" xfId="0" applyNumberFormat="1" applyFont="1" applyBorder="1">
      <alignment vertical="center"/>
    </xf>
    <xf numFmtId="14" fontId="10" fillId="0" borderId="43" xfId="0" applyNumberFormat="1" applyFont="1" applyBorder="1">
      <alignment vertical="center"/>
    </xf>
    <xf numFmtId="184" fontId="7" fillId="0" borderId="43" xfId="0" applyNumberFormat="1" applyFont="1" applyBorder="1">
      <alignment vertical="center"/>
    </xf>
    <xf numFmtId="14" fontId="7" fillId="0" borderId="0" xfId="0" applyNumberFormat="1" applyFont="1" applyAlignment="1">
      <alignment vertical="center" wrapText="1"/>
    </xf>
    <xf numFmtId="0" fontId="19" fillId="0" borderId="0" xfId="0" applyFont="1">
      <alignment vertical="center"/>
    </xf>
    <xf numFmtId="0" fontId="8" fillId="0" borderId="10" xfId="0" applyFont="1" applyBorder="1">
      <alignment vertical="center"/>
    </xf>
    <xf numFmtId="0" fontId="7" fillId="0" borderId="11" xfId="0" applyFont="1" applyBorder="1">
      <alignment vertical="center"/>
    </xf>
    <xf numFmtId="0" fontId="64" fillId="0" borderId="0" xfId="0" applyFont="1" applyAlignment="1">
      <alignment horizontal="center" vertical="center"/>
    </xf>
    <xf numFmtId="0" fontId="5" fillId="3" borderId="7" xfId="2" applyFont="1" applyFill="1" applyBorder="1" applyAlignment="1">
      <alignment horizontal="left" vertical="center" wrapText="1"/>
    </xf>
    <xf numFmtId="0" fontId="5" fillId="3" borderId="8" xfId="2" applyFont="1" applyFill="1" applyBorder="1" applyAlignment="1">
      <alignment horizontal="left" vertical="center" wrapText="1"/>
    </xf>
    <xf numFmtId="0" fontId="5" fillId="3" borderId="9" xfId="2" applyFont="1" applyFill="1" applyBorder="1" applyAlignment="1">
      <alignment horizontal="left" vertical="center" wrapText="1"/>
    </xf>
    <xf numFmtId="14" fontId="65" fillId="0" borderId="110" xfId="0" applyNumberFormat="1" applyFont="1" applyBorder="1" applyAlignment="1">
      <alignment horizontal="center" vertical="center" wrapText="1"/>
    </xf>
    <xf numFmtId="49" fontId="65" fillId="0" borderId="110" xfId="0" applyNumberFormat="1" applyFont="1" applyBorder="1" applyAlignment="1">
      <alignment horizontal="center" vertical="center" wrapText="1"/>
    </xf>
    <xf numFmtId="0" fontId="5" fillId="3" borderId="13" xfId="2" applyFont="1" applyFill="1" applyBorder="1" applyAlignment="1">
      <alignment horizontal="left" vertical="center" wrapText="1"/>
    </xf>
    <xf numFmtId="0" fontId="5" fillId="3" borderId="14" xfId="2" applyFont="1" applyFill="1" applyBorder="1" applyAlignment="1">
      <alignment horizontal="left" vertical="center" wrapText="1"/>
    </xf>
    <xf numFmtId="0" fontId="5" fillId="3" borderId="15" xfId="2" applyFont="1" applyFill="1" applyBorder="1" applyAlignment="1">
      <alignment horizontal="left" vertical="center" wrapText="1"/>
    </xf>
    <xf numFmtId="14" fontId="65" fillId="0" borderId="111" xfId="0" applyNumberFormat="1" applyFont="1" applyBorder="1" applyAlignment="1">
      <alignment horizontal="center" vertical="center" wrapText="1"/>
    </xf>
    <xf numFmtId="49" fontId="65" fillId="0" borderId="111" xfId="0" applyNumberFormat="1" applyFont="1" applyBorder="1" applyAlignment="1">
      <alignment horizontal="center" vertical="center" wrapText="1"/>
    </xf>
    <xf numFmtId="49" fontId="67" fillId="3" borderId="13" xfId="0" applyNumberFormat="1" applyFont="1" applyFill="1" applyBorder="1" applyAlignment="1">
      <alignment horizontal="center" vertical="center" wrapText="1"/>
    </xf>
    <xf numFmtId="49" fontId="67" fillId="3" borderId="14" xfId="0" applyNumberFormat="1" applyFont="1" applyFill="1" applyBorder="1" applyAlignment="1">
      <alignment horizontal="center" vertical="center" wrapText="1"/>
    </xf>
    <xf numFmtId="49" fontId="67" fillId="3" borderId="15" xfId="0" applyNumberFormat="1" applyFont="1" applyFill="1" applyBorder="1" applyAlignment="1">
      <alignment horizontal="center" vertical="center" wrapText="1"/>
    </xf>
    <xf numFmtId="41" fontId="7" fillId="3" borderId="15" xfId="1" applyFont="1" applyFill="1" applyBorder="1" applyAlignment="1">
      <alignment horizontal="center" vertical="center" wrapText="1"/>
    </xf>
    <xf numFmtId="182" fontId="7" fillId="2" borderId="1" xfId="0" applyNumberFormat="1" applyFont="1" applyFill="1" applyBorder="1" applyAlignment="1">
      <alignment horizontal="center" vertical="center"/>
    </xf>
    <xf numFmtId="14" fontId="7" fillId="3" borderId="1" xfId="2" applyNumberFormat="1" applyFont="1" applyFill="1" applyBorder="1" applyAlignment="1" applyProtection="1">
      <alignment horizontal="center" vertical="center" wrapText="1"/>
      <protection locked="0"/>
    </xf>
    <xf numFmtId="184" fontId="7" fillId="3" borderId="1" xfId="1" applyNumberFormat="1" applyFont="1" applyFill="1" applyBorder="1" applyAlignment="1">
      <alignment horizontal="right" vertical="center" wrapText="1"/>
    </xf>
    <xf numFmtId="41" fontId="7" fillId="0" borderId="1" xfId="1" applyFont="1" applyFill="1" applyBorder="1" applyAlignment="1" applyProtection="1">
      <alignment horizontal="right" vertical="center" wrapText="1"/>
      <protection locked="0"/>
    </xf>
    <xf numFmtId="14" fontId="10" fillId="0" borderId="111" xfId="0" applyNumberFormat="1" applyFont="1" applyBorder="1" applyAlignment="1">
      <alignment horizontal="center" vertical="center" wrapText="1"/>
    </xf>
    <xf numFmtId="41" fontId="7" fillId="0" borderId="112" xfId="1" applyFont="1" applyBorder="1" applyAlignment="1">
      <alignment horizontal="center" vertical="center"/>
    </xf>
    <xf numFmtId="49" fontId="10" fillId="3" borderId="13" xfId="0" applyNumberFormat="1" applyFont="1" applyFill="1" applyBorder="1" applyAlignment="1">
      <alignment horizontal="center" vertical="center" wrapText="1"/>
    </xf>
    <xf numFmtId="49" fontId="10" fillId="3" borderId="14" xfId="0" applyNumberFormat="1" applyFont="1" applyFill="1" applyBorder="1" applyAlignment="1">
      <alignment horizontal="center" vertical="center" wrapText="1"/>
    </xf>
    <xf numFmtId="49" fontId="10" fillId="3" borderId="15" xfId="0" applyNumberFormat="1" applyFont="1" applyFill="1" applyBorder="1" applyAlignment="1">
      <alignment horizontal="center" vertical="center" wrapText="1"/>
    </xf>
    <xf numFmtId="49" fontId="7" fillId="0" borderId="13" xfId="0" applyNumberFormat="1" applyFont="1" applyBorder="1" applyAlignment="1">
      <alignment horizontal="left" vertical="center" wrapText="1"/>
    </xf>
    <xf numFmtId="49" fontId="7" fillId="0" borderId="14" xfId="0" applyNumberFormat="1" applyFont="1" applyBorder="1" applyAlignment="1">
      <alignment horizontal="left" vertical="center" wrapText="1"/>
    </xf>
    <xf numFmtId="49" fontId="7" fillId="0" borderId="15" xfId="0" applyNumberFormat="1" applyFont="1" applyBorder="1" applyAlignment="1">
      <alignment horizontal="left" vertical="center" wrapText="1"/>
    </xf>
    <xf numFmtId="193" fontId="10" fillId="0" borderId="1" xfId="12" applyNumberFormat="1" applyFont="1" applyBorder="1" applyAlignment="1">
      <alignment horizontal="center" vertical="center" wrapText="1"/>
    </xf>
    <xf numFmtId="182" fontId="10" fillId="0" borderId="1" xfId="12" applyNumberFormat="1" applyFont="1" applyBorder="1" applyAlignment="1">
      <alignment horizontal="center" vertical="center" wrapText="1"/>
    </xf>
    <xf numFmtId="41" fontId="16" fillId="0" borderId="30" xfId="1" applyFont="1" applyFill="1" applyBorder="1" applyAlignment="1" applyProtection="1">
      <alignment horizontal="center" vertical="center" wrapText="1"/>
      <protection locked="0"/>
    </xf>
    <xf numFmtId="185" fontId="17" fillId="0" borderId="30" xfId="2" applyNumberFormat="1" applyFont="1" applyBorder="1" applyAlignment="1" applyProtection="1">
      <alignment horizontal="center" vertical="center" wrapText="1"/>
      <protection locked="0"/>
    </xf>
    <xf numFmtId="14" fontId="7" fillId="0" borderId="1" xfId="0" applyNumberFormat="1" applyFont="1" applyBorder="1" applyAlignment="1">
      <alignment horizontal="center" vertical="center" wrapText="1"/>
    </xf>
    <xf numFmtId="14" fontId="5" fillId="3" borderId="1" xfId="2" applyNumberFormat="1" applyFont="1" applyFill="1" applyBorder="1" applyAlignment="1" applyProtection="1">
      <alignment horizontal="center" vertical="center" wrapText="1"/>
      <protection locked="0"/>
    </xf>
    <xf numFmtId="184" fontId="5" fillId="3" borderId="1" xfId="1" applyNumberFormat="1" applyFont="1" applyFill="1" applyBorder="1" applyAlignment="1">
      <alignment horizontal="right" vertical="center" wrapText="1"/>
    </xf>
    <xf numFmtId="41" fontId="40" fillId="0" borderId="1" xfId="1" applyFont="1" applyFill="1" applyBorder="1" applyAlignment="1" applyProtection="1">
      <alignment horizontal="center" vertical="center" wrapText="1"/>
      <protection locked="0"/>
    </xf>
    <xf numFmtId="185" fontId="69" fillId="0" borderId="1" xfId="2" applyNumberFormat="1" applyFont="1" applyBorder="1" applyAlignment="1" applyProtection="1">
      <alignment horizontal="center" vertical="center" wrapText="1"/>
      <protection locked="0"/>
    </xf>
    <xf numFmtId="184" fontId="5" fillId="0" borderId="1" xfId="1" applyNumberFormat="1" applyFont="1" applyFill="1" applyBorder="1" applyAlignment="1" applyProtection="1">
      <alignment horizontal="right" vertical="center" wrapText="1"/>
      <protection locked="0"/>
    </xf>
    <xf numFmtId="41" fontId="7" fillId="3" borderId="13" xfId="1" applyFont="1" applyFill="1" applyBorder="1" applyAlignment="1" applyProtection="1">
      <alignment horizontal="right" vertical="center" wrapText="1"/>
      <protection locked="0"/>
    </xf>
    <xf numFmtId="41" fontId="7" fillId="3" borderId="15" xfId="1" applyFont="1" applyFill="1" applyBorder="1" applyAlignment="1" applyProtection="1">
      <alignment horizontal="right" vertical="center" wrapText="1"/>
      <protection locked="0"/>
    </xf>
    <xf numFmtId="41" fontId="7" fillId="0" borderId="1" xfId="1" applyFont="1" applyBorder="1">
      <alignment vertical="center"/>
    </xf>
    <xf numFmtId="49" fontId="22" fillId="3" borderId="13" xfId="0" applyNumberFormat="1" applyFont="1" applyFill="1" applyBorder="1" applyAlignment="1">
      <alignment horizontal="left" vertical="center" wrapText="1"/>
    </xf>
    <xf numFmtId="49" fontId="22" fillId="3" borderId="14" xfId="0" applyNumberFormat="1" applyFont="1" applyFill="1" applyBorder="1" applyAlignment="1">
      <alignment horizontal="left" vertical="center" wrapText="1"/>
    </xf>
    <xf numFmtId="49" fontId="22" fillId="3" borderId="15" xfId="0" applyNumberFormat="1" applyFont="1" applyFill="1" applyBorder="1" applyAlignment="1">
      <alignment horizontal="left" vertical="center" wrapText="1"/>
    </xf>
    <xf numFmtId="41" fontId="7" fillId="3" borderId="1" xfId="1" applyFont="1" applyFill="1" applyBorder="1">
      <alignment vertical="center"/>
    </xf>
    <xf numFmtId="41" fontId="7" fillId="0" borderId="1" xfId="1" applyFont="1" applyBorder="1" applyAlignment="1">
      <alignment vertical="center"/>
    </xf>
    <xf numFmtId="14" fontId="7" fillId="0" borderId="1" xfId="0" applyNumberFormat="1" applyFont="1" applyBorder="1">
      <alignment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7" fillId="0" borderId="30" xfId="0" applyFont="1" applyBorder="1" applyAlignment="1">
      <alignment horizontal="center" vertical="center"/>
    </xf>
    <xf numFmtId="41" fontId="7" fillId="3" borderId="13" xfId="1" applyFont="1" applyFill="1" applyBorder="1" applyAlignment="1" applyProtection="1">
      <alignment horizontal="center" vertical="center" wrapText="1"/>
      <protection locked="0"/>
    </xf>
    <xf numFmtId="41" fontId="7" fillId="3" borderId="15" xfId="1" applyFont="1" applyFill="1" applyBorder="1" applyAlignment="1" applyProtection="1">
      <alignment horizontal="center" vertical="center" wrapText="1"/>
      <protection locked="0"/>
    </xf>
    <xf numFmtId="0" fontId="0" fillId="0" borderId="14" xfId="0" applyBorder="1" applyAlignment="1">
      <alignment horizontal="left" vertical="center" wrapText="1"/>
    </xf>
    <xf numFmtId="0" fontId="0" fillId="0" borderId="15" xfId="0" applyBorder="1" applyAlignment="1">
      <alignment horizontal="left" vertical="center" wrapText="1"/>
    </xf>
    <xf numFmtId="0" fontId="70" fillId="0" borderId="0" xfId="0" applyFont="1" applyAlignment="1">
      <alignment horizontal="center" vertical="center"/>
    </xf>
    <xf numFmtId="0" fontId="32" fillId="0" borderId="0" xfId="0" applyFont="1" applyAlignment="1">
      <alignment horizontal="center" vertical="center"/>
    </xf>
    <xf numFmtId="0" fontId="32" fillId="0" borderId="0" xfId="0" applyFont="1">
      <alignment vertical="center"/>
    </xf>
    <xf numFmtId="0" fontId="71" fillId="0" borderId="0" xfId="0" applyFont="1" applyAlignment="1">
      <alignment horizontal="left" vertical="center"/>
    </xf>
    <xf numFmtId="14" fontId="71" fillId="0" borderId="0" xfId="0" applyNumberFormat="1" applyFont="1" applyAlignment="1">
      <alignment horizontal="right" vertical="center" shrinkToFit="1"/>
    </xf>
    <xf numFmtId="31" fontId="29" fillId="0" borderId="0" xfId="0" applyNumberFormat="1" applyFont="1" applyAlignment="1">
      <alignment horizontal="left" vertical="center" shrinkToFit="1"/>
    </xf>
    <xf numFmtId="0" fontId="29" fillId="0" borderId="0" xfId="0" applyFont="1">
      <alignment vertical="center"/>
    </xf>
    <xf numFmtId="0" fontId="29" fillId="0" borderId="0" xfId="0" applyFont="1" applyAlignment="1">
      <alignment horizontal="center" vertical="center" wrapText="1"/>
    </xf>
    <xf numFmtId="0" fontId="29" fillId="2" borderId="2" xfId="0" applyFont="1" applyFill="1" applyBorder="1" applyAlignment="1">
      <alignment horizontal="center" vertical="center"/>
    </xf>
    <xf numFmtId="0" fontId="29" fillId="2" borderId="2"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3" xfId="0" applyFont="1" applyFill="1" applyBorder="1" applyAlignment="1">
      <alignment horizontal="center" vertical="center"/>
    </xf>
    <xf numFmtId="199" fontId="29" fillId="0" borderId="3" xfId="0" applyNumberFormat="1" applyFont="1" applyBorder="1" applyAlignment="1">
      <alignment horizontal="center" vertical="center"/>
    </xf>
    <xf numFmtId="177" fontId="29" fillId="0" borderId="3" xfId="0" applyNumberFormat="1" applyFont="1" applyBorder="1">
      <alignment vertical="center"/>
    </xf>
    <xf numFmtId="178" fontId="29" fillId="2" borderId="4" xfId="0" applyNumberFormat="1" applyFont="1" applyFill="1" applyBorder="1">
      <alignment vertical="center"/>
    </xf>
    <xf numFmtId="179" fontId="29" fillId="0" borderId="3" xfId="0" applyNumberFormat="1" applyFont="1" applyBorder="1" applyAlignment="1">
      <alignment horizontal="center" vertical="center"/>
    </xf>
    <xf numFmtId="180" fontId="29" fillId="0" borderId="3" xfId="0" applyNumberFormat="1" applyFont="1" applyBorder="1" applyAlignment="1">
      <alignment horizontal="center" vertical="center"/>
    </xf>
    <xf numFmtId="181" fontId="29" fillId="0" borderId="0" xfId="0" applyNumberFormat="1" applyFont="1" applyAlignment="1">
      <alignment horizontal="center" vertical="center"/>
    </xf>
    <xf numFmtId="0" fontId="29"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199" fontId="29" fillId="0" borderId="1" xfId="0" applyNumberFormat="1" applyFont="1" applyBorder="1" applyAlignment="1">
      <alignment horizontal="center" vertical="center"/>
    </xf>
    <xf numFmtId="177" fontId="29" fillId="0" borderId="1" xfId="0" applyNumberFormat="1" applyFont="1" applyBorder="1">
      <alignment vertical="center"/>
    </xf>
    <xf numFmtId="178" fontId="29" fillId="2" borderId="1" xfId="0" applyNumberFormat="1" applyFont="1" applyFill="1" applyBorder="1">
      <alignment vertical="center"/>
    </xf>
    <xf numFmtId="179" fontId="29" fillId="0" borderId="1" xfId="0" applyNumberFormat="1" applyFont="1" applyBorder="1" applyAlignment="1">
      <alignment horizontal="center" vertical="center" wrapText="1"/>
    </xf>
    <xf numFmtId="179" fontId="29" fillId="0" borderId="1" xfId="0" applyNumberFormat="1" applyFont="1" applyBorder="1" applyAlignment="1">
      <alignment horizontal="center" vertical="center"/>
    </xf>
    <xf numFmtId="200" fontId="29" fillId="0" borderId="1" xfId="0" applyNumberFormat="1" applyFont="1" applyBorder="1" applyAlignment="1">
      <alignment horizontal="center" vertical="center"/>
    </xf>
    <xf numFmtId="0" fontId="29" fillId="2" borderId="1" xfId="0" applyFont="1" applyFill="1" applyBorder="1" applyAlignment="1">
      <alignment horizontal="center" vertical="center"/>
    </xf>
    <xf numFmtId="182" fontId="29" fillId="2" borderId="1" xfId="0" applyNumberFormat="1" applyFont="1" applyFill="1" applyBorder="1" applyAlignment="1">
      <alignment horizontal="center" vertical="center" wrapText="1"/>
    </xf>
    <xf numFmtId="0" fontId="29" fillId="2" borderId="2" xfId="0" applyFont="1" applyFill="1" applyBorder="1" applyAlignment="1">
      <alignment horizontal="center" vertical="center" wrapText="1"/>
    </xf>
    <xf numFmtId="182" fontId="29" fillId="2" borderId="2" xfId="0" applyNumberFormat="1" applyFont="1" applyFill="1" applyBorder="1" applyAlignment="1">
      <alignment horizontal="center" vertical="center" wrapText="1"/>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2" borderId="4" xfId="0" applyFont="1" applyFill="1" applyBorder="1" applyAlignment="1">
      <alignment horizontal="center" vertical="center"/>
    </xf>
    <xf numFmtId="49" fontId="31" fillId="3" borderId="7" xfId="0" applyNumberFormat="1" applyFont="1" applyFill="1" applyBorder="1" applyAlignment="1">
      <alignment horizontal="left" vertical="center" wrapText="1"/>
    </xf>
    <xf numFmtId="49" fontId="31" fillId="3" borderId="8" xfId="0" applyNumberFormat="1" applyFont="1" applyFill="1" applyBorder="1" applyAlignment="1">
      <alignment horizontal="left" vertical="center" wrapText="1"/>
    </xf>
    <xf numFmtId="49" fontId="31" fillId="3" borderId="9" xfId="0" applyNumberFormat="1" applyFont="1" applyFill="1" applyBorder="1" applyAlignment="1">
      <alignment horizontal="left" vertical="center" wrapText="1"/>
    </xf>
    <xf numFmtId="41" fontId="29" fillId="3" borderId="7" xfId="1" applyFont="1" applyFill="1" applyBorder="1" applyAlignment="1">
      <alignment horizontal="center" vertical="center" wrapText="1"/>
    </xf>
    <xf numFmtId="182" fontId="29" fillId="2" borderId="4" xfId="0" applyNumberFormat="1" applyFont="1" applyFill="1" applyBorder="1" applyAlignment="1">
      <alignment horizontal="center" vertical="center"/>
    </xf>
    <xf numFmtId="183" fontId="29" fillId="2" borderId="4" xfId="0" applyNumberFormat="1" applyFont="1" applyFill="1" applyBorder="1" applyAlignment="1">
      <alignment horizontal="center" vertical="center"/>
    </xf>
    <xf numFmtId="14" fontId="72" fillId="0" borderId="113" xfId="0" applyNumberFormat="1" applyFont="1" applyBorder="1" applyAlignment="1">
      <alignment horizontal="center" vertical="center" wrapText="1"/>
    </xf>
    <xf numFmtId="14" fontId="72" fillId="0" borderId="18" xfId="1" applyNumberFormat="1" applyFont="1" applyFill="1" applyBorder="1" applyAlignment="1">
      <alignment horizontal="center" vertical="center"/>
    </xf>
    <xf numFmtId="0" fontId="29" fillId="0" borderId="18" xfId="0" applyFont="1" applyBorder="1" applyAlignment="1">
      <alignment horizontal="center" vertical="center"/>
    </xf>
    <xf numFmtId="41" fontId="72" fillId="0" borderId="18" xfId="1" applyFont="1" applyBorder="1" applyAlignment="1">
      <alignment horizontal="center" vertical="center"/>
    </xf>
    <xf numFmtId="14" fontId="72" fillId="0" borderId="18" xfId="0" applyNumberFormat="1" applyFont="1" applyBorder="1" applyAlignment="1">
      <alignment horizontal="center" vertical="center" wrapText="1"/>
    </xf>
    <xf numFmtId="14" fontId="72" fillId="0" borderId="18" xfId="0" applyNumberFormat="1" applyFont="1" applyBorder="1" applyAlignment="1">
      <alignment horizontal="center" vertical="center"/>
    </xf>
    <xf numFmtId="0" fontId="72" fillId="0" borderId="20" xfId="0" applyFont="1" applyBorder="1" applyAlignment="1">
      <alignment horizontal="left" vertical="center" wrapText="1"/>
    </xf>
    <xf numFmtId="0" fontId="29" fillId="2" borderId="10"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2" xfId="0" applyFont="1" applyFill="1" applyBorder="1" applyAlignment="1">
      <alignment horizontal="center" vertical="center"/>
    </xf>
    <xf numFmtId="41" fontId="29" fillId="3" borderId="13" xfId="1" applyFont="1" applyFill="1" applyBorder="1" applyAlignment="1">
      <alignment horizontal="center" vertical="center" wrapText="1"/>
    </xf>
    <xf numFmtId="182" fontId="29" fillId="2" borderId="12" xfId="0" applyNumberFormat="1" applyFont="1" applyFill="1" applyBorder="1" applyAlignment="1">
      <alignment horizontal="center" vertical="center"/>
    </xf>
    <xf numFmtId="183" fontId="29" fillId="2" borderId="12" xfId="0" applyNumberFormat="1" applyFont="1" applyFill="1" applyBorder="1" applyAlignment="1">
      <alignment horizontal="center" vertical="center"/>
    </xf>
    <xf numFmtId="14" fontId="72" fillId="0" borderId="15" xfId="0" applyNumberFormat="1" applyFont="1" applyBorder="1" applyAlignment="1">
      <alignment horizontal="center" vertical="center" wrapText="1"/>
    </xf>
    <xf numFmtId="14" fontId="72" fillId="0" borderId="1" xfId="1" applyNumberFormat="1" applyFont="1" applyFill="1" applyBorder="1" applyAlignment="1">
      <alignment horizontal="center" vertical="center"/>
    </xf>
    <xf numFmtId="0" fontId="29" fillId="0" borderId="1" xfId="0" applyFont="1" applyBorder="1" applyAlignment="1">
      <alignment horizontal="center" vertical="center"/>
    </xf>
    <xf numFmtId="41" fontId="72" fillId="0" borderId="1" xfId="1" applyFont="1" applyBorder="1" applyAlignment="1">
      <alignment horizontal="center" vertical="center"/>
    </xf>
    <xf numFmtId="14" fontId="72" fillId="0" borderId="1" xfId="0" applyNumberFormat="1" applyFont="1" applyBorder="1" applyAlignment="1">
      <alignment horizontal="center" vertical="center" wrapText="1"/>
    </xf>
    <xf numFmtId="14" fontId="72" fillId="0" borderId="1" xfId="0" applyNumberFormat="1" applyFont="1" applyBorder="1" applyAlignment="1">
      <alignment horizontal="center" vertical="center"/>
    </xf>
    <xf numFmtId="0" fontId="72" fillId="0" borderId="22" xfId="0" applyFont="1" applyBorder="1" applyAlignment="1">
      <alignment horizontal="left" vertical="center" wrapText="1"/>
    </xf>
    <xf numFmtId="49" fontId="29" fillId="3" borderId="13" xfId="0" applyNumberFormat="1" applyFont="1" applyFill="1" applyBorder="1" applyAlignment="1">
      <alignment horizontal="left" vertical="center" wrapText="1"/>
    </xf>
    <xf numFmtId="49" fontId="29" fillId="3" borderId="14" xfId="0" applyNumberFormat="1" applyFont="1" applyFill="1" applyBorder="1" applyAlignment="1">
      <alignment horizontal="left" vertical="center" wrapText="1"/>
    </xf>
    <xf numFmtId="49" fontId="29" fillId="3" borderId="15" xfId="0" applyNumberFormat="1" applyFont="1" applyFill="1" applyBorder="1" applyAlignment="1">
      <alignment horizontal="left" vertical="center" wrapText="1"/>
    </xf>
    <xf numFmtId="0" fontId="29" fillId="2" borderId="16" xfId="0" applyFont="1" applyFill="1" applyBorder="1" applyAlignment="1">
      <alignment horizontal="center" vertical="center" wrapText="1"/>
    </xf>
    <xf numFmtId="0" fontId="29" fillId="2" borderId="16" xfId="0" applyFont="1" applyFill="1" applyBorder="1" applyAlignment="1">
      <alignment horizontal="center" vertical="center"/>
    </xf>
    <xf numFmtId="182" fontId="29" fillId="2" borderId="16" xfId="0" applyNumberFormat="1" applyFont="1" applyFill="1" applyBorder="1" applyAlignment="1">
      <alignment horizontal="center" vertical="center"/>
    </xf>
    <xf numFmtId="2" fontId="29" fillId="2" borderId="16" xfId="0" applyNumberFormat="1" applyFont="1" applyFill="1" applyBorder="1" applyAlignment="1">
      <alignment horizontal="center" vertical="center"/>
    </xf>
    <xf numFmtId="0" fontId="29" fillId="2" borderId="12" xfId="0" applyFont="1" applyFill="1" applyBorder="1" applyAlignment="1">
      <alignment horizontal="center" vertical="center" wrapText="1"/>
    </xf>
    <xf numFmtId="2" fontId="29" fillId="2" borderId="12" xfId="0" applyNumberFormat="1" applyFont="1" applyFill="1" applyBorder="1" applyAlignment="1">
      <alignment horizontal="center" vertical="center"/>
    </xf>
    <xf numFmtId="14" fontId="72" fillId="0" borderId="36" xfId="0" applyNumberFormat="1" applyFont="1" applyBorder="1" applyAlignment="1">
      <alignment horizontal="center" vertical="center" wrapText="1"/>
    </xf>
    <xf numFmtId="14" fontId="72" fillId="0" borderId="16" xfId="1" applyNumberFormat="1" applyFont="1" applyFill="1" applyBorder="1" applyAlignment="1">
      <alignment horizontal="center" vertical="center"/>
    </xf>
    <xf numFmtId="0" fontId="29" fillId="0" borderId="16" xfId="0" applyFont="1" applyBorder="1" applyAlignment="1">
      <alignment horizontal="center" vertical="center"/>
    </xf>
    <xf numFmtId="41" fontId="72" fillId="0" borderId="16" xfId="1" applyFont="1" applyBorder="1" applyAlignment="1">
      <alignment horizontal="center" vertical="center"/>
    </xf>
    <xf numFmtId="14" fontId="72" fillId="0" borderId="16" xfId="0" applyNumberFormat="1" applyFont="1" applyBorder="1" applyAlignment="1">
      <alignment horizontal="center" vertical="center" wrapText="1"/>
    </xf>
    <xf numFmtId="14" fontId="72" fillId="0" borderId="16" xfId="0" applyNumberFormat="1" applyFont="1" applyBorder="1" applyAlignment="1">
      <alignment horizontal="center" vertical="center"/>
    </xf>
    <xf numFmtId="0" fontId="72" fillId="0" borderId="24" xfId="0" applyFont="1" applyBorder="1" applyAlignment="1">
      <alignment horizontal="left" vertical="center" wrapText="1"/>
    </xf>
    <xf numFmtId="14" fontId="72" fillId="0" borderId="27" xfId="0" applyNumberFormat="1" applyFont="1" applyBorder="1" applyAlignment="1">
      <alignment horizontal="center" vertical="center" wrapText="1"/>
    </xf>
    <xf numFmtId="14" fontId="72" fillId="0" borderId="27" xfId="1" applyNumberFormat="1" applyFont="1" applyFill="1" applyBorder="1" applyAlignment="1">
      <alignment horizontal="center" vertical="center"/>
    </xf>
    <xf numFmtId="0" fontId="29" fillId="0" borderId="27" xfId="0" applyFont="1" applyBorder="1" applyAlignment="1">
      <alignment horizontal="center" vertical="center"/>
    </xf>
    <xf numFmtId="41" fontId="72" fillId="0" borderId="27" xfId="1" applyFont="1" applyBorder="1" applyAlignment="1">
      <alignment horizontal="center" vertical="center"/>
    </xf>
    <xf numFmtId="14" fontId="72" fillId="0" borderId="27" xfId="0" applyNumberFormat="1" applyFont="1" applyBorder="1" applyAlignment="1">
      <alignment horizontal="center" vertical="center"/>
    </xf>
    <xf numFmtId="0" fontId="72" fillId="0" borderId="28" xfId="0" applyFont="1" applyBorder="1" applyAlignment="1">
      <alignment horizontal="left" vertical="center" wrapText="1"/>
    </xf>
    <xf numFmtId="193" fontId="0" fillId="0" borderId="1" xfId="0" applyNumberFormat="1" applyBorder="1" applyAlignment="1">
      <alignment horizontal="center" vertical="top"/>
    </xf>
    <xf numFmtId="3" fontId="0" fillId="0" borderId="1" xfId="0" applyNumberFormat="1" applyBorder="1" applyAlignment="1">
      <alignment vertical="top"/>
    </xf>
    <xf numFmtId="3" fontId="59" fillId="8" borderId="1" xfId="0" applyNumberFormat="1" applyFont="1" applyFill="1" applyBorder="1" applyAlignment="1">
      <alignment horizontal="center" vertical="top" wrapText="1"/>
    </xf>
    <xf numFmtId="0" fontId="0" fillId="0" borderId="1" xfId="0" applyBorder="1" applyAlignment="1">
      <alignment horizontal="center" vertical="top" wrapText="1"/>
    </xf>
    <xf numFmtId="0" fontId="7" fillId="3" borderId="13" xfId="0" quotePrefix="1" applyFont="1" applyFill="1" applyBorder="1" applyAlignment="1">
      <alignment horizontal="left" vertical="center" wrapText="1"/>
    </xf>
    <xf numFmtId="0" fontId="7" fillId="3" borderId="14" xfId="0" quotePrefix="1" applyFont="1" applyFill="1" applyBorder="1" applyAlignment="1">
      <alignment horizontal="left" vertical="center" wrapText="1"/>
    </xf>
    <xf numFmtId="0" fontId="7" fillId="3" borderId="15" xfId="0" quotePrefix="1" applyFont="1" applyFill="1" applyBorder="1" applyAlignment="1">
      <alignment horizontal="left" vertical="center" wrapText="1"/>
    </xf>
    <xf numFmtId="14" fontId="32" fillId="3" borderId="1" xfId="2" applyNumberFormat="1" applyFont="1" applyFill="1" applyBorder="1" applyAlignment="1" applyProtection="1">
      <alignment horizontal="center" vertical="center" wrapText="1"/>
      <protection locked="0"/>
    </xf>
    <xf numFmtId="201" fontId="32" fillId="3" borderId="1" xfId="13" applyNumberFormat="1" applyFont="1" applyFill="1" applyBorder="1" applyAlignment="1">
      <alignment horizontal="center" vertical="center" wrapText="1"/>
    </xf>
    <xf numFmtId="193" fontId="32" fillId="3" borderId="1" xfId="0" applyNumberFormat="1" applyFont="1" applyFill="1" applyBorder="1" applyAlignment="1">
      <alignment horizontal="center" vertical="center"/>
    </xf>
    <xf numFmtId="184" fontId="14" fillId="3" borderId="1" xfId="0" applyNumberFormat="1" applyFont="1" applyFill="1" applyBorder="1" applyAlignment="1">
      <alignment horizontal="center" vertical="center" wrapText="1"/>
    </xf>
    <xf numFmtId="193" fontId="32" fillId="3" borderId="1" xfId="2" applyNumberFormat="1" applyFont="1" applyFill="1" applyBorder="1" applyAlignment="1" applyProtection="1">
      <alignment horizontal="center" vertical="center" wrapText="1"/>
      <protection locked="0"/>
    </xf>
    <xf numFmtId="184" fontId="32" fillId="3" borderId="1" xfId="13" applyNumberFormat="1" applyFont="1" applyFill="1" applyBorder="1" applyAlignment="1">
      <alignment horizontal="center" vertical="center" wrapText="1"/>
    </xf>
    <xf numFmtId="182" fontId="7" fillId="0" borderId="1" xfId="0" applyNumberFormat="1" applyFont="1" applyBorder="1" applyAlignment="1">
      <alignment horizontal="right" vertical="center"/>
    </xf>
    <xf numFmtId="193" fontId="7" fillId="0" borderId="1" xfId="0" applyNumberFormat="1" applyFont="1" applyBorder="1" applyAlignment="1">
      <alignment horizontal="center" vertical="center"/>
    </xf>
    <xf numFmtId="202" fontId="7" fillId="0" borderId="15" xfId="14" applyNumberFormat="1" applyFont="1" applyBorder="1" applyAlignment="1">
      <alignment horizontal="center" vertical="center" wrapText="1"/>
    </xf>
    <xf numFmtId="193" fontId="7" fillId="0" borderId="1" xfId="15" applyNumberFormat="1" applyFont="1" applyBorder="1" applyAlignment="1">
      <alignment horizontal="center" vertical="center" wrapText="1"/>
    </xf>
    <xf numFmtId="193" fontId="7" fillId="0" borderId="1" xfId="15" applyNumberFormat="1" applyFont="1" applyBorder="1" applyAlignment="1">
      <alignment horizontal="center" vertical="center"/>
    </xf>
    <xf numFmtId="3" fontId="7" fillId="0" borderId="1" xfId="16" applyNumberFormat="1" applyFont="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202" fontId="10" fillId="0" borderId="15" xfId="14" applyNumberFormat="1" applyFont="1" applyBorder="1" applyAlignment="1">
      <alignment horizontal="center" vertical="center" wrapText="1"/>
    </xf>
    <xf numFmtId="3" fontId="10" fillId="0" borderId="1" xfId="16" applyNumberFormat="1" applyFont="1" applyBorder="1" applyAlignment="1">
      <alignment horizontal="center" vertical="center"/>
    </xf>
    <xf numFmtId="193" fontId="10" fillId="0" borderId="1" xfId="15" applyNumberFormat="1" applyFont="1" applyBorder="1" applyAlignment="1">
      <alignment horizontal="center" vertical="center" wrapText="1"/>
    </xf>
    <xf numFmtId="193" fontId="10" fillId="0" borderId="1" xfId="15" applyNumberFormat="1" applyFont="1" applyBorder="1" applyAlignment="1">
      <alignment horizontal="center" vertical="center"/>
    </xf>
    <xf numFmtId="41" fontId="7" fillId="3" borderId="13" xfId="1" quotePrefix="1" applyFont="1" applyFill="1" applyBorder="1" applyAlignment="1">
      <alignment horizontal="center" vertical="center" wrapText="1"/>
    </xf>
    <xf numFmtId="49" fontId="7" fillId="3" borderId="13" xfId="2" applyNumberFormat="1" applyFont="1" applyFill="1" applyBorder="1" applyAlignment="1">
      <alignment horizontal="left" vertical="center" wrapText="1"/>
    </xf>
    <xf numFmtId="49" fontId="7" fillId="3" borderId="14" xfId="2" applyNumberFormat="1" applyFont="1" applyFill="1" applyBorder="1" applyAlignment="1">
      <alignment horizontal="left" vertical="center" wrapText="1"/>
    </xf>
    <xf numFmtId="49" fontId="7" fillId="3" borderId="15" xfId="2" applyNumberFormat="1" applyFont="1" applyFill="1" applyBorder="1" applyAlignment="1">
      <alignment horizontal="left" vertical="center" wrapText="1"/>
    </xf>
    <xf numFmtId="202" fontId="7" fillId="3" borderId="1" xfId="2" applyNumberFormat="1" applyFont="1" applyFill="1" applyBorder="1" applyAlignment="1" applyProtection="1">
      <alignment horizontal="center" vertical="center" wrapText="1"/>
      <protection locked="0"/>
    </xf>
    <xf numFmtId="193" fontId="7" fillId="3" borderId="1" xfId="1" applyNumberFormat="1" applyFont="1" applyFill="1" applyBorder="1" applyAlignment="1">
      <alignment horizontal="center" vertical="center" wrapText="1"/>
    </xf>
    <xf numFmtId="193" fontId="7" fillId="0" borderId="1" xfId="1" applyNumberFormat="1" applyFont="1" applyFill="1" applyBorder="1" applyAlignment="1" applyProtection="1">
      <alignment horizontal="center" vertical="center" wrapText="1"/>
      <protection locked="0"/>
    </xf>
    <xf numFmtId="49" fontId="10" fillId="3" borderId="40" xfId="0" applyNumberFormat="1" applyFont="1" applyFill="1" applyBorder="1" applyAlignment="1">
      <alignment horizontal="left" vertical="center" wrapText="1"/>
    </xf>
    <xf numFmtId="49" fontId="10" fillId="3" borderId="43" xfId="0" applyNumberFormat="1" applyFont="1" applyFill="1" applyBorder="1" applyAlignment="1">
      <alignment horizontal="left" vertical="center" wrapText="1"/>
    </xf>
    <xf numFmtId="49" fontId="10" fillId="3" borderId="41" xfId="0" applyNumberFormat="1" applyFont="1" applyFill="1" applyBorder="1" applyAlignment="1">
      <alignment horizontal="left" vertical="center" wrapText="1"/>
    </xf>
    <xf numFmtId="49" fontId="10" fillId="0" borderId="1" xfId="0" applyNumberFormat="1" applyFont="1" applyBorder="1" applyAlignment="1">
      <alignment horizontal="left" vertical="center" wrapText="1"/>
    </xf>
    <xf numFmtId="49" fontId="10" fillId="0" borderId="13" xfId="0" applyNumberFormat="1" applyFont="1" applyBorder="1" applyAlignment="1">
      <alignment horizontal="left" vertical="center" wrapText="1"/>
    </xf>
    <xf numFmtId="49" fontId="10" fillId="0" borderId="14" xfId="0" applyNumberFormat="1" applyFont="1" applyBorder="1" applyAlignment="1">
      <alignment horizontal="left" vertical="center" wrapText="1"/>
    </xf>
    <xf numFmtId="49" fontId="10" fillId="0" borderId="15" xfId="0" applyNumberFormat="1" applyFont="1" applyBorder="1" applyAlignment="1">
      <alignment horizontal="left" vertical="center" wrapText="1"/>
    </xf>
    <xf numFmtId="193" fontId="14" fillId="3" borderId="1" xfId="2" applyNumberFormat="1" applyFont="1" applyFill="1" applyBorder="1" applyAlignment="1" applyProtection="1">
      <alignment horizontal="center" vertical="center" wrapText="1"/>
      <protection locked="0"/>
    </xf>
    <xf numFmtId="182" fontId="7" fillId="0" borderId="13" xfId="0" applyNumberFormat="1" applyFont="1" applyBorder="1" applyAlignment="1">
      <alignment horizontal="right" vertical="center"/>
    </xf>
    <xf numFmtId="182" fontId="7" fillId="0" borderId="15" xfId="0" applyNumberFormat="1" applyFont="1" applyBorder="1" applyAlignment="1">
      <alignment horizontal="right" vertical="center"/>
    </xf>
    <xf numFmtId="0" fontId="71" fillId="2" borderId="2" xfId="0" applyFont="1" applyFill="1" applyBorder="1" applyAlignment="1">
      <alignment horizontal="center" vertical="center"/>
    </xf>
    <xf numFmtId="0" fontId="71" fillId="2" borderId="2" xfId="0" applyFont="1" applyFill="1" applyBorder="1" applyAlignment="1">
      <alignment horizontal="center" vertical="center"/>
    </xf>
    <xf numFmtId="0" fontId="71" fillId="0" borderId="0" xfId="0" applyFont="1">
      <alignment vertical="center"/>
    </xf>
    <xf numFmtId="176" fontId="29" fillId="0" borderId="3" xfId="0" applyNumberFormat="1" applyFont="1" applyBorder="1" applyAlignment="1">
      <alignment horizontal="center" vertical="center"/>
    </xf>
    <xf numFmtId="181" fontId="29" fillId="0" borderId="0" xfId="0" applyNumberFormat="1" applyFont="1">
      <alignment vertical="center"/>
    </xf>
    <xf numFmtId="176" fontId="29" fillId="0" borderId="1" xfId="0" applyNumberFormat="1" applyFont="1" applyBorder="1" applyAlignment="1">
      <alignment horizontal="center" vertical="center"/>
    </xf>
    <xf numFmtId="179" fontId="29" fillId="0" borderId="1" xfId="0" applyNumberFormat="1" applyFont="1" applyBorder="1" applyAlignment="1">
      <alignment horizontal="center" vertical="center"/>
    </xf>
    <xf numFmtId="180" fontId="29" fillId="0" borderId="1" xfId="0" applyNumberFormat="1" applyFont="1" applyBorder="1" applyAlignment="1">
      <alignment horizontal="center" vertical="center"/>
    </xf>
    <xf numFmtId="0" fontId="29" fillId="0" borderId="1" xfId="0" applyFont="1" applyBorder="1" applyAlignment="1">
      <alignment horizontal="center" vertical="center"/>
    </xf>
    <xf numFmtId="0" fontId="71" fillId="2" borderId="1" xfId="0" applyFont="1" applyFill="1" applyBorder="1" applyAlignment="1">
      <alignment horizontal="center" vertical="center"/>
    </xf>
    <xf numFmtId="182" fontId="71" fillId="2" borderId="1" xfId="0" applyNumberFormat="1" applyFont="1" applyFill="1" applyBorder="1" applyAlignment="1">
      <alignment horizontal="center" vertical="center" wrapText="1"/>
    </xf>
    <xf numFmtId="182" fontId="71" fillId="2" borderId="2" xfId="0" applyNumberFormat="1" applyFont="1" applyFill="1" applyBorder="1" applyAlignment="1">
      <alignment horizontal="center" vertical="center" wrapText="1"/>
    </xf>
    <xf numFmtId="182" fontId="61" fillId="0" borderId="1" xfId="0" applyNumberFormat="1" applyFont="1" applyBorder="1" applyAlignment="1">
      <alignment horizontal="center" vertical="center" wrapText="1"/>
    </xf>
    <xf numFmtId="0" fontId="61" fillId="0" borderId="1" xfId="0" applyFont="1" applyBorder="1" applyAlignment="1">
      <alignment horizontal="center" vertical="center"/>
    </xf>
    <xf numFmtId="0" fontId="29" fillId="2" borderId="5" xfId="0" applyFont="1" applyFill="1" applyBorder="1" applyAlignment="1">
      <alignment horizontal="center" vertical="top"/>
    </xf>
    <xf numFmtId="0" fontId="29" fillId="2" borderId="6" xfId="0" applyFont="1" applyFill="1" applyBorder="1" applyAlignment="1">
      <alignment horizontal="center" vertical="top"/>
    </xf>
    <xf numFmtId="0" fontId="29" fillId="2" borderId="4" xfId="0" applyFont="1" applyFill="1" applyBorder="1" applyAlignment="1">
      <alignment horizontal="center" vertical="top"/>
    </xf>
    <xf numFmtId="49" fontId="31" fillId="3" borderId="13" xfId="0" applyNumberFormat="1" applyFont="1" applyFill="1" applyBorder="1" applyAlignment="1">
      <alignment horizontal="left" vertical="top" wrapText="1"/>
    </xf>
    <xf numFmtId="49" fontId="31" fillId="3" borderId="14" xfId="0" applyNumberFormat="1" applyFont="1" applyFill="1" applyBorder="1" applyAlignment="1">
      <alignment horizontal="left" vertical="top" wrapText="1"/>
    </xf>
    <xf numFmtId="49" fontId="31" fillId="3" borderId="15" xfId="0" applyNumberFormat="1" applyFont="1" applyFill="1" applyBorder="1" applyAlignment="1">
      <alignment horizontal="left" vertical="top" wrapText="1"/>
    </xf>
    <xf numFmtId="203" fontId="29" fillId="3" borderId="7" xfId="17" applyFont="1" applyFill="1" applyBorder="1" applyAlignment="1">
      <alignment horizontal="right" vertical="top"/>
    </xf>
    <xf numFmtId="203" fontId="29" fillId="3" borderId="9" xfId="17" applyFont="1" applyFill="1" applyBorder="1" applyAlignment="1">
      <alignment horizontal="right" vertical="top"/>
    </xf>
    <xf numFmtId="182" fontId="29" fillId="2" borderId="4" xfId="0" applyNumberFormat="1" applyFont="1" applyFill="1" applyBorder="1" applyAlignment="1">
      <alignment horizontal="center" vertical="top"/>
    </xf>
    <xf numFmtId="183" fontId="29" fillId="2" borderId="4" xfId="0" applyNumberFormat="1" applyFont="1" applyFill="1" applyBorder="1" applyAlignment="1">
      <alignment horizontal="center" vertical="top"/>
    </xf>
    <xf numFmtId="14" fontId="73" fillId="0" borderId="1" xfId="0" applyNumberFormat="1" applyFont="1" applyBorder="1" applyAlignment="1" applyProtection="1">
      <alignment horizontal="center" vertical="top"/>
      <protection locked="0"/>
    </xf>
    <xf numFmtId="14" fontId="74" fillId="0" borderId="1" xfId="0" applyNumberFormat="1" applyFont="1" applyBorder="1" applyAlignment="1">
      <alignment horizontal="center" vertical="top" wrapText="1"/>
    </xf>
    <xf numFmtId="0" fontId="73" fillId="0" borderId="1" xfId="0" applyFont="1" applyBorder="1" applyAlignment="1" applyProtection="1">
      <alignment horizontal="center" vertical="top"/>
      <protection locked="0"/>
    </xf>
    <xf numFmtId="203" fontId="73" fillId="0" borderId="1" xfId="17" applyFont="1" applyBorder="1" applyAlignment="1" applyProtection="1">
      <alignment horizontal="center" vertical="top"/>
      <protection locked="0"/>
    </xf>
    <xf numFmtId="0" fontId="75" fillId="0" borderId="1" xfId="0" applyFont="1" applyBorder="1" applyAlignment="1" applyProtection="1">
      <alignment horizontal="center" vertical="top"/>
      <protection locked="0"/>
    </xf>
    <xf numFmtId="203" fontId="75" fillId="0" borderId="1" xfId="17" applyFont="1" applyBorder="1" applyAlignment="1" applyProtection="1">
      <alignment horizontal="center" vertical="top"/>
    </xf>
    <xf numFmtId="0" fontId="29" fillId="2" borderId="10" xfId="0" applyFont="1" applyFill="1" applyBorder="1" applyAlignment="1">
      <alignment horizontal="center" vertical="top"/>
    </xf>
    <xf numFmtId="0" fontId="29" fillId="2" borderId="11" xfId="0" applyFont="1" applyFill="1" applyBorder="1" applyAlignment="1">
      <alignment horizontal="center" vertical="top"/>
    </xf>
    <xf numFmtId="0" fontId="29" fillId="2" borderId="12" xfId="0" applyFont="1" applyFill="1" applyBorder="1" applyAlignment="1">
      <alignment horizontal="center" vertical="top"/>
    </xf>
    <xf numFmtId="203" fontId="29" fillId="3" borderId="13" xfId="17" applyFont="1" applyFill="1" applyBorder="1" applyAlignment="1">
      <alignment horizontal="right" vertical="top"/>
    </xf>
    <xf numFmtId="203" fontId="29" fillId="3" borderId="15" xfId="17" applyFont="1" applyFill="1" applyBorder="1" applyAlignment="1">
      <alignment horizontal="right" vertical="top"/>
    </xf>
    <xf numFmtId="182" fontId="29" fillId="2" borderId="12" xfId="0" applyNumberFormat="1" applyFont="1" applyFill="1" applyBorder="1" applyAlignment="1">
      <alignment horizontal="center" vertical="top"/>
    </xf>
    <xf numFmtId="183" fontId="29" fillId="2" borderId="12" xfId="0" applyNumberFormat="1" applyFont="1" applyFill="1" applyBorder="1" applyAlignment="1">
      <alignment horizontal="center" vertical="top"/>
    </xf>
    <xf numFmtId="14" fontId="73" fillId="0" borderId="1" xfId="0" applyNumberFormat="1" applyFont="1" applyBorder="1" applyAlignment="1" applyProtection="1">
      <alignment horizontal="center" vertical="top" wrapText="1"/>
      <protection locked="0"/>
    </xf>
    <xf numFmtId="0" fontId="29" fillId="2" borderId="40" xfId="0" applyFont="1" applyFill="1" applyBorder="1" applyAlignment="1">
      <alignment horizontal="center" vertical="top"/>
    </xf>
    <xf numFmtId="0" fontId="29" fillId="2" borderId="41" xfId="0" applyFont="1" applyFill="1" applyBorder="1" applyAlignment="1">
      <alignment horizontal="center" vertical="top"/>
    </xf>
    <xf numFmtId="0" fontId="29" fillId="2" borderId="30" xfId="0" applyFont="1" applyFill="1" applyBorder="1" applyAlignment="1">
      <alignment horizontal="center" vertical="top"/>
    </xf>
    <xf numFmtId="203" fontId="29" fillId="3" borderId="13" xfId="17" applyFont="1" applyFill="1" applyBorder="1" applyAlignment="1">
      <alignment horizontal="center" vertical="top"/>
    </xf>
    <xf numFmtId="203" fontId="29" fillId="3" borderId="15" xfId="17" applyFont="1" applyFill="1" applyBorder="1" applyAlignment="1">
      <alignment horizontal="center" vertical="top"/>
    </xf>
    <xf numFmtId="182" fontId="29" fillId="2" borderId="30" xfId="0" applyNumberFormat="1" applyFont="1" applyFill="1" applyBorder="1" applyAlignment="1">
      <alignment horizontal="center" vertical="top"/>
    </xf>
    <xf numFmtId="183" fontId="29" fillId="2" borderId="30" xfId="0" applyNumberFormat="1" applyFont="1" applyFill="1" applyBorder="1" applyAlignment="1">
      <alignment horizontal="center" vertical="top"/>
    </xf>
    <xf numFmtId="0" fontId="29" fillId="2" borderId="16" xfId="0" applyFont="1" applyFill="1" applyBorder="1" applyAlignment="1">
      <alignment horizontal="center" vertical="top" wrapText="1"/>
    </xf>
    <xf numFmtId="0" fontId="29" fillId="2" borderId="16" xfId="0" applyFont="1" applyFill="1" applyBorder="1" applyAlignment="1">
      <alignment horizontal="center" vertical="top"/>
    </xf>
    <xf numFmtId="182" fontId="29" fillId="2" borderId="16" xfId="0" applyNumberFormat="1" applyFont="1" applyFill="1" applyBorder="1" applyAlignment="1">
      <alignment horizontal="center" vertical="top"/>
    </xf>
    <xf numFmtId="2" fontId="29" fillId="2" borderId="16" xfId="0" applyNumberFormat="1" applyFont="1" applyFill="1" applyBorder="1" applyAlignment="1">
      <alignment horizontal="center" vertical="top"/>
    </xf>
    <xf numFmtId="0" fontId="29" fillId="2" borderId="12" xfId="0" applyFont="1" applyFill="1" applyBorder="1" applyAlignment="1">
      <alignment horizontal="center" vertical="top" wrapText="1"/>
    </xf>
    <xf numFmtId="2" fontId="29" fillId="2" borderId="12" xfId="0" applyNumberFormat="1" applyFont="1" applyFill="1" applyBorder="1" applyAlignment="1">
      <alignment horizontal="center" vertical="top"/>
    </xf>
    <xf numFmtId="0" fontId="29" fillId="2" borderId="30" xfId="0" applyFont="1" applyFill="1" applyBorder="1" applyAlignment="1">
      <alignment horizontal="center" vertical="top" wrapText="1"/>
    </xf>
    <xf numFmtId="2" fontId="29" fillId="2" borderId="30" xfId="0" applyNumberFormat="1" applyFont="1" applyFill="1" applyBorder="1" applyAlignment="1">
      <alignment horizontal="center" vertical="top"/>
    </xf>
    <xf numFmtId="0" fontId="29" fillId="0" borderId="0" xfId="0" applyFont="1" applyAlignment="1">
      <alignment vertical="top"/>
    </xf>
    <xf numFmtId="0" fontId="29" fillId="3" borderId="1" xfId="0" applyFont="1" applyFill="1" applyBorder="1" applyAlignment="1">
      <alignment vertical="center" wrapText="1"/>
    </xf>
    <xf numFmtId="203" fontId="29" fillId="3" borderId="1" xfId="17" applyFont="1" applyFill="1" applyBorder="1">
      <alignment vertical="center"/>
    </xf>
    <xf numFmtId="0" fontId="29" fillId="3" borderId="13" xfId="0" applyFont="1" applyFill="1" applyBorder="1" applyAlignment="1">
      <alignment vertical="center" wrapText="1"/>
    </xf>
    <xf numFmtId="0" fontId="29" fillId="3" borderId="14" xfId="0" applyFont="1" applyFill="1" applyBorder="1" applyAlignment="1">
      <alignment vertical="center" wrapText="1"/>
    </xf>
    <xf numFmtId="0" fontId="29" fillId="3" borderId="15" xfId="0" applyFont="1" applyFill="1" applyBorder="1" applyAlignment="1">
      <alignment vertical="center" wrapText="1"/>
    </xf>
    <xf numFmtId="0" fontId="77" fillId="0" borderId="114" xfId="18" applyFont="1" applyBorder="1" applyAlignment="1">
      <alignment horizontal="center" vertical="center" wrapText="1"/>
    </xf>
    <xf numFmtId="0" fontId="76" fillId="0" borderId="0" xfId="18"/>
    <xf numFmtId="0" fontId="78" fillId="0" borderId="114" xfId="18" applyFont="1" applyBorder="1" applyAlignment="1">
      <alignment horizontal="right" vertical="center" wrapText="1"/>
    </xf>
    <xf numFmtId="0" fontId="78" fillId="2" borderId="114" xfId="18" applyFont="1" applyFill="1" applyBorder="1" applyAlignment="1">
      <alignment horizontal="center" vertical="center" wrapText="1"/>
    </xf>
    <xf numFmtId="0" fontId="78" fillId="0" borderId="114" xfId="18" applyFont="1" applyBorder="1" applyAlignment="1">
      <alignment horizontal="center" vertical="center" wrapText="1"/>
    </xf>
    <xf numFmtId="0" fontId="78" fillId="2" borderId="114" xfId="18" applyFont="1" applyFill="1" applyBorder="1" applyAlignment="1">
      <alignment horizontal="center" vertical="center" wrapText="1"/>
    </xf>
    <xf numFmtId="0" fontId="78" fillId="0" borderId="114" xfId="18" applyFont="1" applyBorder="1" applyAlignment="1">
      <alignment horizontal="center" vertical="center" wrapText="1"/>
    </xf>
    <xf numFmtId="0" fontId="78" fillId="10" borderId="114" xfId="18" applyFont="1" applyFill="1" applyBorder="1" applyAlignment="1">
      <alignment horizontal="center" vertical="center" wrapText="1"/>
    </xf>
    <xf numFmtId="0" fontId="79" fillId="0" borderId="114" xfId="18" applyFont="1" applyBorder="1" applyAlignment="1">
      <alignment horizontal="center" vertical="center" wrapText="1"/>
    </xf>
    <xf numFmtId="0" fontId="79" fillId="0" borderId="115" xfId="18" applyFont="1" applyBorder="1" applyAlignment="1">
      <alignment horizontal="center" vertical="center" wrapText="1"/>
    </xf>
    <xf numFmtId="0" fontId="79" fillId="0" borderId="116" xfId="18" applyFont="1" applyBorder="1" applyAlignment="1">
      <alignment horizontal="center" vertical="center" wrapText="1"/>
    </xf>
    <xf numFmtId="0" fontId="76" fillId="0" borderId="116" xfId="18" applyBorder="1" applyAlignment="1">
      <alignment horizontal="center" vertical="center" wrapText="1"/>
    </xf>
    <xf numFmtId="0" fontId="76" fillId="0" borderId="114" xfId="18" applyBorder="1" applyAlignment="1">
      <alignment horizontal="center" vertical="center" wrapText="1"/>
    </xf>
    <xf numFmtId="0" fontId="76" fillId="0" borderId="115" xfId="18" applyBorder="1" applyAlignment="1">
      <alignment horizontal="center" vertical="center" wrapText="1"/>
    </xf>
    <xf numFmtId="0" fontId="76" fillId="0" borderId="117" xfId="18" applyBorder="1" applyAlignment="1">
      <alignment horizontal="center" vertical="center" wrapText="1"/>
    </xf>
    <xf numFmtId="0" fontId="76" fillId="0" borderId="118" xfId="18" applyBorder="1" applyAlignment="1">
      <alignment horizontal="center" vertical="center" wrapText="1"/>
    </xf>
    <xf numFmtId="0" fontId="76" fillId="0" borderId="119" xfId="18" applyBorder="1" applyAlignment="1">
      <alignment horizontal="center" vertical="center" wrapText="1"/>
    </xf>
    <xf numFmtId="0" fontId="76" fillId="0" borderId="120" xfId="18" applyBorder="1" applyAlignment="1">
      <alignment horizontal="center" vertical="center" wrapText="1"/>
    </xf>
    <xf numFmtId="0" fontId="76" fillId="0" borderId="121" xfId="18" applyBorder="1" applyAlignment="1">
      <alignment horizontal="center" vertical="center" wrapText="1"/>
    </xf>
    <xf numFmtId="0" fontId="76" fillId="0" borderId="122" xfId="18" applyBorder="1" applyAlignment="1">
      <alignment horizontal="center" vertical="center" wrapText="1"/>
    </xf>
    <xf numFmtId="0" fontId="76" fillId="0" borderId="36" xfId="18" applyBorder="1" applyAlignment="1">
      <alignment horizontal="center" vertical="center" wrapText="1"/>
    </xf>
    <xf numFmtId="0" fontId="76" fillId="0" borderId="123" xfId="18" applyBorder="1" applyAlignment="1">
      <alignment horizontal="center" vertical="center" wrapText="1"/>
    </xf>
    <xf numFmtId="0" fontId="76" fillId="0" borderId="11" xfId="18" applyBorder="1" applyAlignment="1">
      <alignment horizontal="center" vertical="center" wrapText="1"/>
    </xf>
    <xf numFmtId="0" fontId="76" fillId="0" borderId="124" xfId="18" applyBorder="1" applyAlignment="1">
      <alignment horizontal="center" vertical="center" wrapText="1"/>
    </xf>
    <xf numFmtId="0" fontId="76" fillId="0" borderId="125" xfId="18" applyBorder="1" applyAlignment="1">
      <alignment horizontal="center" vertical="center" wrapText="1"/>
    </xf>
    <xf numFmtId="0" fontId="76" fillId="0" borderId="126" xfId="18" applyBorder="1" applyAlignment="1">
      <alignment horizontal="center"/>
    </xf>
    <xf numFmtId="0" fontId="76" fillId="0" borderId="41" xfId="18" applyBorder="1" applyAlignment="1">
      <alignment horizontal="center"/>
    </xf>
  </cellXfs>
  <cellStyles count="19">
    <cellStyle name="쉼표 [0]" xfId="1" builtinId="6"/>
    <cellStyle name="쉼표 [0] 10 2 2 2" xfId="13" xr:uid="{47E26309-7DED-457E-A094-7D8F701CAA22}"/>
    <cellStyle name="쉼표 [0] 13" xfId="11" xr:uid="{B2883845-F643-4A78-94FD-EAE3ABA161A6}"/>
    <cellStyle name="쉼표 [0] 2" xfId="17" xr:uid="{040D132B-7660-4DFA-97C6-41B2DF9CA4EE}"/>
    <cellStyle name="쉼표 [0] 2 2 3" xfId="10" xr:uid="{A0660D11-0854-4CCD-B44E-103FA078764A}"/>
    <cellStyle name="쉼표 [0] 2 95" xfId="7" xr:uid="{CE7705A3-918B-4EE8-9366-A802C2BCA578}"/>
    <cellStyle name="쉼표 [0] 5 6" xfId="4" xr:uid="{2AB5F82B-4574-4E8A-B3E7-E78684B1179A}"/>
    <cellStyle name="표준" xfId="0" builtinId="0"/>
    <cellStyle name="표준 10 3" xfId="9" xr:uid="{24C9A5E2-D032-45CA-9553-D16D1E59A70B}"/>
    <cellStyle name="표준 100" xfId="16" xr:uid="{992B4F68-2B3F-472A-907C-A475B2F5A605}"/>
    <cellStyle name="표준 109 2 2" xfId="3" xr:uid="{D8255743-1AF0-40B3-835D-A9274D40DA86}"/>
    <cellStyle name="표준 2" xfId="18" xr:uid="{7C55104F-57A0-42C0-98A9-7920D5E22410}"/>
    <cellStyle name="표준 2 96" xfId="6" xr:uid="{E601D0D8-A204-4C29-969F-A2BED3CDC820}"/>
    <cellStyle name="표준 20" xfId="12" xr:uid="{B24275A0-2F87-44AA-B837-753A2E474080}"/>
    <cellStyle name="표준 51" xfId="8" xr:uid="{4723826C-CE7A-4551-BE7B-FCBB2BCD8127}"/>
    <cellStyle name="표준 9 7" xfId="5" xr:uid="{568171A0-8DF9-477E-B892-3296D9F0609D}"/>
    <cellStyle name="표준 98" xfId="15" xr:uid="{97F4136D-64E0-4546-9EE8-72FB3EF9C763}"/>
    <cellStyle name="표준 99" xfId="14" xr:uid="{80588128-08C5-4DF2-8E6E-43DB10AC7608}"/>
    <cellStyle name="표준_15_도로설계실적현황관리(수성+용마)" xfId="2" xr:uid="{415C607A-F654-43E7-A640-FE33EA028226}"/>
  </cellStyles>
  <dxfs count="2">
    <dxf>
      <font>
        <b/>
        <i val="0"/>
      </font>
      <fill>
        <patternFill>
          <bgColor rgb="FFF26464"/>
        </patternFill>
      </fill>
    </dxf>
    <dxf>
      <fill>
        <patternFill>
          <bgColor rgb="FFCC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9" Type="http://schemas.openxmlformats.org/officeDocument/2006/relationships/externalLink" Target="externalLinks/externalLink15.xml"/><Relationship Id="rId21" Type="http://schemas.openxmlformats.org/officeDocument/2006/relationships/worksheet" Target="worksheets/sheet21.xml"/><Relationship Id="rId34" Type="http://schemas.openxmlformats.org/officeDocument/2006/relationships/externalLink" Target="externalLinks/externalLink10.xml"/><Relationship Id="rId42" Type="http://schemas.openxmlformats.org/officeDocument/2006/relationships/externalLink" Target="externalLinks/externalLink18.xml"/><Relationship Id="rId47" Type="http://schemas.openxmlformats.org/officeDocument/2006/relationships/externalLink" Target="externalLinks/externalLink23.xml"/><Relationship Id="rId50" Type="http://schemas.openxmlformats.org/officeDocument/2006/relationships/externalLink" Target="externalLinks/externalLink26.xml"/><Relationship Id="rId55" Type="http://schemas.openxmlformats.org/officeDocument/2006/relationships/externalLink" Target="externalLinks/externalLink3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5.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8.xml"/><Relationship Id="rId37" Type="http://schemas.openxmlformats.org/officeDocument/2006/relationships/externalLink" Target="externalLinks/externalLink13.xml"/><Relationship Id="rId40" Type="http://schemas.openxmlformats.org/officeDocument/2006/relationships/externalLink" Target="externalLinks/externalLink16.xml"/><Relationship Id="rId45" Type="http://schemas.openxmlformats.org/officeDocument/2006/relationships/externalLink" Target="externalLinks/externalLink21.xml"/><Relationship Id="rId53" Type="http://schemas.openxmlformats.org/officeDocument/2006/relationships/externalLink" Target="externalLinks/externalLink29.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externalLink" Target="externalLinks/externalLink11.xml"/><Relationship Id="rId43" Type="http://schemas.openxmlformats.org/officeDocument/2006/relationships/externalLink" Target="externalLinks/externalLink19.xml"/><Relationship Id="rId48" Type="http://schemas.openxmlformats.org/officeDocument/2006/relationships/externalLink" Target="externalLinks/externalLink24.xml"/><Relationship Id="rId56" Type="http://schemas.openxmlformats.org/officeDocument/2006/relationships/externalLink" Target="externalLinks/externalLink32.xml"/><Relationship Id="rId8" Type="http://schemas.openxmlformats.org/officeDocument/2006/relationships/worksheet" Target="worksheets/sheet8.xml"/><Relationship Id="rId51" Type="http://schemas.openxmlformats.org/officeDocument/2006/relationships/externalLink" Target="externalLinks/externalLink2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externalLink" Target="externalLinks/externalLink9.xml"/><Relationship Id="rId38" Type="http://schemas.openxmlformats.org/officeDocument/2006/relationships/externalLink" Target="externalLinks/externalLink14.xml"/><Relationship Id="rId46" Type="http://schemas.openxmlformats.org/officeDocument/2006/relationships/externalLink" Target="externalLinks/externalLink22.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17.xml"/><Relationship Id="rId54" Type="http://schemas.openxmlformats.org/officeDocument/2006/relationships/externalLink" Target="externalLinks/externalLink3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36" Type="http://schemas.openxmlformats.org/officeDocument/2006/relationships/externalLink" Target="externalLinks/externalLink12.xml"/><Relationship Id="rId49" Type="http://schemas.openxmlformats.org/officeDocument/2006/relationships/externalLink" Target="externalLinks/externalLink25.xml"/><Relationship Id="rId57" Type="http://schemas.openxmlformats.org/officeDocument/2006/relationships/externalLink" Target="externalLinks/externalLink33.xml"/><Relationship Id="rId10" Type="http://schemas.openxmlformats.org/officeDocument/2006/relationships/worksheet" Target="worksheets/sheet10.xml"/><Relationship Id="rId31" Type="http://schemas.openxmlformats.org/officeDocument/2006/relationships/externalLink" Target="externalLinks/externalLink7.xml"/><Relationship Id="rId44" Type="http://schemas.openxmlformats.org/officeDocument/2006/relationships/externalLink" Target="externalLinks/externalLink20.xml"/><Relationship Id="rId52" Type="http://schemas.openxmlformats.org/officeDocument/2006/relationships/externalLink" Target="externalLinks/externalLink28.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683559</xdr:colOff>
      <xdr:row>2</xdr:row>
      <xdr:rowOff>145677</xdr:rowOff>
    </xdr:from>
    <xdr:to>
      <xdr:col>18</xdr:col>
      <xdr:colOff>155486</xdr:colOff>
      <xdr:row>8</xdr:row>
      <xdr:rowOff>143241</xdr:rowOff>
    </xdr:to>
    <xdr:pic>
      <xdr:nvPicPr>
        <xdr:cNvPr id="2" name="그림 1">
          <a:extLst>
            <a:ext uri="{FF2B5EF4-FFF2-40B4-BE49-F238E27FC236}">
              <a16:creationId xmlns:a16="http://schemas.microsoft.com/office/drawing/2014/main" id="{D4002A44-963C-4210-AF74-FC7FF73010A8}"/>
            </a:ext>
          </a:extLst>
        </xdr:cNvPr>
        <xdr:cNvPicPr>
          <a:picLocks noChangeAspect="1"/>
        </xdr:cNvPicPr>
      </xdr:nvPicPr>
      <xdr:blipFill>
        <a:blip xmlns:r="http://schemas.openxmlformats.org/officeDocument/2006/relationships" r:embed="rId1"/>
        <a:stretch>
          <a:fillRect/>
        </a:stretch>
      </xdr:blipFill>
      <xdr:spPr>
        <a:xfrm>
          <a:off x="10599084" y="783852"/>
          <a:ext cx="6072752" cy="26264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eb\pq\Users\kys\Downloads\&#44608;&#54644;&#51652;&#47168;%20&#44592;&#50629;&#54805;&#51076;&#45824;&#51452;&#53469;%20&#44277;&#44553;&#52489;&#51652;&#51648;&#44396;%20&#54872;&#44221;&#50689;&#54693;&#54217;&#44032;&#50857;&#50669;\&#44608;&#54644;&#51652;&#47168;%20%20&#54872;&#54217;(&#52572;&#5133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CENG815\main\Users\kys\Downloads\&#44608;&#54644;&#51652;&#47168;%20&#44592;&#50629;&#54805;&#51076;&#45824;&#51452;&#53469;%20&#44277;&#44553;&#52489;&#51652;&#51648;&#44396;%20&#54872;&#44221;&#50689;&#54693;&#54217;&#44032;&#50857;&#50669;\&#44608;&#54644;&#51652;&#47168;%20%20&#54872;&#54217;(&#52572;&#5133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kys/Downloads/&#44608;&#54644;&#51652;&#47168;%20&#44592;&#50629;&#54805;&#51076;&#45824;&#51452;&#53469;%20&#44277;&#44553;&#52489;&#51652;&#51648;&#44396;%20&#54872;&#44221;&#50689;&#54693;&#54217;&#44032;&#50857;&#50669;/&#44608;&#54644;&#51652;&#47168;%20%20&#54872;&#54217;(&#52572;&#5133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1221;&#49464;&#50689;\&#44277;&#50976;\Documents%20and%20Settings\Owner\My%20Documents\&#45348;&#51060;&#53944;&#50728;%20&#48155;&#51008;%20&#54028;&#51068;\&#49340;&#4837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yyum\&#45800;&#51648;\&#45800;&#51648;\2010PQ\2.&#44048;&#47532;\4.&#44277;&#44277;&#44592;&#44288;\&#44277;&#49324;,&#44277;&#45800;\&#52384;&#46020;&#49884;&#49444;&#44277;&#45800;%2010.11.%202(&#45824;&#44396;&#49440;2,3&#44277;&#44396;)\&#45824;&#5308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0.92\haedam\Users\kys\Downloads\&#44608;&#54644;&#51652;&#47168;%20&#44592;&#50629;&#54805;&#51076;&#45824;&#51452;&#53469;%20&#44277;&#44553;&#52489;&#51652;&#51648;&#44396;%20&#54872;&#44221;&#50689;&#54693;&#54217;&#44032;&#50857;&#50669;\&#44608;&#54644;&#51652;&#47168;%20%20&#54872;&#54217;(&#52572;&#51333;).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C:\Users\10004293\AppData\Local\Temp\MicrosoftEdgeDownloads\f446bd95-64b7-47b7-907f-7a994129cddd\7.+&#49324;&#50629;&#49688;&#54665;&#45733;&#47141;&#54217;&#44032;+&#51089;&#49457;&#50577;&#49885;_&#54872;&#44221;&#50689;&#54693;&#54217;&#44032;.xlsx" TargetMode="External"/><Relationship Id="rId1" Type="http://schemas.openxmlformats.org/officeDocument/2006/relationships/externalLinkPath" Target="/Users/10004293/AppData/Local/Temp/MicrosoftEdgeDownloads/f446bd95-64b7-47b7-907f-7a994129cddd/7.+&#49324;&#50629;&#49688;&#54665;&#45733;&#47141;&#54217;&#44032;+&#51089;&#49457;&#50577;&#49885;_&#54872;&#44221;&#50689;&#54693;&#54217;&#44032;.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2.%20&#54620;&#51333;7.+(&#51452;)&#54620;&#44397;&#51333;&#54633;&#44592;&#49696;(&#49688;&#49436;&#44305;&#51452;&#49324;&#54980;).xlsx" TargetMode="External"/><Relationship Id="rId1" Type="http://schemas.openxmlformats.org/officeDocument/2006/relationships/externalLinkPath" Target="2.%20&#54620;&#51333;7.+(&#51452;)&#54620;&#44397;&#51333;&#54633;&#44592;&#49696;(&#49688;&#49436;&#44305;&#51452;&#49324;&#54980;).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3.%20&#49464;&#44305;(&#49324;&#50629;&#49688;&#54665;&#45733;&#47141;&#54217;&#44032;&#49436;)&#49688;&#49436;~&#44305;&#51452;+&#48373;&#49440;&#51204;&#52384;.xlsx" TargetMode="External"/><Relationship Id="rId1" Type="http://schemas.openxmlformats.org/officeDocument/2006/relationships/externalLinkPath" Target="3.%20&#49464;&#44305;(&#49324;&#50629;&#49688;&#54665;&#45733;&#47141;&#54217;&#44032;&#49436;)&#49688;&#49436;~&#44305;&#51452;+&#48373;&#49440;&#51204;&#52384;.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4.%20&#46041;&#47749;&#49324;&#50629;&#49688;&#54665;&#45733;&#47141;&#54217;&#44032;(&#46041;&#47749;&#44592;&#49696;&#44277;&#45800;).xlsx" TargetMode="External"/><Relationship Id="rId1" Type="http://schemas.openxmlformats.org/officeDocument/2006/relationships/externalLinkPath" Target="4.%20&#46041;&#47749;&#49324;&#50629;&#49688;&#54665;&#45733;&#47141;&#54217;&#44032;(&#46041;&#47749;&#44592;&#49696;&#44277;&#45800;).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5.%20&#49688;&#49457;&#49324;&#50629;&#49688;&#54665;&#45733;&#47141;&#54217;&#44032;(PQ)&#51089;&#49457;&#51088;&#47308;.xlsx" TargetMode="External"/><Relationship Id="rId1" Type="http://schemas.openxmlformats.org/officeDocument/2006/relationships/externalLinkPath" Target="5.%20&#49688;&#49457;&#49324;&#50629;&#49688;&#54665;&#45733;&#47141;&#54217;&#44032;(PQ)&#51089;&#49457;&#51088;&#47308;.xlsx"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6.%20&#54861;&#51061;&#9318;+&#49324;&#50629;&#49688;&#54665;&#45733;&#47141;&#54217;&#44032;(PQ)+&#51089;&#49457;&#51088;&#47308;(&#54861;&#51061;)+&#49688;&#49436;-&#44305;&#51452;+&#49324;&#54980;&#54872;&#44221;.xlsx" TargetMode="External"/><Relationship Id="rId1" Type="http://schemas.openxmlformats.org/officeDocument/2006/relationships/externalLinkPath" Target="6.%20&#54861;&#51061;&#9318;+&#49324;&#50629;&#49688;&#54665;&#45733;&#47141;&#54217;&#44032;(PQ)+&#51089;&#49457;&#51088;&#47308;(&#54861;&#51061;)+&#49688;&#49436;-&#44305;&#51452;+&#49324;&#54980;&#54872;&#44221;.xlsx"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7.%20&#49888;&#49457;03-&#49688;&#49436;~&#44305;&#51452;+&#48373;&#49440;&#51204;&#52384;+&#51228;2,3&#44277;&#44396;+&#49324;&#54980;&#54872;&#44221;&#50689;&#54693;&#51312;&#49324;&#50857;&#50669;.xlsx" TargetMode="External"/><Relationship Id="rId1" Type="http://schemas.openxmlformats.org/officeDocument/2006/relationships/externalLinkPath" Target="7.%20&#49888;&#49457;03-&#49688;&#49436;~&#44305;&#51452;+&#48373;&#49440;&#51204;&#52384;+&#51228;2,3&#44277;&#44396;+&#49324;&#54980;&#54872;&#44221;&#50689;&#54693;&#51312;&#49324;&#50857;&#50669;.xlsx"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1.%20&#49464;&#51068;7.&#49324;&#50629;&#49688;&#54665;&#45733;&#47141;&#54217;&#44032;+&#51089;&#49457;&#51088;&#47308;(&#49688;&#49436;~&#44305;&#51452;+&#49324;&#54980;).xlsx" TargetMode="External"/><Relationship Id="rId1" Type="http://schemas.openxmlformats.org/officeDocument/2006/relationships/externalLinkPath" Target="11.%20&#49464;&#51068;7.&#49324;&#50629;&#49688;&#54665;&#45733;&#47141;&#54217;&#44032;+&#51089;&#49457;&#51088;&#47308;(&#49688;&#49436;~&#44305;&#51452;+&#49324;&#54980;).xlsx"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0.%20&#44148;&#54868;07.PQ&#54217;&#44032;&#51088;&#47308;(&#49688;&#49436;&#44305;&#51452;)-&#44148;&#54868;.xlsx" TargetMode="External"/><Relationship Id="rId1" Type="http://schemas.openxmlformats.org/officeDocument/2006/relationships/externalLinkPath" Target="10.%20&#44148;&#54868;07.PQ&#54217;&#44032;&#51088;&#47308;(&#49688;&#49436;&#44305;&#51452;)-&#44148;&#54868;.xlsx"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9.%20&#46041;&#54644;&#51089;&#49457;&#50857;&#54868;&#51068;(26.10.12).xlsx" TargetMode="External"/><Relationship Id="rId1" Type="http://schemas.openxmlformats.org/officeDocument/2006/relationships/externalLinkPath" Target="9.%20&#46041;&#54644;&#51089;&#49457;&#50857;&#54868;&#51068;(26.10.12).xlsx"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8.%20&#46041;&#49457;&#51088;&#44592;&#54217;&#44032;&#49436;_&#49688;&#49436;~&#44305;&#51452;+&#48373;&#49440;&#51204;&#52384;+&#51228;2,3&#44277;&#44396;+&#49324;&#54980;&#54872;&#44221;&#50689;&#54693;&#51312;&#49324;&#50857;&#50669;.xlsx" TargetMode="External"/><Relationship Id="rId1" Type="http://schemas.openxmlformats.org/officeDocument/2006/relationships/externalLinkPath" Target="8.%20&#46041;&#49457;&#51088;&#44592;&#54217;&#44032;&#49436;_&#49688;&#49436;~&#44305;&#51452;+&#48373;&#49440;&#51204;&#52384;+&#51228;2,3&#44277;&#44396;+&#49324;&#54980;&#54872;&#44221;&#50689;&#54693;&#51312;&#49324;&#50857;&#50669;.xlsx"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2.%20&#49436;&#50689;7.+&#49324;&#50629;&#49688;&#54665;&#45733;&#47141;&#54217;&#44032;(PQ)+&#51089;&#49457;&#51088;&#47308;+&#50641;&#49472;.xlsx" TargetMode="External"/><Relationship Id="rId1" Type="http://schemas.openxmlformats.org/officeDocument/2006/relationships/externalLinkPath" Target="12.%20&#49436;&#50689;7.+&#49324;&#50629;&#49688;&#54665;&#45733;&#47141;&#54217;&#44032;(PQ)+&#51089;&#49457;&#51088;&#47308;+&#50641;&#49472;.xlsx"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3.%20&#51060;&#49328;6.(&#51452;)&#51060;&#49328;_&#49324;&#50629;&#49688;&#54665;&#45733;&#47141;&#54217;&#44032;(PQ)+&#51088;&#44592;&#54217;&#44032;&#49436;.xlsx" TargetMode="External"/><Relationship Id="rId1" Type="http://schemas.openxmlformats.org/officeDocument/2006/relationships/externalLinkPath" Target="13.%20&#51060;&#49328;6.(&#51452;)&#51060;&#49328;_&#49324;&#50629;&#49688;&#54665;&#45733;&#47141;&#54217;&#44032;(PQ)+&#51088;&#44592;&#54217;&#44032;&#49436;.xlsx"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4.%20&#49340;&#50504;&#51088;&#44592;&#54217;&#44032;&#49436;(&#49340;&#50504;+&#44221;&#46041;+&#45796;&#50728;+&#49888;&#51068;+&#52397;&#47197;).xlsx" TargetMode="External"/><Relationship Id="rId1" Type="http://schemas.openxmlformats.org/officeDocument/2006/relationships/externalLinkPath" Target="14.%20&#49340;&#50504;&#51088;&#44592;&#54217;&#44032;&#49436;(&#49340;&#50504;+&#44221;&#46041;+&#45796;&#50728;+&#49888;&#51068;+&#52397;&#47197;).xlsx"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5.%20&#44221;&#54840;07.&#49324;&#50629;&#49688;&#54665;&#45733;&#47141;&#54217;&#44032;(PQ)+&#51089;&#49457;&#51088;&#47308;.xlsx" TargetMode="External"/><Relationship Id="rId1" Type="http://schemas.openxmlformats.org/officeDocument/2006/relationships/externalLinkPath" Target="15.%20&#44221;&#54840;07.&#49324;&#50629;&#49688;&#54665;&#45733;&#47141;&#54217;&#44032;(PQ)+&#51089;&#49457;&#51088;&#47308;.xlsx"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6.%20&#50864;&#49888;7.&#49324;&#50629;&#49688;&#54665;&#45733;&#47141;&#54217;&#44032;(PQ)+&#51089;&#49457;&#51088;&#47308;-&#50864;&#49888;.xlsx" TargetMode="External"/><Relationship Id="rId1" Type="http://schemas.openxmlformats.org/officeDocument/2006/relationships/externalLinkPath" Target="16.%20&#50864;&#49888;7.&#49324;&#50629;&#49688;&#54665;&#45733;&#47141;&#54217;&#44032;(PQ)+&#51089;&#49457;&#51088;&#47308;-&#50864;&#49888;.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9436;&#51068;&#54868;-pc\&#44277;&#50976;\Users\kys\Downloads\&#44608;&#54644;&#51652;&#47168;%20&#44592;&#50629;&#54805;&#51076;&#45824;&#51452;&#53469;%20&#44277;&#44553;&#52489;&#51652;&#51648;&#44396;%20&#54872;&#44221;&#50689;&#54693;&#54217;&#44032;&#50857;&#50669;\&#44608;&#54644;&#51652;&#47168;%20%20&#54872;&#54217;(&#52572;&#51333;).xlsx"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7.%20&#50976;&#49888;6.+&#49324;&#50629;&#49688;&#54665;&#45733;&#47141;&#54217;&#44032;+&#51088;&#44592;&#54217;&#44032;&#49436;.xlsx" TargetMode="External"/><Relationship Id="rId1" Type="http://schemas.openxmlformats.org/officeDocument/2006/relationships/externalLinkPath" Target="17.%20&#50976;&#49888;6.+&#49324;&#50629;&#49688;&#54665;&#45733;&#47141;&#54217;&#44032;+&#51088;&#44592;&#54217;&#44032;&#49436;.xlsx"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8.%20&#52992;&#51060;&#51648;06.&#52992;&#51060;&#51648;&#50644;&#51648;&#45768;&#50612;&#47553;_&#51088;&#44592;&#54217;&#44032;&#49436;.xlsx" TargetMode="External"/><Relationship Id="rId1" Type="http://schemas.openxmlformats.org/officeDocument/2006/relationships/externalLinkPath" Target="18.%20&#52992;&#51060;&#51648;06.&#52992;&#51060;&#51648;&#50644;&#51648;&#45768;&#50612;&#47553;_&#51088;&#44592;&#54217;&#44032;&#49436;.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100.130.166\&#50629;&#47924;pq\Users\kys\Downloads\&#44608;&#54644;&#51652;&#47168;%20&#44592;&#50629;&#54805;&#51076;&#45824;&#51452;&#53469;%20&#44277;&#44553;&#52489;&#51652;&#51648;&#44396;%20&#54872;&#44221;&#50689;&#54693;&#54217;&#44032;&#50857;&#50669;\&#44608;&#54644;&#51652;&#47168;%20%20&#54872;&#54217;(&#52572;&#51333;).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1221;&#49464;&#50689;\&#44277;&#50976;\Documents%20and%20Settings\Owner\&#48148;&#53461;%20&#54868;&#47732;\&#45432;&#48393;&#54840;\&#47928;&#49436;&#52509;&#44292;\NOH%20BONG%20HO(07.09.01%20&#51060;&#54980;)\P.Q&#49436;&#47448;\&#54620;&#44397;&#52384;&#46020;&#49884;&#49444;&#44277;&#45800;\&#50872;&#49328;-&#54252;&#54637;%205&#44277;&#44396;\&#50641;&#49472;&#49436;&#49885;(&#44048;&#47532;P.Q)%20-%20&#52384;&#44592;&#44277;.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19.%20&#45796;&#49328;6)+&#49324;&#50629;&#49688;&#54665;&#45733;&#47141;&#54217;&#44032;+&#51089;&#49457;&#51088;&#47308;(&#45796;&#49328;+&#48712;&#53581;+&#50640;&#53076;&#49714;).xlsx" TargetMode="External"/><Relationship Id="rId1" Type="http://schemas.openxmlformats.org/officeDocument/2006/relationships/externalLinkPath" Target="19.%20&#45796;&#49328;6)+&#49324;&#50629;&#49688;&#54665;&#45733;&#47141;&#54217;&#44032;+&#51089;&#49457;&#51088;&#47308;(&#45796;&#49328;+&#48712;&#53581;+&#50640;&#53076;&#49714;).xlsx"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20.%20&#49440;&#51652;7.+&#51088;&#44592;&#54217;&#44032;&#49436;(&#49688;&#49436;&#44305;&#51452;+&#49324;&#54980;&#54872;&#44221;)_&#49440;&#51652;+&#55092;&#50644;&#53944;+&#54620;&#44397;&#49373;&#53468;&#45348;&#53944;.xlsx" TargetMode="External"/><Relationship Id="rId1" Type="http://schemas.openxmlformats.org/officeDocument/2006/relationships/externalLinkPath" Target="20.%20&#49440;&#51652;7.+&#51088;&#44592;&#54217;&#44032;&#49436;(&#49688;&#49436;&#44305;&#51452;+&#49324;&#54980;&#54872;&#44221;)_&#49440;&#51652;+&#55092;&#50644;&#53944;+&#54620;&#44397;&#49373;&#53468;&#45348;&#53944;.xlsx"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21.%20&#46041;&#50500;7.&#49688;&#49436;~&#44305;&#51452;+&#48373;&#49440;&#51204;&#52384;+&#49324;&#54980;(&#46041;&#50500;).xlsx" TargetMode="External"/><Relationship Id="rId1" Type="http://schemas.openxmlformats.org/officeDocument/2006/relationships/externalLinkPath" Target="21.%20&#46041;&#50500;7.&#49688;&#49436;~&#44305;&#51452;+&#48373;&#49440;&#51204;&#52384;+&#49324;&#54980;(&#46041;&#50500;).xlsx"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22.%20&#45824;&#50689;7-1.+&#49324;&#50629;&#49688;&#54665;&#45733;&#47141;&#54217;&#44032;+&#51089;&#49457;&#51088;&#47308;(&#49688;&#49436;~&#44305;&#51452;+&#48373;&#49440;&#51204;&#52384;+&#49324;&#54980;)(&#45824;&#50689;+&#49464;&#47749;+&#50644;&#54000;&#52992;&#51060;).xlsx" TargetMode="External"/><Relationship Id="rId1" Type="http://schemas.openxmlformats.org/officeDocument/2006/relationships/externalLinkPath" Target="22.%20&#45824;&#50689;7-1.+&#49324;&#50629;&#49688;&#54665;&#45733;&#47141;&#54217;&#44032;+&#51089;&#49457;&#51088;&#47308;(&#49688;&#49436;~&#44305;&#51452;+&#48373;&#49440;&#51204;&#52384;+&#49324;&#54980;)(&#45824;&#50689;+&#49464;&#47749;+&#50644;&#54000;&#52992;&#51060;).xlsx"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file:///C:\Users\10004293\Desktop\4.%20&#50857;&#50669;&#44228;&#50557;\1-1.%20&#50689;&#54693;&#54217;&#44032;\1-1.%20&#54872;&#44221;\6.%20&#49688;&#49436;~&#44305;&#51452;%20&#48373;&#49440;&#51204;&#52384;%20&#51228;2,3&#44277;&#44396;%20&#49324;&#54980;&#54872;&#44221;&#50689;&#54693;&#51312;&#49324;&#50857;&#50669;\3.%20PQ&#51217;&#49688;\23.%20&#46020;&#54868;+-+&#49324;&#50629;&#49688;&#54665;&#45733;&#47141;&#54217;&#44032;&#51089;&#49457;&#50577;&#49885;_(&#49688;&#49436;~&#44305;&#51452;+&#49324;&#54980;&#54872;&#44221;&#50689;&#54693;&#51312;&#49324;&#50857;&#50669;).xlsx" TargetMode="External"/><Relationship Id="rId1" Type="http://schemas.openxmlformats.org/officeDocument/2006/relationships/externalLinkPath" Target="23.%20&#46020;&#54868;+-+&#49324;&#50629;&#49688;&#54665;&#45733;&#47141;&#54217;&#44032;&#51089;&#49457;&#50577;&#49885;_(&#49688;&#49436;~&#44305;&#51452;+&#49324;&#54980;&#54872;&#44221;&#50689;&#54693;&#51312;&#49324;&#50857;&#50669;).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qnas\PQ_User\Users\kys\Downloads\&#44608;&#54644;&#51652;&#47168;%20&#44592;&#50629;&#54805;&#51076;&#45824;&#51452;&#53469;%20&#44277;&#44553;&#52489;&#51652;&#51648;&#44396;%20&#54872;&#44221;&#50689;&#54693;&#54217;&#44032;&#50857;&#50669;\&#44608;&#54644;&#51652;&#47168;%20%20&#54872;&#54217;(&#52572;&#5133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작성요령"/>
      <sheetName val="참여업체"/>
      <sheetName val="배점기준"/>
      <sheetName val="종합평가표"/>
      <sheetName val="평가자"/>
      <sheetName val="총괄경력"/>
      <sheetName val="분야별책임경력"/>
      <sheetName val="분야별경력"/>
      <sheetName val="총괄실적"/>
      <sheetName val="분야별책임실적"/>
      <sheetName val="분야별실적"/>
      <sheetName val="업무여유도"/>
      <sheetName val="교육훈련"/>
      <sheetName val="과업의이해도"/>
      <sheetName val="환경평가업체"/>
      <sheetName val="업체수행실적"/>
      <sheetName val="신용도"/>
      <sheetName val="부실벌점"/>
      <sheetName val="기술투자"/>
      <sheetName val="개발(주관)"/>
      <sheetName val="활용(주관)"/>
      <sheetName val="가감점"/>
    </sheetNames>
    <sheetDataSet>
      <sheetData sheetId="0" refreshError="1"/>
      <sheetData sheetId="1" refreshError="1"/>
      <sheetData sheetId="2">
        <row r="3">
          <cell r="C3" t="str">
            <v>수질관리</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작성요령"/>
      <sheetName val="참여업체"/>
      <sheetName val="배점기준"/>
      <sheetName val="종합평가표"/>
      <sheetName val="평가자"/>
      <sheetName val="총괄경력"/>
      <sheetName val="분야별책임경력"/>
      <sheetName val="분야별경력"/>
      <sheetName val="총괄실적"/>
      <sheetName val="분야별책임실적"/>
      <sheetName val="분야별실적"/>
      <sheetName val="업무여유도"/>
      <sheetName val="교육훈련"/>
      <sheetName val="과업의이해도"/>
      <sheetName val="환경평가업체"/>
      <sheetName val="업체수행실적"/>
      <sheetName val="신용도"/>
      <sheetName val="부실벌점"/>
      <sheetName val="기술투자"/>
      <sheetName val="개발(주관)"/>
      <sheetName val="활용(주관)"/>
      <sheetName val="가감점"/>
    </sheetNames>
    <sheetDataSet>
      <sheetData sheetId="0" refreshError="1"/>
      <sheetData sheetId="1" refreshError="1"/>
      <sheetData sheetId="2">
        <row r="3">
          <cell r="C3" t="str">
            <v>수질관리</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작성요령"/>
      <sheetName val="참여업체"/>
      <sheetName val="배점기준"/>
      <sheetName val="종합평가표"/>
      <sheetName val="평가자"/>
      <sheetName val="총괄경력"/>
      <sheetName val="분야별책임경력"/>
      <sheetName val="분야별경력"/>
      <sheetName val="총괄실적"/>
      <sheetName val="분야별책임실적"/>
      <sheetName val="분야별실적"/>
      <sheetName val="업무여유도"/>
      <sheetName val="교육훈련"/>
      <sheetName val="과업의이해도"/>
      <sheetName val="환경평가업체"/>
      <sheetName val="업체수행실적"/>
      <sheetName val="신용도"/>
      <sheetName val="부실벌점"/>
      <sheetName val="기술투자"/>
      <sheetName val="개발(주관)"/>
      <sheetName val="활용(주관)"/>
      <sheetName val="가감점"/>
    </sheetNames>
    <sheetDataSet>
      <sheetData sheetId="0" refreshError="1"/>
      <sheetData sheetId="1" refreshError="1"/>
      <sheetData sheetId="2">
        <row r="3">
          <cell r="C3" t="str">
            <v>수질관리</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출목록"/>
      <sheetName val="제1호"/>
      <sheetName val="제2호"/>
      <sheetName val="담합입찰방지각서"/>
      <sheetName val="실적증명서각서"/>
      <sheetName val="제3호"/>
      <sheetName val="제4호"/>
      <sheetName val="제4-1호"/>
      <sheetName val="제5호"/>
      <sheetName val="제5-1호"/>
      <sheetName val="제5-2호"/>
      <sheetName val="제5-3호"/>
      <sheetName val="제6호"/>
      <sheetName val="제6-1호"/>
      <sheetName val="제6-2호"/>
      <sheetName val="제6-3호"/>
      <sheetName val="제7호"/>
      <sheetName val="제7-1호"/>
      <sheetName val="제8호"/>
      <sheetName val="제8-1호"/>
      <sheetName val="제8-2호"/>
      <sheetName val="제8-3호"/>
      <sheetName val="제9호"/>
      <sheetName val="제9-1호"/>
      <sheetName val="제10호"/>
      <sheetName val="제11호"/>
      <sheetName val="제12호"/>
      <sheetName val="제13호"/>
      <sheetName val="제14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
          <cell r="A1" t="str">
            <v>유사용역 수행실적</v>
          </cell>
        </row>
        <row r="3">
          <cell r="A3" t="str">
            <v>1. 유사용역 수행실적</v>
          </cell>
          <cell r="B3" t="str">
            <v>(단위 : 원)</v>
          </cell>
          <cell r="C3" t="str">
            <v>(단위 : 원)</v>
          </cell>
          <cell r="D3" t="str">
            <v>(단위 : 원)</v>
          </cell>
          <cell r="G3" t="str">
            <v>(단위 : 원)</v>
          </cell>
        </row>
        <row r="4">
          <cell r="A4" t="str">
            <v>업체명</v>
          </cell>
          <cell r="B4" t="str">
            <v>지분율</v>
          </cell>
          <cell r="C4" t="str">
            <v>유     사     용     역     수     행     실     적</v>
          </cell>
          <cell r="D4" t="str">
            <v>점수</v>
          </cell>
          <cell r="E4" t="str">
            <v>점수</v>
          </cell>
          <cell r="F4" t="str">
            <v>점수</v>
          </cell>
          <cell r="H4" t="str">
            <v>점수</v>
          </cell>
        </row>
        <row r="5">
          <cell r="C5" t="str">
            <v>수     행     실     적</v>
          </cell>
          <cell r="D5" t="str">
            <v>합     계</v>
          </cell>
          <cell r="E5" t="str">
            <v>합     계</v>
          </cell>
          <cell r="F5" t="str">
            <v>합     계</v>
          </cell>
          <cell r="G5" t="str">
            <v>합     계</v>
          </cell>
        </row>
        <row r="6">
          <cell r="A6" t="str">
            <v>㈜가나다</v>
          </cell>
          <cell r="B6">
            <v>0.6</v>
          </cell>
          <cell r="C6">
            <v>34000000000</v>
          </cell>
          <cell r="D6">
            <v>20400000000</v>
          </cell>
          <cell r="E6">
            <v>20400000000</v>
          </cell>
          <cell r="F6">
            <v>30600000000</v>
          </cell>
          <cell r="G6">
            <v>30600000000</v>
          </cell>
        </row>
        <row r="7">
          <cell r="A7" t="str">
            <v>㈜라마바</v>
          </cell>
          <cell r="B7">
            <v>0.3</v>
          </cell>
          <cell r="C7">
            <v>34000000000</v>
          </cell>
          <cell r="D7">
            <v>10200000000</v>
          </cell>
          <cell r="E7">
            <v>10200000000</v>
          </cell>
        </row>
        <row r="8">
          <cell r="A8" t="str">
            <v>㈜삼보기술단</v>
          </cell>
          <cell r="B8">
            <v>0.15</v>
          </cell>
          <cell r="C8">
            <v>0</v>
          </cell>
          <cell r="D8">
            <v>0</v>
          </cell>
          <cell r="E8">
            <v>0</v>
          </cell>
        </row>
        <row r="9">
          <cell r="A9" t="str">
            <v>㈜차카파</v>
          </cell>
          <cell r="B9">
            <v>0</v>
          </cell>
          <cell r="C9">
            <v>34000000000</v>
          </cell>
          <cell r="D9">
            <v>0</v>
          </cell>
          <cell r="E9">
            <v>0</v>
          </cell>
        </row>
        <row r="10">
          <cell r="A10" t="str">
            <v>㈜하가나</v>
          </cell>
          <cell r="B10">
            <v>0</v>
          </cell>
          <cell r="C10">
            <v>0</v>
          </cell>
          <cell r="D10">
            <v>0</v>
          </cell>
          <cell r="E10">
            <v>0</v>
          </cell>
        </row>
        <row r="12">
          <cell r="A12" t="str">
            <v>2. 업체별 수행실적</v>
          </cell>
        </row>
        <row r="13">
          <cell r="G13" t="str">
            <v>(단위 : 원)</v>
          </cell>
        </row>
        <row r="14">
          <cell r="A14" t="str">
            <v>업체명</v>
          </cell>
          <cell r="B14" t="str">
            <v>감리구분</v>
          </cell>
          <cell r="C14" t="str">
            <v>유사용역 수행실적</v>
          </cell>
          <cell r="D14" t="str">
            <v>비  고</v>
          </cell>
          <cell r="E14" t="str">
            <v>비  고</v>
          </cell>
          <cell r="F14" t="str">
            <v>비  고</v>
          </cell>
          <cell r="H14" t="str">
            <v>비  고</v>
          </cell>
        </row>
        <row r="15">
          <cell r="C15" t="str">
            <v>동일분야(100%)</v>
          </cell>
          <cell r="D15" t="str">
            <v>유사분야(80%)</v>
          </cell>
          <cell r="E15" t="str">
            <v>기타분야(60%)</v>
          </cell>
          <cell r="F15" t="str">
            <v>합          계</v>
          </cell>
        </row>
        <row r="16">
          <cell r="A16" t="str">
            <v>㈜가나다</v>
          </cell>
          <cell r="B16" t="str">
            <v>책임감리(환산)</v>
          </cell>
          <cell r="C16">
            <v>20000000000</v>
          </cell>
          <cell r="D16">
            <v>10000000000</v>
          </cell>
          <cell r="E16">
            <v>10000000000</v>
          </cell>
          <cell r="F16">
            <v>40000000000</v>
          </cell>
          <cell r="G16">
            <v>34000000000</v>
          </cell>
        </row>
        <row r="17">
          <cell r="C17">
            <v>20000000000</v>
          </cell>
          <cell r="D17">
            <v>8000000000</v>
          </cell>
          <cell r="E17">
            <v>6000000000</v>
          </cell>
          <cell r="F17">
            <v>34000000000</v>
          </cell>
        </row>
        <row r="18">
          <cell r="B18" t="str">
            <v>시공감리(환산)</v>
          </cell>
          <cell r="C18">
            <v>0</v>
          </cell>
          <cell r="D18">
            <v>0</v>
          </cell>
          <cell r="E18">
            <v>0</v>
          </cell>
          <cell r="F18">
            <v>0</v>
          </cell>
        </row>
        <row r="19">
          <cell r="F19">
            <v>0</v>
          </cell>
        </row>
        <row r="20">
          <cell r="B20" t="str">
            <v>검측감리(환산)</v>
          </cell>
          <cell r="C20">
            <v>0</v>
          </cell>
          <cell r="D20">
            <v>0</v>
          </cell>
          <cell r="E20">
            <v>0</v>
          </cell>
          <cell r="F20">
            <v>0</v>
          </cell>
        </row>
        <row r="21">
          <cell r="F21">
            <v>0</v>
          </cell>
        </row>
        <row r="22">
          <cell r="A22" t="str">
            <v>㈜라마바</v>
          </cell>
          <cell r="B22" t="str">
            <v>책임감리(환산)</v>
          </cell>
          <cell r="C22">
            <v>20000000000</v>
          </cell>
          <cell r="D22">
            <v>10000000000</v>
          </cell>
          <cell r="E22">
            <v>10000000000</v>
          </cell>
          <cell r="F22">
            <v>40000000000</v>
          </cell>
          <cell r="G22">
            <v>34000000000</v>
          </cell>
        </row>
        <row r="23">
          <cell r="C23">
            <v>20000000000</v>
          </cell>
          <cell r="D23">
            <v>8000000000</v>
          </cell>
          <cell r="E23">
            <v>6000000000</v>
          </cell>
          <cell r="F23">
            <v>34000000000</v>
          </cell>
        </row>
        <row r="24">
          <cell r="B24" t="str">
            <v>시공감리(환산)</v>
          </cell>
          <cell r="C24">
            <v>0</v>
          </cell>
          <cell r="D24">
            <v>0</v>
          </cell>
          <cell r="E24">
            <v>0</v>
          </cell>
          <cell r="F24">
            <v>0</v>
          </cell>
        </row>
        <row r="25">
          <cell r="F25">
            <v>0</v>
          </cell>
        </row>
        <row r="26">
          <cell r="B26" t="str">
            <v>검측감리(환산)</v>
          </cell>
          <cell r="C26">
            <v>0</v>
          </cell>
          <cell r="D26">
            <v>0</v>
          </cell>
          <cell r="E26">
            <v>0</v>
          </cell>
          <cell r="F26">
            <v>0</v>
          </cell>
        </row>
        <row r="27">
          <cell r="F27">
            <v>0</v>
          </cell>
        </row>
        <row r="28">
          <cell r="A28" t="str">
            <v>㈜삼보기술단</v>
          </cell>
          <cell r="B28" t="str">
            <v>책임감리(환산)</v>
          </cell>
          <cell r="C28">
            <v>0</v>
          </cell>
          <cell r="D28">
            <v>0</v>
          </cell>
          <cell r="E28">
            <v>0</v>
          </cell>
          <cell r="G28">
            <v>0</v>
          </cell>
        </row>
        <row r="29">
          <cell r="C29">
            <v>0</v>
          </cell>
          <cell r="D29">
            <v>0</v>
          </cell>
          <cell r="E29">
            <v>0</v>
          </cell>
          <cell r="F29">
            <v>0</v>
          </cell>
        </row>
        <row r="30">
          <cell r="B30" t="str">
            <v>시공감리(환산)</v>
          </cell>
          <cell r="C30">
            <v>0</v>
          </cell>
          <cell r="D30">
            <v>0</v>
          </cell>
          <cell r="E30">
            <v>0</v>
          </cell>
          <cell r="F30">
            <v>0</v>
          </cell>
        </row>
        <row r="31">
          <cell r="F31">
            <v>0</v>
          </cell>
        </row>
        <row r="32">
          <cell r="B32" t="str">
            <v>검측감리(환산)</v>
          </cell>
          <cell r="C32">
            <v>0</v>
          </cell>
          <cell r="D32">
            <v>0</v>
          </cell>
          <cell r="E32">
            <v>0</v>
          </cell>
          <cell r="F32">
            <v>0</v>
          </cell>
        </row>
        <row r="33">
          <cell r="F33">
            <v>0</v>
          </cell>
        </row>
        <row r="34">
          <cell r="A34" t="str">
            <v>㈜차카파</v>
          </cell>
          <cell r="B34" t="str">
            <v>책임감리(환산)</v>
          </cell>
          <cell r="C34">
            <v>20000000000</v>
          </cell>
          <cell r="D34">
            <v>10000000000</v>
          </cell>
          <cell r="E34">
            <v>10000000000</v>
          </cell>
          <cell r="F34">
            <v>40000000000</v>
          </cell>
          <cell r="G34">
            <v>34000000000</v>
          </cell>
        </row>
        <row r="35">
          <cell r="C35">
            <v>20000000000</v>
          </cell>
          <cell r="D35">
            <v>8000000000</v>
          </cell>
          <cell r="E35">
            <v>6000000000</v>
          </cell>
          <cell r="F35">
            <v>34000000000</v>
          </cell>
        </row>
        <row r="36">
          <cell r="B36" t="str">
            <v>시공감리(환산)</v>
          </cell>
          <cell r="C36">
            <v>0</v>
          </cell>
          <cell r="D36">
            <v>0</v>
          </cell>
          <cell r="E36">
            <v>0</v>
          </cell>
          <cell r="F36">
            <v>0</v>
          </cell>
        </row>
        <row r="37">
          <cell r="F37">
            <v>0</v>
          </cell>
        </row>
        <row r="38">
          <cell r="B38" t="str">
            <v>검측감리(환산)</v>
          </cell>
          <cell r="C38">
            <v>0</v>
          </cell>
          <cell r="D38">
            <v>0</v>
          </cell>
          <cell r="E38">
            <v>0</v>
          </cell>
          <cell r="F38">
            <v>0</v>
          </cell>
        </row>
        <row r="39">
          <cell r="F39">
            <v>0</v>
          </cell>
        </row>
        <row r="40">
          <cell r="A40" t="str">
            <v>㈜하가나</v>
          </cell>
          <cell r="B40" t="str">
            <v>책임감리(환산)</v>
          </cell>
          <cell r="C40">
            <v>0</v>
          </cell>
          <cell r="D40">
            <v>0</v>
          </cell>
          <cell r="E40">
            <v>0</v>
          </cell>
          <cell r="G40">
            <v>0</v>
          </cell>
        </row>
        <row r="41">
          <cell r="C41">
            <v>0</v>
          </cell>
          <cell r="D41">
            <v>0</v>
          </cell>
          <cell r="E41">
            <v>0</v>
          </cell>
          <cell r="F41">
            <v>0</v>
          </cell>
        </row>
        <row r="42">
          <cell r="B42" t="str">
            <v>시공감리(환산)</v>
          </cell>
          <cell r="C42">
            <v>0</v>
          </cell>
          <cell r="D42">
            <v>0</v>
          </cell>
          <cell r="E42">
            <v>0</v>
          </cell>
          <cell r="F42">
            <v>0</v>
          </cell>
        </row>
        <row r="43">
          <cell r="F43">
            <v>0</v>
          </cell>
        </row>
        <row r="44">
          <cell r="B44" t="str">
            <v>검측감리(환산)</v>
          </cell>
          <cell r="C44">
            <v>0</v>
          </cell>
          <cell r="D44">
            <v>0</v>
          </cell>
          <cell r="E44">
            <v>0</v>
          </cell>
          <cell r="F44">
            <v>0</v>
          </cell>
        </row>
        <row r="45">
          <cell r="F45">
            <v>0</v>
          </cell>
        </row>
        <row r="47">
          <cell r="A47" t="str">
            <v xml:space="preserve">* 유사용역 수행실적은 기성금,선금 수령과 관계없이 적용되는 기간에 감리업무를 수행한 해당감리비를 적용합니다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출목록"/>
      <sheetName val="신청서"/>
      <sheetName val="표지"/>
      <sheetName val="낙찰자결정방법동의서"/>
      <sheetName val="담합입찰방지각서"/>
      <sheetName val="실적증명서각서"/>
      <sheetName val="자기평가서"/>
      <sheetName val="참여현황"/>
      <sheetName val="동의서"/>
      <sheetName val="참여감리원 등급"/>
      <sheetName val="이성수(해당)"/>
      <sheetName val="이성수(직무)"/>
      <sheetName val="박재원(해당)"/>
      <sheetName val="교육훈련"/>
      <sheetName val="유사용역"/>
      <sheetName val="동일실적"/>
      <sheetName val="유사실적"/>
      <sheetName val="기타실적"/>
      <sheetName val="(시공)기타실적"/>
      <sheetName val="업무정지 부실벌점"/>
      <sheetName val="신용평가"/>
      <sheetName val="기술개발"/>
      <sheetName val="건설신기술"/>
      <sheetName val="특허"/>
      <sheetName val="실용신안"/>
      <sheetName val="투자실적"/>
      <sheetName val="건설기술 연구개발사업"/>
      <sheetName val="업무중첩도"/>
      <sheetName val="교체빈도"/>
      <sheetName val="가점사항"/>
      <sheetName val="해외감리"/>
      <sheetName val="감점사항"/>
      <sheetName val="제6호"/>
      <sheetName val="6PILE  (돌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작성요령"/>
      <sheetName val="참여업체"/>
      <sheetName val="배점기준"/>
      <sheetName val="종합평가표"/>
      <sheetName val="평가자"/>
      <sheetName val="총괄경력"/>
      <sheetName val="분야별책임경력"/>
      <sheetName val="분야별경력"/>
      <sheetName val="총괄실적"/>
      <sheetName val="분야별책임실적"/>
      <sheetName val="분야별실적"/>
      <sheetName val="업무여유도"/>
      <sheetName val="교육훈련"/>
      <sheetName val="과업의이해도"/>
      <sheetName val="환경평가업체"/>
      <sheetName val="업체수행실적"/>
      <sheetName val="신용도"/>
      <sheetName val="부실벌점"/>
      <sheetName val="기술투자"/>
      <sheetName val="개발(주관)"/>
      <sheetName val="활용(주관)"/>
      <sheetName val="가감점"/>
    </sheetNames>
    <sheetDataSet>
      <sheetData sheetId="0" refreshError="1"/>
      <sheetData sheetId="1" refreshError="1"/>
      <sheetData sheetId="2">
        <row r="3">
          <cell r="C3" t="str">
            <v>수질관리</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총괄_이문규)"/>
      <sheetName val="제5-2호(총괄_이문규)"/>
      <sheetName val="제5-3호(총괄_이문규)"/>
      <sheetName val="제5-1호(대기책임_김영주)"/>
      <sheetName val="제5-2호(대기책임_김영주)"/>
      <sheetName val="제5-3호(대기책임_김영주)"/>
      <sheetName val="제5-1호(수질책임_황민기)"/>
      <sheetName val="제5-2호(수질책임_황민기)"/>
      <sheetName val="제5-3호(수질책임_황민기)"/>
      <sheetName val="제5-1호(소음책임_이규환)"/>
      <sheetName val="제5-2호(소음책임_이규환)"/>
      <sheetName val="제5-3호(소음책임_이규환)"/>
      <sheetName val="제5-1호(대기참여_김대준)"/>
      <sheetName val="제5-2호(대기참여_김대준)"/>
      <sheetName val="제5-3호(대기참여_김대준)"/>
      <sheetName val="제5-1호(수질참여_신동근)"/>
      <sheetName val="제5-2호(수질참여_신동근)"/>
      <sheetName val="제5-3호(수질참여_신동근)"/>
      <sheetName val="제5-1호(소음참여_최미연)"/>
      <sheetName val="제5-2호(소음참여_최미연)"/>
      <sheetName val="제5-3호(소음참여_최미연)"/>
      <sheetName val="제5-1호(자연참여_박호은)"/>
      <sheetName val="제5-2호(자연참여_박호은)"/>
      <sheetName val="제5-3호(자연참여_박호은)"/>
      <sheetName val="제5-4호"/>
      <sheetName val="제5-5호(업무중복도)"/>
      <sheetName val="제5-6호(교육훈련)"/>
      <sheetName val="제5-7호(전차용역)"/>
      <sheetName val="제6호 "/>
      <sheetName val="제6-1-1호(환경실적 건수)(동부)"/>
      <sheetName val="제6-1-2호(평가외실적 건수)(동부)"/>
      <sheetName val="제6-2-1호(환경실적 금액)(동부)"/>
      <sheetName val="제6-2-2호(평가외실적 금액)(동부)"/>
      <sheetName val="제6-1-1호(환경실적 건수)(건일)"/>
      <sheetName val="제6-1-2호(평가외실적 건수)(건일)"/>
      <sheetName val="제6-2-1호(환경실적 금액)(건일)"/>
      <sheetName val="제6-2-2호(평가외실적 금액)(건일)"/>
      <sheetName val="제6-1-1호(환경실적 건수)(어스)"/>
      <sheetName val="제6-1-2호(환경실적 건수)(어스)"/>
      <sheetName val="제6-2-1호(환경실적 건수)(어스)"/>
      <sheetName val="제6-2-2호(환경실적 건수)(어스)"/>
      <sheetName val="제7호(입찰참가제한)"/>
      <sheetName val="제8호(재정상태)"/>
      <sheetName val="제9호 (개발,투자,활용실적)"/>
      <sheetName val="제9-1호(신기술)(동부)"/>
      <sheetName val="제9-2호(특허)(동부)"/>
      <sheetName val="제9-3호(실용신안)(동부)"/>
      <sheetName val="제9-1호(신기술)(건일)"/>
      <sheetName val="제9-2호(특허)(건일)"/>
      <sheetName val="제9-3호(실용신안)(건일)"/>
      <sheetName val="제9-1호(신기술)(어스)"/>
      <sheetName val="제9-2호(특허)(어스)"/>
      <sheetName val="제9-3호(실용신안)(어스)"/>
      <sheetName val="제9-5호(활용실적)"/>
      <sheetName val="제9-6호(공동도급)"/>
      <sheetName val="제10호(가감점)"/>
    </sheetNames>
    <sheetDataSet>
      <sheetData sheetId="0"/>
      <sheetData sheetId="1"/>
      <sheetData sheetId="2"/>
      <sheetData sheetId="3"/>
      <sheetData sheetId="4"/>
      <sheetData sheetId="5"/>
      <sheetData sheetId="6">
        <row r="2">
          <cell r="C2">
            <v>46287</v>
          </cell>
        </row>
        <row r="25">
          <cell r="C25" t="str">
            <v>이문규</v>
          </cell>
        </row>
        <row r="26">
          <cell r="B26" t="str">
            <v>대기관리</v>
          </cell>
          <cell r="C26" t="str">
            <v>김영주</v>
          </cell>
        </row>
        <row r="27">
          <cell r="B27" t="str">
            <v>수질관리</v>
          </cell>
          <cell r="C27" t="str">
            <v>황민기</v>
          </cell>
        </row>
        <row r="28">
          <cell r="B28" t="str">
            <v>소음진동</v>
          </cell>
          <cell r="C28" t="str">
            <v>이규환</v>
          </cell>
        </row>
        <row r="29">
          <cell r="B29" t="str">
            <v>대기관리</v>
          </cell>
          <cell r="C29" t="str">
            <v>김대준</v>
          </cell>
        </row>
        <row r="30">
          <cell r="B30" t="str">
            <v>수질관리</v>
          </cell>
          <cell r="C30" t="str">
            <v>신동근</v>
          </cell>
        </row>
        <row r="31">
          <cell r="B31" t="str">
            <v>소음진동</v>
          </cell>
          <cell r="C31" t="str">
            <v>최미연</v>
          </cell>
        </row>
        <row r="32">
          <cell r="B32" t="str">
            <v>자연환경</v>
          </cell>
          <cell r="C32" t="str">
            <v>박호은</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이용성)"/>
      <sheetName val="제5-2호(이용성)"/>
      <sheetName val="제5-3호(이용성)"/>
      <sheetName val="제5-1호(신광우)"/>
      <sheetName val="제5-2호(신광우)"/>
      <sheetName val="제5-3호(신광우)"/>
      <sheetName val="제5-1호(장성기)"/>
      <sheetName val="제5-2호(장성기)"/>
      <sheetName val="제5-3호(장성기)"/>
      <sheetName val="제5-1호(김세동)"/>
      <sheetName val="제5-2호(김세동)"/>
      <sheetName val="제5-3호(김세동)"/>
      <sheetName val="제5-1호(장정환)"/>
      <sheetName val="제5-2호(장정환)"/>
      <sheetName val="제5-3호(장정환)"/>
      <sheetName val="제5-1호(신진)"/>
      <sheetName val="제5-2호(신진)"/>
      <sheetName val="제5-3호(신진)"/>
      <sheetName val="제5-1호(심재왕)"/>
      <sheetName val="제5-2호(심재왕)"/>
      <sheetName val="제5-3호(심재왕)"/>
      <sheetName val="제5-1호(조길상)"/>
      <sheetName val="제5-2호(조길상)"/>
      <sheetName val="제5-3호(조길상)"/>
      <sheetName val="제5-4호"/>
      <sheetName val="제5-5호(업무중복도)"/>
      <sheetName val="제5-6호(교육훈련)"/>
      <sheetName val="제5-7호(전차용역)"/>
      <sheetName val="제6호 "/>
      <sheetName val="제6-1-1호(한종)"/>
      <sheetName val="제6-1-2호(한종)"/>
      <sheetName val="제6-1-3호(한종)"/>
      <sheetName val="제6-2-1호(한종)"/>
      <sheetName val="제6-2-2호(한종)"/>
      <sheetName val="제6-2-3호(한종)"/>
      <sheetName val="제6-1-1호(AT)"/>
      <sheetName val="제6-1-2호(AT)"/>
      <sheetName val="제6-1-3호(AT)"/>
      <sheetName val="제6-2-1호(AT)"/>
      <sheetName val="제6-2-2호(AT)"/>
      <sheetName val="제6-2-3호(AT)"/>
      <sheetName val="제7호(입찰참가제한)"/>
      <sheetName val="제8호(재정상태)"/>
      <sheetName val="제9호 (개발,투자,활용실적)"/>
      <sheetName val="제9-1호(신기술)(한종)"/>
      <sheetName val="제9-2호(특허)(한종)"/>
      <sheetName val="제9-3호(실용신안)(한종)"/>
      <sheetName val="제9-1호(신기술)(AT)"/>
      <sheetName val="제9-2호(특허)(AT)"/>
      <sheetName val="제9-3호(실용신안)(AT)"/>
      <sheetName val="제9-6호(공동도급)"/>
      <sheetName val="제9-5호(활용실적)"/>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이용성</v>
          </cell>
        </row>
        <row r="26">
          <cell r="B26" t="str">
            <v>대기관리</v>
          </cell>
          <cell r="C26" t="str">
            <v>신광우</v>
          </cell>
        </row>
        <row r="27">
          <cell r="B27" t="str">
            <v>수질관리</v>
          </cell>
          <cell r="C27" t="str">
            <v>장성기</v>
          </cell>
        </row>
        <row r="28">
          <cell r="B28" t="str">
            <v>소음진동</v>
          </cell>
          <cell r="C28" t="str">
            <v>김세동</v>
          </cell>
        </row>
        <row r="29">
          <cell r="B29" t="str">
            <v>대기관리</v>
          </cell>
          <cell r="C29" t="str">
            <v>장정환</v>
          </cell>
        </row>
        <row r="30">
          <cell r="B30" t="str">
            <v>수질관리</v>
          </cell>
          <cell r="C30" t="str">
            <v>신  진</v>
          </cell>
        </row>
        <row r="31">
          <cell r="B31" t="str">
            <v>폐기물처리</v>
          </cell>
          <cell r="C31" t="str">
            <v>심재왕</v>
          </cell>
        </row>
        <row r="32">
          <cell r="B32" t="str">
            <v>토양환경</v>
          </cell>
          <cell r="C32" t="str">
            <v>조길상</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총괄-남현욱)"/>
      <sheetName val="제5-2호(총괄-남현욱)"/>
      <sheetName val="제5-3호(총괄-남현욱)"/>
      <sheetName val="제5-1호(대기분책-안형용)"/>
      <sheetName val="제5-2호(대기분책-안형용)"/>
      <sheetName val="제5-3호(대기분책-안형용)"/>
      <sheetName val="제5-1호(수질분책-강구연)"/>
      <sheetName val="제5-2호(수질분책-강구연)"/>
      <sheetName val="제5-3호(수질분책-강구연)"/>
      <sheetName val="제5-1호(소음분책-권재현)"/>
      <sheetName val="제5-2호(소음분책-권재현)"/>
      <sheetName val="제5-3호(소음분책-권재현)"/>
      <sheetName val="제5-1호(대기분참-형성해)"/>
      <sheetName val="제5-2호(대기분참-형성해)"/>
      <sheetName val="제5-3호(대기분참-형성해)"/>
      <sheetName val="제5-1호(수질분참-황리라)"/>
      <sheetName val="제5-2호(수질분참-황리라)"/>
      <sheetName val="제5-3호(수질분참-황리라)"/>
      <sheetName val="제5-1호(소음분참-김경진)"/>
      <sheetName val="제5-2호(소음분참-김경진)"/>
      <sheetName val="제5-3호(소음분참-김경진)"/>
      <sheetName val="제5-1호(자환분참-이철영)"/>
      <sheetName val="제5-2호(자환분참-이철영)"/>
      <sheetName val="제5-3호(자환분참-이철영)"/>
      <sheetName val="제5-4호"/>
      <sheetName val="제5-5호(업무중복도)"/>
      <sheetName val="제5-6호(교육훈련)"/>
      <sheetName val="제5-7호(전차용역)"/>
      <sheetName val="제6호 "/>
      <sheetName val="제6-1-1호(환경실적 건수)(세광)"/>
      <sheetName val="제6-1-2호(평가외실적 건수)(세광)"/>
      <sheetName val="제6-2-1호(환경실적 금액)(세광)"/>
      <sheetName val="제6-2-2호(평가외실적 금액)(세광)"/>
      <sheetName val="제6-1-1호(환경실적 건수)(제일)"/>
      <sheetName val="제6-1-2호(평가외실적 건수)(제일)"/>
      <sheetName val="제6-2-1호(환경실적 금액)(제일)"/>
      <sheetName val="제6-2-2호(평가외실적 금액)(제일)"/>
      <sheetName val="제6-1-1호(환경실적 건수)(우리)"/>
      <sheetName val="제6-1-2호(평가외실적 건수)(우리)"/>
      <sheetName val="제6-2-1호(환경실적 금액)(우리)"/>
      <sheetName val="제6-2-2호(평가외실적 금액)(우리)"/>
      <sheetName val="제7호(입찰참가제한)"/>
      <sheetName val="제8호(재정상태)"/>
      <sheetName val="제9호 (개발,투자,활용실적)"/>
      <sheetName val="제9-1호(신기술)(세광)"/>
      <sheetName val="제9-2호(특허)(세광)"/>
      <sheetName val="제9-3호(실용신안)(세광)"/>
      <sheetName val="제9-1호(신기술)(제일)"/>
      <sheetName val="제9-2호(특허)(제일)"/>
      <sheetName val="제9-3호(실용신안)(제일)"/>
      <sheetName val="제9-1호(신기술)(우리)"/>
      <sheetName val="제9-2호(특허)(우리)"/>
      <sheetName val="제9-3호(실용신안)(우리)"/>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총괄-오태영)"/>
      <sheetName val="제5-2호(총괄-오태영)"/>
      <sheetName val="제5-3호(총괄-오태영)"/>
      <sheetName val="제5-1호(대기책임_황신)"/>
      <sheetName val="제5-2호(대기책임_황신)"/>
      <sheetName val="제5-3호(대기책임_황신)"/>
      <sheetName val="제5-1호(수질책임-김범수)"/>
      <sheetName val="제5-2호(수질책임-김범수)"/>
      <sheetName val="제5-3호(수질책임-김범수)"/>
      <sheetName val="제5-1호(소음책임-오용호)"/>
      <sheetName val="제5-2호(소음책임-오용호)"/>
      <sheetName val="제5-3호(소음책임-오용호)"/>
      <sheetName val="제5-1호(폐기물처리참여_최민경)"/>
      <sheetName val="제5-2호(폐기물처리참여_최민경)"/>
      <sheetName val="제5-3호(폐기물처리참여_최민경)"/>
      <sheetName val="제5-1호(수질관리참여-권영선)"/>
      <sheetName val="제5-2호(수질관리참여-권영선)"/>
      <sheetName val="제5-3호(수질관리참여-권영선)"/>
      <sheetName val="제5-1호(대기참여-허남수)"/>
      <sheetName val="제5-2호(대기참여-허남수)"/>
      <sheetName val="제5-3호(대기참여-허남수)"/>
      <sheetName val="제5-1호(자연환경참여_강미희)"/>
      <sheetName val="제5-2호(자연환경참여_강미희)"/>
      <sheetName val="제5-3호(자연환경참여_강미희)"/>
      <sheetName val="제5-4호"/>
      <sheetName val="제5-5호(업무중복도)"/>
      <sheetName val="제5-6호(교육훈련)"/>
      <sheetName val="제5-7호(전차용역)"/>
      <sheetName val="제6호 "/>
      <sheetName val="제6-1-1호(환경실적 건수)(동명)"/>
      <sheetName val="제6-1-2호(평가외실적 건수)(동명)"/>
      <sheetName val="제6-2-1호(환경실적 금액)(동명)"/>
      <sheetName val="제6-2-2호(평가외실적 금액(동명)"/>
      <sheetName val="제6-1-1호(환경실적 건수)(대종)"/>
      <sheetName val="제6-1-2호(평가외실적 건수)(대종)"/>
      <sheetName val="제6-2-1호(환경실적 금액)(대종)"/>
      <sheetName val="제6-2-2호(평가외실적 금액)(대종)"/>
      <sheetName val="제7호(입찰참가제한)"/>
      <sheetName val="제8호(재정상태)"/>
      <sheetName val="제9호 (개발,투자,활용실적)"/>
      <sheetName val="제9-1호(신기술)(동명)"/>
      <sheetName val="제9-2호(특허)(동명)"/>
      <sheetName val="제9-3호(실용신안)(동명)"/>
      <sheetName val="제9-1호(신기술)(대종)"/>
      <sheetName val="제9-2호(특허)(대종)"/>
      <sheetName val="제9-3호(실용신안)(대종)"/>
      <sheetName val="제9-5호(활용실적)"/>
      <sheetName val="제9-6호(공동도급)"/>
      <sheetName val="제10호(가감점)"/>
      <sheetName val="Sheet1"/>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오태영</v>
          </cell>
        </row>
        <row r="26">
          <cell r="B26" t="str">
            <v>대기관리분야</v>
          </cell>
          <cell r="C26" t="str">
            <v>황신</v>
          </cell>
        </row>
        <row r="27">
          <cell r="B27" t="str">
            <v>수질관리분야</v>
          </cell>
          <cell r="C27" t="str">
            <v>김범수</v>
          </cell>
        </row>
        <row r="28">
          <cell r="B28" t="str">
            <v>소음진동분야</v>
          </cell>
          <cell r="C28" t="str">
            <v>오용호</v>
          </cell>
        </row>
        <row r="29">
          <cell r="B29" t="str">
            <v>폐기물처리분야</v>
          </cell>
          <cell r="C29" t="str">
            <v>최민경</v>
          </cell>
        </row>
        <row r="30">
          <cell r="B30" t="str">
            <v>수질관리분야</v>
          </cell>
          <cell r="C30" t="str">
            <v>권영선</v>
          </cell>
        </row>
        <row r="31">
          <cell r="B31" t="str">
            <v>대기관리분야</v>
          </cell>
          <cell r="C31" t="str">
            <v>허남수</v>
          </cell>
        </row>
        <row r="32">
          <cell r="B32" t="str">
            <v>자연환경분야</v>
          </cell>
          <cell r="C32" t="str">
            <v>강미희</v>
          </cell>
        </row>
        <row r="33">
          <cell r="C33" t="str">
            <v>유승엽</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박병원)"/>
      <sheetName val="제5-2호(박병원)"/>
      <sheetName val="제5-3호(박병원)"/>
      <sheetName val="제5-1호(이종훈)"/>
      <sheetName val="제5-2호(이종훈)"/>
      <sheetName val="제5-3호(이종훈)"/>
      <sheetName val="제5-1호(이정민)"/>
      <sheetName val="제5-2호(이정민)"/>
      <sheetName val="제5-3호(이정민)"/>
      <sheetName val="제5-1호(이세진)"/>
      <sheetName val="제5-2호(이세진)"/>
      <sheetName val="제5-3호(이세진)"/>
      <sheetName val="제5-1호(김종구)"/>
      <sheetName val="제5-2호(김종구)"/>
      <sheetName val="제5-3호(김종구)"/>
      <sheetName val="제5-1호(최진용)"/>
      <sheetName val="제5-2호(최진용)"/>
      <sheetName val="제5-3호(최진용)"/>
      <sheetName val="제5-1호(박지상)"/>
      <sheetName val="제5-2호(박지상)"/>
      <sheetName val="제5-3호(박지상)"/>
      <sheetName val="제5-1호(김민욱)"/>
      <sheetName val="제5-2호(김민욱)"/>
      <sheetName val="제5-3호(김민욱)"/>
      <sheetName val="제5-1호(정지원-비평가)"/>
      <sheetName val="제5-4호"/>
      <sheetName val="제5-5호(업무중복도)"/>
      <sheetName val="제5-6호(교육훈련)"/>
      <sheetName val="제5-7호(전차용역)"/>
      <sheetName val="제6호 "/>
      <sheetName val="제6-1-1호(환경실적 건수)(수성)"/>
      <sheetName val="제6-1-2호(평가외실적 건수)(수성)"/>
      <sheetName val="제6-2-1호(환경실적 금액)(수성)"/>
      <sheetName val="제6-2-2호(평가외실적 금액)(수성)"/>
      <sheetName val="제6-1-1호(환경실적 건수)(유연)"/>
      <sheetName val="제6-1-2호(평가외실적 건수)(유연)"/>
      <sheetName val="제6-2-1호(환경실적 금액)(유연)"/>
      <sheetName val="제6-2-2호(평가외실적 금액)(유연)"/>
      <sheetName val="제6-1-1호(환경실적 건수)(명보)"/>
      <sheetName val="제6-1-2호(평가외실적 건수)(명보)"/>
      <sheetName val="제6-2-1호(환경실적 금액)(명보)"/>
      <sheetName val="제6-2-2호(평가외실적 금액)(명보)"/>
      <sheetName val="제7호(입찰참가제한)"/>
      <sheetName val="제8호(재정상태)"/>
      <sheetName val="제9호 (개발,투자,활용실적)"/>
      <sheetName val="제9-1호(신기술)(수성)"/>
      <sheetName val="제9-2호(특허)(수성)"/>
      <sheetName val="제9-3호(실용신안)(수성)"/>
      <sheetName val="제9-1호(신기술)(유연)"/>
      <sheetName val="제9-2호(특허)(유연)"/>
      <sheetName val="제9-3호(실용신안)(유연)"/>
      <sheetName val="제9-1호(신기술)(명보)"/>
      <sheetName val="제9-2호(특허)(명보)"/>
      <sheetName val="제9-3호(실용신안)(명보)"/>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박병원</v>
          </cell>
        </row>
        <row r="26">
          <cell r="B26" t="str">
            <v>소음진동</v>
          </cell>
          <cell r="C26" t="str">
            <v>이종훈</v>
          </cell>
        </row>
        <row r="27">
          <cell r="B27" t="str">
            <v>대기관리</v>
          </cell>
          <cell r="C27" t="str">
            <v>이정민</v>
          </cell>
        </row>
        <row r="28">
          <cell r="B28" t="str">
            <v>수질관리</v>
          </cell>
          <cell r="C28" t="str">
            <v>이세진</v>
          </cell>
        </row>
        <row r="29">
          <cell r="B29" t="str">
            <v>수질관리</v>
          </cell>
          <cell r="C29" t="str">
            <v>김종구</v>
          </cell>
        </row>
        <row r="30">
          <cell r="B30" t="str">
            <v>대기관리</v>
          </cell>
          <cell r="C30" t="str">
            <v>최진용</v>
          </cell>
        </row>
        <row r="31">
          <cell r="B31" t="str">
            <v>폐기물처리</v>
          </cell>
          <cell r="C31" t="str">
            <v>박지상</v>
          </cell>
        </row>
        <row r="32">
          <cell r="B32" t="str">
            <v>토양환경</v>
          </cell>
          <cell r="C32" t="str">
            <v>김민욱</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업제현황입력"/>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000)"/>
      <sheetName val="제5-2호(000)"/>
      <sheetName val="제5-3호(000)"/>
      <sheetName val="제5-1호(사책-배준형)"/>
      <sheetName val="제5-2호(사책-배준형)"/>
      <sheetName val="제5-3호(사책-배준형)"/>
      <sheetName val="제5-1호(대기관리-조성현)"/>
      <sheetName val="제5-2호(대기관리-조성현 경력)"/>
      <sheetName val="제5-3호(대기관리-조성현 실적)"/>
      <sheetName val="제5-1호(수질분책-임완호)"/>
      <sheetName val="제5-2호(수질분책-임완호)"/>
      <sheetName val="제5-3호(수질분책-임완호)"/>
      <sheetName val="제5-1호(소음책임-김선희)"/>
      <sheetName val="제5-2호(소음책임-김선희)"/>
      <sheetName val="제5-3호(소음책임-김선희)"/>
      <sheetName val="제5-1호(자연분참-남현철)"/>
      <sheetName val="제5-2호(자연분참-남현철)"/>
      <sheetName val="제5-3호(자연분참-남현철)"/>
      <sheetName val="제5-1호(대기분참-강병근)"/>
      <sheetName val="제5-2호(대기분참-강병근)"/>
      <sheetName val="제5-3호(대기분참-강병근)"/>
      <sheetName val="제5-1호(수질관리-김애영)"/>
      <sheetName val="제5-2호(수질관리-김애영 경력)"/>
      <sheetName val="제5-3호(수질관리-김애영 실적)"/>
      <sheetName val="제5-1호(폐기물처리-신용균)"/>
      <sheetName val="제5-2호(폐기물처리-신용균 경력)"/>
      <sheetName val="제5-3호(폐기물처리-신용균 실적)"/>
      <sheetName val="제5-4호"/>
      <sheetName val="제5-5호(업무중복도)"/>
      <sheetName val="제5-6호(교육훈련)"/>
      <sheetName val="제5-7호(전차용역)"/>
      <sheetName val="제6-1-1호(환경실적 건수)(공동2)"/>
      <sheetName val="제6-1-2호(평가외실적 건수)(공동2)"/>
      <sheetName val="제6-2-1호(환경실적 금액)(공동2)"/>
      <sheetName val="제6-2-2호(평가외실적 금액)(공동2)"/>
      <sheetName val="제6호"/>
      <sheetName val="제6-1-1호(홍익)"/>
      <sheetName val="제6-1-2호(홍익)"/>
      <sheetName val="제6-2-1호(홍익)"/>
      <sheetName val="제6-2-2호(홍익)"/>
      <sheetName val="제6-1-1호(환경실적 건수)(호암)"/>
      <sheetName val="제6-1-2호(평가외실적 건수)(호암)"/>
      <sheetName val="제6-2-1호(환경실적 금액)(호암)"/>
      <sheetName val="제6-2-2호(평가외실적 금액)(호암)"/>
      <sheetName val="제7호(입찰참가제한)"/>
      <sheetName val="제8호(재정상태)"/>
      <sheetName val="제9호"/>
      <sheetName val="제9-1호(신기술)"/>
      <sheetName val="제9-2호(특허)"/>
      <sheetName val="제9-3호(실용신안)"/>
      <sheetName val="제9-5호(건설기술활용실적)"/>
      <sheetName val="제9-6호(공동도급)"/>
      <sheetName val="제10호(가감점)"/>
      <sheetName val="Sheet2"/>
    </sheetNames>
    <sheetDataSet>
      <sheetData sheetId="0">
        <row r="4">
          <cell r="C4">
            <v>46287</v>
          </cell>
        </row>
      </sheetData>
      <sheetData sheetId="1" refreshError="1"/>
      <sheetData sheetId="2" refreshError="1"/>
      <sheetData sheetId="3" refreshError="1"/>
      <sheetData sheetId="4" refreshError="1"/>
      <sheetData sheetId="5" refreshError="1"/>
      <sheetData sheetId="6" refreshError="1"/>
      <sheetData sheetId="7">
        <row r="25">
          <cell r="C25" t="str">
            <v>배준형</v>
          </cell>
        </row>
        <row r="26">
          <cell r="C26" t="str">
            <v>조성현</v>
          </cell>
        </row>
        <row r="27">
          <cell r="C27" t="str">
            <v>임완호</v>
          </cell>
        </row>
        <row r="28">
          <cell r="C28" t="str">
            <v>김선희</v>
          </cell>
        </row>
        <row r="29">
          <cell r="C29" t="str">
            <v>남현철</v>
          </cell>
        </row>
        <row r="30">
          <cell r="C30" t="str">
            <v>강병근</v>
          </cell>
        </row>
        <row r="31">
          <cell r="C31" t="str">
            <v>김애영</v>
          </cell>
        </row>
        <row r="32">
          <cell r="C32" t="str">
            <v>신용균</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B6" t="str">
            <v>대기관리</v>
          </cell>
        </row>
        <row r="7">
          <cell r="B7" t="str">
            <v>수질관리</v>
          </cell>
        </row>
        <row r="8">
          <cell r="B8" t="str">
            <v>소음진동</v>
          </cell>
        </row>
        <row r="9">
          <cell r="B9" t="str">
            <v>자연환경</v>
          </cell>
        </row>
        <row r="10">
          <cell r="B10" t="str">
            <v>대기관리</v>
          </cell>
        </row>
        <row r="11">
          <cell r="B11" t="str">
            <v>수질관리</v>
          </cell>
        </row>
        <row r="12">
          <cell r="B12" t="str">
            <v>폐기물처리</v>
          </cell>
        </row>
      </sheetData>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총괄-오홍석)"/>
      <sheetName val="제5-2호(총괄-오홍석)"/>
      <sheetName val="제5-3호(총괄-오홍석)"/>
      <sheetName val="제5-1호(대기책임-박근형)"/>
      <sheetName val="제5-2호(대기책임-박근형)"/>
      <sheetName val="제5-3호(대기책임-박근형)"/>
      <sheetName val="제5-1호(수질책임-박영수)"/>
      <sheetName val="제5-2호(수질책임-박영수)"/>
      <sheetName val="제5-3호(수질책임-박영수)"/>
      <sheetName val="제5-1호(소음책임-전은주)"/>
      <sheetName val="제5-2호(소음책임-전은주)"/>
      <sheetName val="제5-3호(소음책임-전은주)"/>
      <sheetName val="제5-1호(토양참여-김태원)"/>
      <sheetName val="제5-2호(토양참여-김태원)"/>
      <sheetName val="제5-3호(토양참여-김태원)"/>
      <sheetName val="제5-1호(수질참여-양길찬)"/>
      <sheetName val="제5-2호(수질참여-양길찬)"/>
      <sheetName val="제5-3호(수질참여-양길찬)"/>
      <sheetName val="제5-1호(자연참여-이지연)"/>
      <sheetName val="제5-2호(자연참여-이지연)"/>
      <sheetName val="제5-3호(자연참여-이지연)"/>
      <sheetName val="제5-1호(폐기물참여-김철주)"/>
      <sheetName val="제5-2호(폐기물참여-김철주)"/>
      <sheetName val="제5-3호(폐기물참여-김철주)"/>
      <sheetName val="제5-4호"/>
      <sheetName val="제5-5호(업무중복도)"/>
      <sheetName val="제5-6호(교육훈련)"/>
      <sheetName val="제5-7호(전차용역)"/>
      <sheetName val="제6호"/>
      <sheetName val="제6-1-1호(환경실적 건수)(신성)"/>
      <sheetName val="제6-1-2호(평가외실적 건수)(신성)"/>
      <sheetName val="제6-2-1호(환경실적 금액)(신성)"/>
      <sheetName val="제6-2-2호(평가외실적 금액)(신성)"/>
      <sheetName val="제6-1-1호(환경실적 건수)(해담)"/>
      <sheetName val="제6-1-2호(평가외실적 건수)(해담)"/>
      <sheetName val="제6-2-1호(환경실적 금액)(해담)"/>
      <sheetName val="제6-2-2호(평가외실적 금액)(해담)"/>
      <sheetName val="제6-1-1호(환경실적 건수)(디에스)"/>
      <sheetName val="제6-1-2호(평가외실적 건수)(디에스)"/>
      <sheetName val="제6-2-1호(환경실적 금액)(디에스)"/>
      <sheetName val="제6-2-2호(평가외실적 금액)(디에스)"/>
      <sheetName val="제7호(입찰참가제한)"/>
      <sheetName val="제8호(재정상태)"/>
      <sheetName val="제9호 (개발,투자,활용실적)"/>
      <sheetName val="제9-1호(신기술)(신성)"/>
      <sheetName val="제9-2호(특허)(신성)"/>
      <sheetName val="제9-3호(실용신안)(신성)"/>
      <sheetName val="제9-4호(연구보고서)(신성)"/>
      <sheetName val="제9-1호(신기술)(해담)"/>
      <sheetName val="제9-2호(특허)(해담)"/>
      <sheetName val="제9-3호(실용신안)(해담)"/>
      <sheetName val="제9-4호(연구보고서)(해담)"/>
      <sheetName val="제9-1호(신기술)(디에스)"/>
      <sheetName val="제9-2호(특허)(디에스)"/>
      <sheetName val="제9-3호(실용신안)(디에스)"/>
      <sheetName val="제9-4호(연구보고서)(디에스)"/>
      <sheetName val="제9-5호(활용실적)"/>
      <sheetName val="제9-6호(공동도급)"/>
      <sheetName val="제10호(가감점)"/>
    </sheetNames>
    <sheetDataSet>
      <sheetData sheetId="0"/>
      <sheetData sheetId="1"/>
      <sheetData sheetId="2"/>
      <sheetData sheetId="3"/>
      <sheetData sheetId="4"/>
      <sheetData sheetId="5"/>
      <sheetData sheetId="6">
        <row r="2">
          <cell r="C2">
            <v>46287</v>
          </cell>
        </row>
        <row r="42">
          <cell r="C42" t="str">
            <v>오홍석</v>
          </cell>
        </row>
        <row r="43">
          <cell r="B43" t="str">
            <v>대기관리분야</v>
          </cell>
          <cell r="C43" t="str">
            <v>박근형</v>
          </cell>
        </row>
        <row r="44">
          <cell r="B44" t="str">
            <v>수질관리분야</v>
          </cell>
          <cell r="C44" t="str">
            <v>박영수</v>
          </cell>
        </row>
        <row r="45">
          <cell r="B45" t="str">
            <v>소음진동분야</v>
          </cell>
          <cell r="C45" t="str">
            <v>전은주</v>
          </cell>
        </row>
        <row r="46">
          <cell r="B46" t="str">
            <v>토양환경분야</v>
          </cell>
          <cell r="C46" t="str">
            <v>김태원</v>
          </cell>
        </row>
        <row r="47">
          <cell r="B47" t="str">
            <v>수질관리분야</v>
          </cell>
          <cell r="C47" t="str">
            <v>양길찬</v>
          </cell>
        </row>
        <row r="48">
          <cell r="B48" t="str">
            <v>자연환경분야</v>
          </cell>
          <cell r="C48" t="str">
            <v>이지연</v>
          </cell>
        </row>
        <row r="49">
          <cell r="B49" t="str">
            <v>폐기물처리분야</v>
          </cell>
          <cell r="C49" t="str">
            <v>김철주</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조성용)"/>
      <sheetName val="제5-2호(조성용)"/>
      <sheetName val="제5-3호(조성용)"/>
      <sheetName val="제5-1호(조성환)"/>
      <sheetName val="제5-2호(조성환)"/>
      <sheetName val="제5-3호(조성환)"/>
      <sheetName val="제5-1호(오성원)"/>
      <sheetName val="제5-2호(오성원)"/>
      <sheetName val="제5-3호(오성원)"/>
      <sheetName val="제5-1호(양춘봉)"/>
      <sheetName val="제5-2호(양춘봉)"/>
      <sheetName val="제5-3호(양춘봉)"/>
      <sheetName val="제5-1호(곽대철)"/>
      <sheetName val="제5-2호(곽대철)"/>
      <sheetName val="제5-3호(곽대철)"/>
      <sheetName val="제5-1호(김민우)"/>
      <sheetName val="제5-2호(김민우)"/>
      <sheetName val="제5-3호(김민우)"/>
      <sheetName val="제5-1호(한은미)"/>
      <sheetName val="제5-2호(한은미)"/>
      <sheetName val="제5-3호(한은미)"/>
      <sheetName val="제5-1호(김초)"/>
      <sheetName val="제5-2호(김초)"/>
      <sheetName val="제5-3호(김초)"/>
      <sheetName val="제5-4호 이적계수"/>
      <sheetName val="제5-5호(업무중복도)"/>
      <sheetName val="제5-6호(교육훈련)"/>
      <sheetName val="제5-7호(전차용역)"/>
      <sheetName val="제6호 "/>
      <sheetName val="제6-1-1호(환경실적 건수)(세일)"/>
      <sheetName val="제6-1-2호(평가외실적 건수)(세일))"/>
      <sheetName val="제6-2-1호(환경실적 금액)(세일))"/>
      <sheetName val="제6-2-2호(평가외실적 금액)(세일))"/>
      <sheetName val="제6-1-1호(환경실적 건수)(씨케이)"/>
      <sheetName val="제6-1-2호(평가외실적 건수)(씨케이)"/>
      <sheetName val="제6-2-1호(환경실적 금액)(씨케이)"/>
      <sheetName val="제6-2-2호(평가외실적 금액)(씨케이)"/>
      <sheetName val="제6-1-1호(환경실적 건수)(세원))"/>
      <sheetName val="제6-1-2호(평가외실적 건수)(세원))"/>
      <sheetName val="제6-2-1호(환경실적 금액)(세원))"/>
      <sheetName val="제6-2-2호(평가외실적 금액)(세원))"/>
      <sheetName val="제7호(입찰참가제한)"/>
      <sheetName val="제8호(재정상태)"/>
      <sheetName val="제9호 (개발,투자,활용실적)"/>
      <sheetName val="제9-1호(신기술)(세일)"/>
      <sheetName val="제9-2호(특허)(세일)"/>
      <sheetName val="제9-3호(실용신안)(세일)"/>
      <sheetName val="제9-1호(신기술)(씨케이)"/>
      <sheetName val="제9-2호(특허)(씨케이)"/>
      <sheetName val="제9-3호(실용신안)(씨케이)"/>
      <sheetName val="제9-1호(신기술)(세원)"/>
      <sheetName val="제9-2호(특허)(세원)"/>
      <sheetName val="제9-3호(실용신안)(세원)"/>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조성용</v>
          </cell>
        </row>
        <row r="26">
          <cell r="A26" t="str">
            <v>분야별책임
평가자</v>
          </cell>
          <cell r="B26" t="str">
            <v>대기관리</v>
          </cell>
          <cell r="C26" t="str">
            <v>조성환</v>
          </cell>
        </row>
        <row r="27">
          <cell r="B27" t="str">
            <v>소음진동</v>
          </cell>
          <cell r="C27" t="str">
            <v>오성원</v>
          </cell>
        </row>
        <row r="28">
          <cell r="B28" t="str">
            <v>수질관리</v>
          </cell>
          <cell r="C28" t="str">
            <v>양춘봉</v>
          </cell>
        </row>
        <row r="29">
          <cell r="A29" t="str">
            <v>분야별참여
평가자</v>
          </cell>
          <cell r="B29" t="str">
            <v>대기관리</v>
          </cell>
          <cell r="C29" t="str">
            <v>곽대철</v>
          </cell>
        </row>
        <row r="30">
          <cell r="B30" t="str">
            <v>폐기물처리</v>
          </cell>
          <cell r="C30" t="str">
            <v>김민우</v>
          </cell>
        </row>
        <row r="31">
          <cell r="B31" t="str">
            <v>자연환경</v>
          </cell>
          <cell r="C31" t="str">
            <v>한은미</v>
          </cell>
        </row>
        <row r="32">
          <cell r="B32" t="str">
            <v>수질관리</v>
          </cell>
          <cell r="C32" t="str">
            <v>김초</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 (담합각서)"/>
      <sheetName val="제2-2호 (증명서각서)"/>
      <sheetName val="제3호(자기평가서)"/>
      <sheetName val="제4호(참여현황)"/>
      <sheetName val="제4호-1(참여동의서)"/>
      <sheetName val="제5-1호(사업책임-이시형)"/>
      <sheetName val="제5-2호(사업책임-이시형)"/>
      <sheetName val="제5-3호(사업책임-이시형)"/>
      <sheetName val="제5-1호(대기책임-이현정)"/>
      <sheetName val="제5-2호(대기책임-이현정)"/>
      <sheetName val="제5-3호(대기책임-이현정)"/>
      <sheetName val="제5-1호(수질책임-신현민)"/>
      <sheetName val="제5-2호(수질책임-신현민)"/>
      <sheetName val="제5-3호(수질책임-신현민)"/>
      <sheetName val="제5-1호(소음책임-김권용)"/>
      <sheetName val="제5-2호(소음책임-김권용)"/>
      <sheetName val="제5-3호(소음책임-김권용)"/>
      <sheetName val="제5-1호(대기참여-김규태)"/>
      <sheetName val="제5-2(대기참여-김규태)"/>
      <sheetName val="제5-3호(대기참여-김규태)"/>
      <sheetName val="제5-1호(수질참여-최유덕)"/>
      <sheetName val="제5-2호(수질참여-최유덕)"/>
      <sheetName val="제5-3호(수질참여-최유덕)"/>
      <sheetName val="제5-1호(자연참여-송수욱)"/>
      <sheetName val="제5-2호(자연참여-송수욱)"/>
      <sheetName val="제5-3호(자연참여-송수욱)"/>
      <sheetName val="제5-1호(폐기물참여-홍순우)"/>
      <sheetName val="제5-2호(폐기물참여-홍순우)"/>
      <sheetName val="제5-3호(폐기물참여-홍순우)"/>
      <sheetName val="제5-4호"/>
      <sheetName val="제5-5호(업무여유도)"/>
      <sheetName val="제5-6호(교육훈련)"/>
      <sheetName val="제5-7호(전차용역)"/>
      <sheetName val="제6호"/>
      <sheetName val="제6-1-1호(건화)"/>
      <sheetName val="제6-1-2호(건화)"/>
      <sheetName val="제6-2-1호(건화)"/>
      <sheetName val="제6-2-2호(건화)"/>
      <sheetName val="제6-1-1호(경화,이음,세기)"/>
      <sheetName val="제6-1-2호(경화,이음,세기)"/>
      <sheetName val="제6-2-1호(경화,이음,세기)"/>
      <sheetName val="제6-2-2호(경화,이음,세기)"/>
      <sheetName val="제7호(입찰참가제한)"/>
      <sheetName val="제8호(재정상태)"/>
      <sheetName val="제9호"/>
      <sheetName val="제9-1호(건화,경화,이음,세기))"/>
      <sheetName val="제9-2호(건화)"/>
      <sheetName val="제9-2호(경화)"/>
      <sheetName val="제9-2호(이음,세기)"/>
      <sheetName val="제9-3호(건화,경화,이음,세기)"/>
      <sheetName val="제9-5호(활용실적)"/>
      <sheetName val="제9-6호(공동도급)"/>
      <sheetName val="제10호"/>
    </sheetNames>
    <sheetDataSet>
      <sheetData sheetId="0" refreshError="1"/>
      <sheetData sheetId="1">
        <row r="15">
          <cell r="H15">
            <v>46307</v>
          </cell>
        </row>
      </sheetData>
      <sheetData sheetId="2" refreshError="1"/>
      <sheetData sheetId="3" refreshError="1"/>
      <sheetData sheetId="4" refreshError="1"/>
      <sheetData sheetId="5" refreshError="1"/>
      <sheetData sheetId="6">
        <row r="2">
          <cell r="C2">
            <v>46287</v>
          </cell>
        </row>
        <row r="26">
          <cell r="C26" t="str">
            <v>이 시 형</v>
          </cell>
        </row>
        <row r="27">
          <cell r="B27" t="str">
            <v>대기관리분야</v>
          </cell>
          <cell r="C27" t="str">
            <v>이 현 정</v>
          </cell>
        </row>
        <row r="28">
          <cell r="B28" t="str">
            <v>수질관리분야</v>
          </cell>
          <cell r="C28" t="str">
            <v>신 현 민</v>
          </cell>
        </row>
        <row r="29">
          <cell r="B29" t="str">
            <v>소음진동분야</v>
          </cell>
          <cell r="C29" t="str">
            <v>김 권 용</v>
          </cell>
        </row>
        <row r="30">
          <cell r="B30" t="str">
            <v>대기관리분야</v>
          </cell>
          <cell r="C30" t="str">
            <v>김 규 태</v>
          </cell>
        </row>
        <row r="31">
          <cell r="B31" t="str">
            <v>수질관리분야</v>
          </cell>
          <cell r="C31" t="str">
            <v>최 유 덕</v>
          </cell>
        </row>
        <row r="32">
          <cell r="B32" t="str">
            <v>자연환경분야</v>
          </cell>
          <cell r="C32" t="str">
            <v>송 수 욱</v>
          </cell>
        </row>
        <row r="33">
          <cell r="B33" t="str">
            <v>폐기물처리분야</v>
          </cell>
          <cell r="C33" t="str">
            <v>홍 순 우</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사업책임-황원배)"/>
      <sheetName val="제5-2호(사업책임-황원배)"/>
      <sheetName val="제5-3호(사업책임-황원배)"/>
      <sheetName val="제5-1호(대기책임-승서일)"/>
      <sheetName val="제5-2호(대기책임-승서일)"/>
      <sheetName val="제5-3호(대기책임-승서일)"/>
      <sheetName val="제5-1호(소음책임-곽형주)"/>
      <sheetName val="제5-2호(소음책임-곽형주)"/>
      <sheetName val="제5-3호(소음책임-곽형주)"/>
      <sheetName val="제5-1호(수질책임-임지만)"/>
      <sheetName val="제5-2호(수질책임-임지만)"/>
      <sheetName val="제5-3호(수질책임-임지만)"/>
      <sheetName val="제5-1호(수질참여-남종현)"/>
      <sheetName val="제5-2호(수질참여-남종현)"/>
      <sheetName val="제5-3호(수질참여-남종현)"/>
      <sheetName val="제5-1호(소음참여-박성일)"/>
      <sheetName val="제5-2호(소음참여-박성일)"/>
      <sheetName val="제5-3호(소음참여-박성일)"/>
      <sheetName val="제5-1호(대기참여-정인철)"/>
      <sheetName val="제5-2호(대기참여-정인철)"/>
      <sheetName val="제5-3호(대기참여-정인철)"/>
      <sheetName val="제5-1호(자연참여-정민욱)"/>
      <sheetName val="제5-2호(자연참여-정민욱)"/>
      <sheetName val="제5-3호(자연참여-정민욱)"/>
      <sheetName val="제5-4호(이적계수)"/>
      <sheetName val="제5-5호(업무중복도)"/>
      <sheetName val="제5-6호(교육훈련)"/>
      <sheetName val="제5-7호(전차용역)"/>
      <sheetName val="제6호(회사실적)"/>
      <sheetName val="제6-1-1호(동해)"/>
      <sheetName val="제6-1-2호(동해)"/>
      <sheetName val="제6-1-3호(동해)"/>
      <sheetName val="제6-2-1호(동해)"/>
      <sheetName val="제6-2-2호(동해)"/>
      <sheetName val="제6-2-3호(동해)"/>
      <sheetName val="제6-1-1호(누리)"/>
      <sheetName val="제6-1-2호(누리)"/>
      <sheetName val="제6-1-3호(누리)"/>
      <sheetName val="제6-2-1호(누리)"/>
      <sheetName val="제6-2-2호(누리)"/>
      <sheetName val="제6-2-3호(누리)"/>
      <sheetName val="제7호(입찰참가제한) "/>
      <sheetName val="제8호(재정상태) "/>
      <sheetName val="제9호(기술,투자,활용실적)"/>
      <sheetName val="제9-1호(동해)"/>
      <sheetName val="제9-2호(동해)"/>
      <sheetName val="제9-3호(동해)"/>
      <sheetName val="제9-1호(누리)"/>
      <sheetName val="제9-2호(누리)"/>
      <sheetName val="제9-3호(누리)"/>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황원배</v>
          </cell>
        </row>
        <row r="26">
          <cell r="B26" t="str">
            <v>대기관리</v>
          </cell>
          <cell r="C26" t="str">
            <v>승서일</v>
          </cell>
        </row>
        <row r="27">
          <cell r="B27" t="str">
            <v>소음진동</v>
          </cell>
          <cell r="C27" t="str">
            <v>곽형주</v>
          </cell>
        </row>
        <row r="28">
          <cell r="B28" t="str">
            <v>수질관리</v>
          </cell>
          <cell r="C28" t="str">
            <v>임지만</v>
          </cell>
        </row>
        <row r="29">
          <cell r="B29" t="str">
            <v>수질관리</v>
          </cell>
          <cell r="C29" t="str">
            <v>남종현</v>
          </cell>
        </row>
        <row r="30">
          <cell r="B30" t="str">
            <v>소음진동</v>
          </cell>
          <cell r="C30" t="str">
            <v>박성일</v>
          </cell>
        </row>
        <row r="31">
          <cell r="B31" t="str">
            <v>대기관리</v>
          </cell>
          <cell r="C31" t="str">
            <v>정인철</v>
          </cell>
        </row>
        <row r="32">
          <cell r="B32" t="str">
            <v>자연환경</v>
          </cell>
          <cell r="C32" t="str">
            <v>정민욱</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윤호룡)"/>
      <sheetName val="제5-2호(윤호룡)"/>
      <sheetName val="제5-3호(윤호룡)"/>
      <sheetName val="제5-1호(백영수)"/>
      <sheetName val="제5-2호(백영수)"/>
      <sheetName val="제5-3호(백영수)"/>
      <sheetName val="제5-1호(배용금)"/>
      <sheetName val="제5-2호(배용금)"/>
      <sheetName val="제5-3호(배용금)"/>
      <sheetName val="제5-1호(임현주)"/>
      <sheetName val="제5-2호(임현주)"/>
      <sheetName val="제5-3호(임현주)"/>
      <sheetName val="제5-1호(황순복)"/>
      <sheetName val="제5-2호(황순복)"/>
      <sheetName val="제5-3호(황순복)"/>
      <sheetName val="제5-1호(이완석)"/>
      <sheetName val="제5-2호(이완석)"/>
      <sheetName val="제5-3호(이완석)"/>
      <sheetName val="제5-1호(노진섭)"/>
      <sheetName val="제5-2호(노진섭)"/>
      <sheetName val="제5-3호(노진섭)"/>
      <sheetName val="제5-1호(정동훈)"/>
      <sheetName val="제5-2호(정동훈)"/>
      <sheetName val="제5-3호(정동훈)"/>
      <sheetName val="제5-4호"/>
      <sheetName val="제5-5호(업무중복도)"/>
      <sheetName val="제5-6호(교육훈련)"/>
      <sheetName val="제5-7호(전차용역)"/>
      <sheetName val="제6호 "/>
      <sheetName val="제6-1-1호(환경실적 건수)(동성)"/>
      <sheetName val="제6-1-2호(평가외실적 건수)(동성)"/>
      <sheetName val="제6-2-1호(환경실적 금액)(동성)"/>
      <sheetName val="제6-2-2호(평가외실적 금액)(동성)"/>
      <sheetName val="제6-1-1호(환경실적 건수)(피지)"/>
      <sheetName val="제6-1-2호(평가외실적 건수)(피지)"/>
      <sheetName val="제6-2-1호(환경실적 금액)(피지)"/>
      <sheetName val="제6-2-2호(평가외실적 금액)(피지)"/>
      <sheetName val="제7호(입찰참가제한)"/>
      <sheetName val="제8호(재정상태)"/>
      <sheetName val="제9호 (개발,투자,활용실적)"/>
      <sheetName val="제9-1호(신기술)(동성)"/>
      <sheetName val="제9-2호(특허)(동성)"/>
      <sheetName val="제9-3호(실용신안)(동성)"/>
      <sheetName val="제9-1호(신기술)(피지)"/>
      <sheetName val="제9-2호(특허)(피지)"/>
      <sheetName val="제9-3호(실용신안)(피지)"/>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윤호룡</v>
          </cell>
        </row>
        <row r="26">
          <cell r="B26" t="str">
            <v>대기관리</v>
          </cell>
          <cell r="C26" t="str">
            <v>백영수</v>
          </cell>
        </row>
        <row r="27">
          <cell r="B27" t="str">
            <v>수질관리</v>
          </cell>
          <cell r="C27" t="str">
            <v>배용금</v>
          </cell>
        </row>
        <row r="28">
          <cell r="B28" t="str">
            <v>폐기물처리</v>
          </cell>
          <cell r="C28" t="str">
            <v>임현주</v>
          </cell>
        </row>
        <row r="29">
          <cell r="B29" t="str">
            <v>폐기물처리</v>
          </cell>
          <cell r="C29" t="str">
            <v>황순복</v>
          </cell>
        </row>
        <row r="30">
          <cell r="B30" t="str">
            <v>수질관리</v>
          </cell>
          <cell r="C30" t="str">
            <v>이완석</v>
          </cell>
        </row>
        <row r="31">
          <cell r="B31" t="str">
            <v>소음진동</v>
          </cell>
          <cell r="C31" t="str">
            <v>노진섭</v>
          </cell>
        </row>
        <row r="32">
          <cell r="B32" t="str">
            <v>자연환경</v>
          </cell>
          <cell r="C32" t="str">
            <v>정동훈</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총괄, 이상팔)"/>
      <sheetName val="제5-2호(총괄, 이상팔)"/>
      <sheetName val="제5-3호(총괄, 이상팔)"/>
      <sheetName val="제5-1호(대기책임, 최지원)"/>
      <sheetName val="제5-2호(대기책임, 최지원)"/>
      <sheetName val="제5-3호(대기책임, 최지원)"/>
      <sheetName val="제5-1호(수질책임, 양원협)"/>
      <sheetName val="제5-2호(수질책임, 양원협)"/>
      <sheetName val="제5-3호(수질책임, 양원협)"/>
      <sheetName val="제5-1호(소음책임, 백민경)"/>
      <sheetName val="제5-2호(소음책임, 백민경)"/>
      <sheetName val="제5-3호(소음책임, 백민경)"/>
      <sheetName val="제5-1호(수질참여, 박민철)"/>
      <sheetName val="제5-2호(수질참여, 박민철)"/>
      <sheetName val="제5-3호(수질참여, 박민철)"/>
      <sheetName val="제5-1호(폐기물참여, 이건우)"/>
      <sheetName val="제5-2호(폐기물참여, 이건우)"/>
      <sheetName val="제5-3호(폐기물참여, 이건우)"/>
      <sheetName val="제5-1호(자연참여, 배호명)"/>
      <sheetName val="제5-2호(자연참여, 배호명)"/>
      <sheetName val="제5-3호(자연참여, 배호명)"/>
      <sheetName val="제5-1호(토양참여, 윤정환)"/>
      <sheetName val="제5-2호(토양참여, 윤정환)"/>
      <sheetName val="제5-3호(토양참여, 윤정환)"/>
      <sheetName val="제5-4호(이적계수)"/>
      <sheetName val="제5-5호(업무중복도)"/>
      <sheetName val="제5-6호(교육훈련)"/>
      <sheetName val="제5-7호(전차용역)"/>
      <sheetName val="제6호(업체실적) "/>
      <sheetName val="제6-1-1호(환경실적 건수)(서영)"/>
      <sheetName val="제6-1-2호(평가외실적 건수)(서영)"/>
      <sheetName val="제6-2-1호(환경실적 금액)(서영)"/>
      <sheetName val="제6-2-2호(평가외실적 금액)(서영)"/>
      <sheetName val="제6-1-1호(환경실적 건수)(효산)"/>
      <sheetName val="제6-1-2호(평가외실적 건수)(효산)"/>
      <sheetName val="제6-2-1호(환경실적 금액)(효산)"/>
      <sheetName val="제6-2-2호(평가외실적 금액)(효산)"/>
      <sheetName val="제6-1-1호(환경실적 건수)(마린)"/>
      <sheetName val="제6-1-2호(평가외실적 건수)(마린)"/>
      <sheetName val="제6-2-1호(환경실적 금액)(마린)"/>
      <sheetName val="제6-2-2호(평가외실적 금액)(마린)"/>
      <sheetName val="제7호(입찰참가제한)"/>
      <sheetName val="제8호(재정상태)"/>
      <sheetName val="제9호 (개발,투자,활용실적)"/>
      <sheetName val="제9-1호(신기술)(서영)"/>
      <sheetName val="제9-2호(특허)(서영)"/>
      <sheetName val="제9-3호(실용신안)(서영)"/>
      <sheetName val="제9-1호(신기술)(효산)"/>
      <sheetName val="제9-2호(특허)(효산)"/>
      <sheetName val="제9-3호(실용신안)(효산)"/>
      <sheetName val="제9-1호(신기술)(마린)"/>
      <sheetName val="제9-2호(특허)(마린)"/>
      <sheetName val="제9-3호(실용신안)(마린)"/>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이상팔</v>
          </cell>
        </row>
        <row r="26">
          <cell r="B26" t="str">
            <v>대기관리</v>
          </cell>
          <cell r="C26" t="str">
            <v>최지원</v>
          </cell>
        </row>
        <row r="27">
          <cell r="B27" t="str">
            <v>수질관리</v>
          </cell>
          <cell r="C27" t="str">
            <v>양원협</v>
          </cell>
        </row>
        <row r="28">
          <cell r="B28" t="str">
            <v>소음진동</v>
          </cell>
          <cell r="C28" t="str">
            <v>백민경</v>
          </cell>
        </row>
        <row r="29">
          <cell r="B29" t="str">
            <v>수질관리</v>
          </cell>
          <cell r="C29" t="str">
            <v>박민철</v>
          </cell>
        </row>
        <row r="30">
          <cell r="B30" t="str">
            <v>폐기물처리</v>
          </cell>
          <cell r="C30" t="str">
            <v>이건우</v>
          </cell>
        </row>
        <row r="31">
          <cell r="B31" t="str">
            <v>자연환경</v>
          </cell>
          <cell r="C31" t="str">
            <v>배호명</v>
          </cell>
        </row>
        <row r="32">
          <cell r="B32" t="str">
            <v>토양환경</v>
          </cell>
          <cell r="C32" t="str">
            <v>윤정환</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사업책임_김동헌)"/>
      <sheetName val="제5-2호(사업책임_김동헌)"/>
      <sheetName val="제5-3호(사업책임_김동헌)"/>
      <sheetName val="제5-1호(대기책임_박성환)"/>
      <sheetName val="제5-2호(대기책임_박성환)"/>
      <sheetName val="제5-3호(대기책임_박성환)"/>
      <sheetName val="제5-1호(수질책임_조백연)"/>
      <sheetName val="제5-2호(수질책임_조백연)"/>
      <sheetName val="제5-3호(수질책임_조백연)"/>
      <sheetName val="제5-1호(소음책임_김현열)"/>
      <sheetName val="제5-2호(소음책임_김현열)"/>
      <sheetName val="제5-3호(소음책임_김현열)"/>
      <sheetName val="제5-1호(수질참여_배상명)"/>
      <sheetName val="제5-2호(수질참여_배상명)"/>
      <sheetName val="제5-3호(수질참여_배상명)"/>
      <sheetName val="제5-1호(소음참여_이득웅)"/>
      <sheetName val="제5-2호(소음참여_이득웅)"/>
      <sheetName val="제5-3호(소음참여_이득웅)"/>
      <sheetName val="제5-1호(자연참여_임정래)"/>
      <sheetName val="제5-2호(자연참여_임정래)"/>
      <sheetName val="제5-3호(자연참여_임정래)"/>
      <sheetName val="제5-1호(폐기물참여_신택수)"/>
      <sheetName val="제5-2호(폐기물참여_신택수)"/>
      <sheetName val="제5-3호(폐기물참여_신택수)"/>
      <sheetName val="제5-4호"/>
      <sheetName val="제5-5호(업무중복도)"/>
      <sheetName val="제5-6호(교육훈련)"/>
      <sheetName val="제5-7호(전차용역)"/>
      <sheetName val="제6호 "/>
      <sheetName val="제6-1-1호(환경실적 건수)(이산)"/>
      <sheetName val="제6-1-2호(평가외실적 건수)(이산)"/>
      <sheetName val="제6-2-1호(환경실적 금액)(이산)"/>
      <sheetName val="제6-2-2호(평가외실적 금액)(이산)"/>
      <sheetName val="제6-1-1호(환경실적 건수)(상평이엔지)"/>
      <sheetName val="제6-1-2호(평가외실적 건수)(상평이엔지)"/>
      <sheetName val="제6-2-1호(환경실적 금액)(상평이엔지)"/>
      <sheetName val="제6-2-2호(평가외실적 금액)(상평이엔지)"/>
      <sheetName val="제7호(입찰참가제한)"/>
      <sheetName val="제8호(재정상태)"/>
      <sheetName val="제9호 (개발,투자,활용실적)"/>
      <sheetName val="제9-1호(신기술)(이산)"/>
      <sheetName val="제9-2호(특허)(이산)"/>
      <sheetName val="제9-3호(실용신안)(이산)"/>
      <sheetName val="제9-1호(신기술)(상평)"/>
      <sheetName val="제9-2호(특허)(상평)"/>
      <sheetName val="제9-3호(실용신안)(상평)"/>
      <sheetName val="제9-5호(활용실적)"/>
      <sheetName val="제9-6호(공동도급)"/>
      <sheetName val="제10호(가감점)"/>
      <sheetName val="Sheet1"/>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김동헌</v>
          </cell>
        </row>
        <row r="26">
          <cell r="B26" t="str">
            <v>대기관리</v>
          </cell>
          <cell r="C26" t="str">
            <v>박성환</v>
          </cell>
        </row>
        <row r="27">
          <cell r="B27" t="str">
            <v>수질관리</v>
          </cell>
          <cell r="C27" t="str">
            <v>조백연</v>
          </cell>
        </row>
        <row r="28">
          <cell r="B28" t="str">
            <v>소음진동</v>
          </cell>
          <cell r="C28" t="str">
            <v>김현열</v>
          </cell>
        </row>
        <row r="29">
          <cell r="B29" t="str">
            <v>수질관리</v>
          </cell>
          <cell r="C29" t="str">
            <v>배상명</v>
          </cell>
        </row>
        <row r="30">
          <cell r="B30" t="str">
            <v>소음진동</v>
          </cell>
          <cell r="C30" t="str">
            <v>이득웅</v>
          </cell>
        </row>
        <row r="31">
          <cell r="B31" t="str">
            <v>자연환경</v>
          </cell>
          <cell r="C31" t="str">
            <v>임정래</v>
          </cell>
        </row>
        <row r="32">
          <cell r="B32" t="str">
            <v>폐기물처리</v>
          </cell>
          <cell r="C32" t="str">
            <v>신택수</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총괄-하성호)"/>
      <sheetName val="제5-2호(총괄-하성호)"/>
      <sheetName val="제5-3호(총괄-하성호)"/>
      <sheetName val="제5-1호(대기책임-안세진)"/>
      <sheetName val="제5-2호(대기책임-안세진)"/>
      <sheetName val="제5-3호(대기책임-안세진)"/>
      <sheetName val="제5-1호(수질책임_김정열)"/>
      <sheetName val="제5-2호(수질책임_김정열)"/>
      <sheetName val="제5-3호(수질책임_김정열)"/>
      <sheetName val="제5-1호(소음책임_심상화)"/>
      <sheetName val="제5-2호(소음책임_심상화)"/>
      <sheetName val="제5-3호(소음책임_심상화)"/>
      <sheetName val="제5-1호(소음참여_이기성)"/>
      <sheetName val="제5-2호(소음참여_이기성)"/>
      <sheetName val="제5-3호(소음참여_이기성)"/>
      <sheetName val="제5-1호(수질참여-이희진)"/>
      <sheetName val="제5-2호(수질참여-이희진)"/>
      <sheetName val="제5-3호(수질참여-이희진)"/>
      <sheetName val="제5-1호(자연참여_허진성)"/>
      <sheetName val="제5-2호(자연참여_허진성)"/>
      <sheetName val="제5-3호(자연참여_허진성)"/>
      <sheetName val="제5-1호(폐기물참여_홍준기)"/>
      <sheetName val="제5-2호(폐기물참여_홍준기)"/>
      <sheetName val="제5-3호(폐기물참여_홍준기)"/>
      <sheetName val="제5-4호"/>
      <sheetName val="제5-5호(업무중복도)"/>
      <sheetName val="제5-6호(교육훈련)"/>
      <sheetName val="제5-7호(전차용역)"/>
      <sheetName val="제6호 "/>
      <sheetName val="제6-1-1호(환경실적 건수)(삼안)"/>
      <sheetName val="제6-1-2호(평가외실적 건수)(삼안)"/>
      <sheetName val="제6-2-1호(환경실적 금액)(삼안)"/>
      <sheetName val="제6-2-2호(평가외실적 금액)(삼안)"/>
      <sheetName val="제6-1-1호(환경실적 건수)(경동)"/>
      <sheetName val="제6-1-2호(평가외실적 건수)(경동)"/>
      <sheetName val="제6-2-1호(환경실적 금액)(경동)"/>
      <sheetName val="제6-2-2호(평가외실적 금액)(경동)"/>
      <sheetName val="제6-1-1호(환경실적 건수)(다온)"/>
      <sheetName val="제6-1-2호(평가외실적 건수)(다온)"/>
      <sheetName val="제6-2-1호(환경실적 금액)(다온)"/>
      <sheetName val="제6-2-2호(평가외실적 금액)(다온)"/>
      <sheetName val="제6-1-1호(환경실적 건수)(신일)"/>
      <sheetName val="제6-1-2호(평가외실적 건수)(신일)"/>
      <sheetName val="제6-2-1호(환경실적 금액)(신일)"/>
      <sheetName val="제6-2-2호(평가외실적 금액)(신일)"/>
      <sheetName val="제7호(입찰참가제한)"/>
      <sheetName val="제8호(재정상태)"/>
      <sheetName val="제9호 (개발,투자,활용실적)"/>
      <sheetName val="제9-1호(신기술)(삼안)"/>
      <sheetName val="제9-2호(특허)(삼안)"/>
      <sheetName val="제9-3호(실용신안)(삼안)"/>
      <sheetName val="제9-1호(신기술)(경동)"/>
      <sheetName val="제9-2호(특허)(경동)"/>
      <sheetName val="제9-3호(실용신안)(경동)"/>
      <sheetName val="제9-1호(신기술)(다온)"/>
      <sheetName val="제9-2호(특허)(다온)"/>
      <sheetName val="제9-3호(실용신안)(다온)"/>
      <sheetName val="제9-1호(신기술)(신일)"/>
      <sheetName val="제9-2호(특허)(신일)"/>
      <sheetName val="제9-3호(실용신안)(신일)"/>
      <sheetName val="제9-5호(활용실적)"/>
      <sheetName val="제9-6호(공동도급)"/>
      <sheetName val="제10호(가감점)"/>
      <sheetName val="Sheet1"/>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41">
          <cell r="C41" t="str">
            <v>하성호</v>
          </cell>
        </row>
        <row r="42">
          <cell r="B42" t="str">
            <v>대기관리</v>
          </cell>
          <cell r="C42" t="str">
            <v>안세진</v>
          </cell>
        </row>
        <row r="43">
          <cell r="B43" t="str">
            <v>수질관리</v>
          </cell>
          <cell r="C43" t="str">
            <v>김정열</v>
          </cell>
        </row>
        <row r="44">
          <cell r="B44" t="str">
            <v>소음진동</v>
          </cell>
          <cell r="C44" t="str">
            <v>심상화</v>
          </cell>
        </row>
        <row r="45">
          <cell r="B45" t="str">
            <v>소음진동</v>
          </cell>
          <cell r="C45" t="str">
            <v>이기성</v>
          </cell>
        </row>
        <row r="46">
          <cell r="B46" t="str">
            <v>수질관리</v>
          </cell>
          <cell r="C46" t="str">
            <v>이희진</v>
          </cell>
        </row>
        <row r="47">
          <cell r="B47" t="str">
            <v>자연환경</v>
          </cell>
          <cell r="C47" t="str">
            <v>허진성</v>
          </cell>
        </row>
        <row r="48">
          <cell r="B48" t="str">
            <v>폐기물처리</v>
          </cell>
          <cell r="C48" t="str">
            <v>홍준기</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1(참여동의서)"/>
      <sheetName val="제4호(참여현황)"/>
      <sheetName val="제5-1호(김범석)_총괄"/>
      <sheetName val="제5-2호(김범석)_총괄"/>
      <sheetName val="제5-3호(김범석)_총괄"/>
      <sheetName val="제5-1호(박세호)_대기책임"/>
      <sheetName val="제5-2호(박세호)_대기책임"/>
      <sheetName val="제5-3호(박세호)_대기책임"/>
      <sheetName val="제5-1호(이윤택)_수질책임"/>
      <sheetName val="제5-2호(이윤택)_수질책임"/>
      <sheetName val="제5-3호(이윤택)_수질책임"/>
      <sheetName val="제5-1호(박준석)_소음책임"/>
      <sheetName val="제5-2호(박준석)_소음책임"/>
      <sheetName val="제5-3호(박준석)_소음책임"/>
      <sheetName val="제5-1호(이재홍)_수질참여"/>
      <sheetName val="제5-2호(이재홍)_수질참여"/>
      <sheetName val="제5-3호(이재홍)_수질참여"/>
      <sheetName val="제5-1호(이성용)_대기참여"/>
      <sheetName val="제5-2호(이성용)_대기참여"/>
      <sheetName val="제5-3호이성용)_대기참여"/>
      <sheetName val="제5-1호(정현화)_소음참여"/>
      <sheetName val="제5-2호(정현화)_소음참여"/>
      <sheetName val="제5-3호(정현화)_소음참여"/>
      <sheetName val="제5-1호(박난영)_폐기물처리"/>
      <sheetName val="제5-2호(박난영)_폐기물처리"/>
      <sheetName val="제5-3호(박난영)_폐기물처리"/>
      <sheetName val="제5-4호"/>
      <sheetName val="제5-5호(업무중복도)"/>
      <sheetName val="제5-6호(교육훈련)"/>
      <sheetName val="제5-7호(전차용역)"/>
      <sheetName val="제6호 "/>
      <sheetName val="제6-1-1호(환경실적 건수)(대표)"/>
      <sheetName val="제6-1-2호(평가외실적 건수)(대표)"/>
      <sheetName val="제6-2-1호(환경실적 금액)(대표)"/>
      <sheetName val="제6-2-2호(평가외실적 금액)(대표)"/>
      <sheetName val="제6-1-1호(환경실적 건수)(공동1)"/>
      <sheetName val="제6-1-2호(평가외실적 건수)(공동1)"/>
      <sheetName val="제6-2-1호(환경실적 금액)(공동1)"/>
      <sheetName val="제6-2-2호(평가외실적 금액)(공동1)"/>
      <sheetName val="제6-1-1호(환경실적 건수)(공동2)"/>
      <sheetName val="제6-1-2호(평가외실적 건수)(공동2)"/>
      <sheetName val="제6-2-1호(환경실적 금액)(공동2)"/>
      <sheetName val="제6-2-2호(평가외실적 금액)(공동2)"/>
      <sheetName val="제7호(입찰참가제한)"/>
      <sheetName val="제8호(재정상태)"/>
      <sheetName val="제9호 (개발,투자,활용실적)"/>
      <sheetName val="제9-1호(신기술)(대표)"/>
      <sheetName val="제9-2호(특허)(대표)"/>
      <sheetName val="제9-3호(실용신안)(대표)"/>
      <sheetName val="제9-1호(신기술)(공동1)"/>
      <sheetName val="제9-2호(특허)(공동1)"/>
      <sheetName val="제9-3호(실용신안)(공동1)"/>
      <sheetName val="제9-1호(신기술)(공동2)"/>
      <sheetName val="제9-2호(특허)(공동2)"/>
      <sheetName val="제9-3호(실용신안)(공동2)"/>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C2">
            <v>46287</v>
          </cell>
        </row>
        <row r="25">
          <cell r="C25" t="str">
            <v>김범석</v>
          </cell>
        </row>
        <row r="26">
          <cell r="A26" t="str">
            <v>분야별
책임평가자</v>
          </cell>
          <cell r="B26" t="str">
            <v>대기관리</v>
          </cell>
          <cell r="C26" t="str">
            <v>박세호</v>
          </cell>
        </row>
        <row r="27">
          <cell r="B27" t="str">
            <v>수질관리</v>
          </cell>
          <cell r="C27" t="str">
            <v>이윤택</v>
          </cell>
        </row>
        <row r="28">
          <cell r="B28" t="str">
            <v>소음진동</v>
          </cell>
          <cell r="C28" t="str">
            <v>박준석</v>
          </cell>
        </row>
        <row r="29">
          <cell r="A29" t="str">
            <v>분야별
참여평가자</v>
          </cell>
          <cell r="B29" t="str">
            <v>수질관리</v>
          </cell>
          <cell r="C29" t="str">
            <v>이재홍</v>
          </cell>
        </row>
        <row r="30">
          <cell r="B30" t="str">
            <v>대기관리</v>
          </cell>
          <cell r="C30" t="str">
            <v>이성용</v>
          </cell>
        </row>
        <row r="31">
          <cell r="B31" t="str">
            <v>소음진동</v>
          </cell>
          <cell r="C31" t="str">
            <v>정현화</v>
          </cell>
        </row>
        <row r="32">
          <cell r="B32" t="str">
            <v>폐기물처리</v>
          </cell>
          <cell r="C32" t="str">
            <v>박난영</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정재열)"/>
      <sheetName val="제5-2호(정재열)"/>
      <sheetName val="제5-3호(정재열)"/>
      <sheetName val="제5-1호(이명규)"/>
      <sheetName val="제5-2호(이명규)"/>
      <sheetName val="제5-3호(이명규)"/>
      <sheetName val="제5-1호(정상철)"/>
      <sheetName val="제5-2호(정상철)"/>
      <sheetName val="제5-3호(정상철)"/>
      <sheetName val="제5-1호(최재용)"/>
      <sheetName val="제5-2호(최재용)"/>
      <sheetName val="제5-3호(최재용)"/>
      <sheetName val="제5-1호(신종인)"/>
      <sheetName val="제5-2호(신종인)"/>
      <sheetName val="제5-3호(신종인)"/>
      <sheetName val="제5-1호(이광석)"/>
      <sheetName val="제5-2호(이광석)"/>
      <sheetName val="제5-3호(이광석)"/>
      <sheetName val="제5-1호(김승준)"/>
      <sheetName val="제5-2호(김승준)"/>
      <sheetName val="제5-3호(김승준)"/>
      <sheetName val="제5-1호(임인수)"/>
      <sheetName val="제5-2호(임인수)"/>
      <sheetName val="제5-3호(임인수)"/>
      <sheetName val="제5-4호"/>
      <sheetName val="제5-5호(업무중복도)"/>
      <sheetName val="제5-6호(교육훈련)"/>
      <sheetName val="제5-7호(전차용역)"/>
      <sheetName val="제6호"/>
      <sheetName val="제6-1-1호(환경실적 건수)(우신)"/>
      <sheetName val="제6-1-2호(평가외실적 건수)(우신)"/>
      <sheetName val="제6-2-1호(환경실적 금액)(우신)"/>
      <sheetName val="제6-2-2호(평가외실적 금액)(우신)"/>
      <sheetName val="제6-1-1호(환경실적 건수)(이엔씨)"/>
      <sheetName val="제6-1-2호(평가외실적 건수)(이엔씨)"/>
      <sheetName val="제6-2-1호(환경실적 금액)(이엔씨)"/>
      <sheetName val="제6-2-2호(평가외실적 금액)(이엔씨)"/>
      <sheetName val="제7호(입찰참가제한)"/>
      <sheetName val="제8호(재정상태)"/>
      <sheetName val="제9호 (개발,투자,활용실적)"/>
      <sheetName val="제9-1호(신기술)(우신)"/>
      <sheetName val="제9-1호(신기술)(이엔씨)"/>
      <sheetName val="제9-2호(특허)(우신)"/>
      <sheetName val="제9-2호(특허)(이엔씨)"/>
      <sheetName val="제9-3호(실용신안)(우신)"/>
      <sheetName val="제9-3호(실용신안)(이엔씨)"/>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정재열</v>
          </cell>
        </row>
        <row r="26">
          <cell r="B26" t="str">
            <v>대기관리분야</v>
          </cell>
          <cell r="C26" t="str">
            <v>이명규</v>
          </cell>
        </row>
        <row r="27">
          <cell r="B27" t="str">
            <v>수질관리분야</v>
          </cell>
          <cell r="C27" t="str">
            <v>정상철</v>
          </cell>
        </row>
        <row r="28">
          <cell r="B28" t="str">
            <v>소음진동분야</v>
          </cell>
          <cell r="C28" t="str">
            <v>최재용</v>
          </cell>
        </row>
        <row r="29">
          <cell r="B29" t="str">
            <v>대기관리분야</v>
          </cell>
          <cell r="C29" t="str">
            <v>신종인</v>
          </cell>
        </row>
        <row r="30">
          <cell r="B30" t="str">
            <v>수질관리분야</v>
          </cell>
          <cell r="C30" t="str">
            <v>이광석</v>
          </cell>
        </row>
        <row r="31">
          <cell r="B31" t="str">
            <v>소음진동분야</v>
          </cell>
          <cell r="C31" t="str">
            <v>김승준</v>
          </cell>
        </row>
        <row r="32">
          <cell r="B32" t="str">
            <v>자연환경분야</v>
          </cell>
          <cell r="C32" t="str">
            <v>임인수</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작성요령"/>
      <sheetName val="참여업체"/>
      <sheetName val="배점기준"/>
      <sheetName val="종합평가표"/>
      <sheetName val="평가자"/>
      <sheetName val="총괄경력"/>
      <sheetName val="분야별책임경력"/>
      <sheetName val="분야별경력"/>
      <sheetName val="총괄실적"/>
      <sheetName val="분야별책임실적"/>
      <sheetName val="분야별실적"/>
      <sheetName val="업무여유도"/>
      <sheetName val="교육훈련"/>
      <sheetName val="과업의이해도"/>
      <sheetName val="환경평가업체"/>
      <sheetName val="업체수행실적"/>
      <sheetName val="신용도"/>
      <sheetName val="부실벌점"/>
      <sheetName val="기술투자"/>
      <sheetName val="개발(주관)"/>
      <sheetName val="활용(주관)"/>
      <sheetName val="가감점"/>
    </sheetNames>
    <sheetDataSet>
      <sheetData sheetId="0" refreshError="1"/>
      <sheetData sheetId="1" refreshError="1"/>
      <sheetData sheetId="2">
        <row r="3">
          <cell r="C3" t="str">
            <v>수질관리</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김진태_총괄)"/>
      <sheetName val="제5-2호(김진태_총괄)"/>
      <sheetName val="제5-3호(김진태_총괄)"/>
      <sheetName val="제5-1호(이은주_대기책임)"/>
      <sheetName val="제5-2호(이은주_대기책임)"/>
      <sheetName val="제5-3호(이은주_대기책임)"/>
      <sheetName val="제5-1호(이우철_수질책임)"/>
      <sheetName val="제5-2호(이우철_수질책임)"/>
      <sheetName val="제5-3호(이우철_수질책임)"/>
      <sheetName val="제5-1호(이규진_소음책임)"/>
      <sheetName val="제5-2호(이규진_소음책임)"/>
      <sheetName val="제5-3호(이규진_소음책임)"/>
      <sheetName val="제5-1호(김창현_대기참여)"/>
      <sheetName val="제5-2호(김창현_대기참여)"/>
      <sheetName val="제5-3호(김창현_대기참여)"/>
      <sheetName val="제5-1호(김윤형_수질참여)"/>
      <sheetName val="제5-2호(김윤형_수질참여)"/>
      <sheetName val="제5-3호(김윤형_수질참여)"/>
      <sheetName val="제5-1호(송기창_폐기물참여)"/>
      <sheetName val="제5-2호(송기창_폐기물참여)"/>
      <sheetName val="제5-3호(송기창_폐기물참여)"/>
      <sheetName val="제5-1호(서석민_자연참여)"/>
      <sheetName val="제5-2호(서석민_자연참여)"/>
      <sheetName val="제5-3호(서석민_자연참여)"/>
      <sheetName val="제5-4호"/>
      <sheetName val="제5-5호(업무중복도)"/>
      <sheetName val="제5-6호(교육훈련)"/>
      <sheetName val="제5-7호(전차용역)"/>
      <sheetName val="제6호 "/>
      <sheetName val="제6-1-1호(환경실적 건수)(유신)"/>
      <sheetName val="제6-1-2호(평가외실적 건수)(유신)"/>
      <sheetName val="제6-2-1호(환경실적 금액)(유신)"/>
      <sheetName val="제6-2-2호(평가외실적 금액)(유신)"/>
      <sheetName val="제6-1-1호(환경실적 건수)(KCI)"/>
      <sheetName val="제6-1-2호(평가외실적 건수)(KCI)"/>
      <sheetName val="제6-2-1호(환경실적 금액)(KCI)"/>
      <sheetName val="제6-2-2호(평가외실적 금액)(KCI)"/>
      <sheetName val="제6-1-1호(환경실적 건수)(유원)"/>
      <sheetName val="제6-1-2호(평가외실적 건수)(유원)"/>
      <sheetName val="제6-2-1호(환경실적 금액)(유원)"/>
      <sheetName val="제6-2-2호(평가외실적 금액)(유원)"/>
      <sheetName val="제6-1-1호(환경실적 건수)(에스지)"/>
      <sheetName val="제6-1-2호(평가외실적 건수)(에스지)"/>
      <sheetName val="제6-2-1호(환경실적 금액)(에스지)"/>
      <sheetName val="제6-2-2호(평가외실적 금액)(에스지)"/>
      <sheetName val="제7호(입찰참가제한)"/>
      <sheetName val="제8호(재정상태)"/>
      <sheetName val="제9호 (개발,투자,활용실적)"/>
      <sheetName val="제9-1호(신기술)(유신)"/>
      <sheetName val="제9-2호(특허)(유신)"/>
      <sheetName val="제9-3호(실용신안)(유신)"/>
      <sheetName val="제9-1호(신기술)(KCI)"/>
      <sheetName val="제9-2호(특허)(KCI)"/>
      <sheetName val="제9-3호(실용신안)(33)"/>
      <sheetName val="제9-1호(신기술)(유원)"/>
      <sheetName val="제9-2호(특허)(유원)"/>
      <sheetName val="제9-3호(실용신안)(유원)"/>
      <sheetName val="제9-1호(신기술)(에스지)"/>
      <sheetName val="제9-2호(특허)(에스지)"/>
      <sheetName val="제9-3호(실용신안)(에스지)"/>
      <sheetName val="제9-5호(활용실적)"/>
      <sheetName val="제9-6호(공동도급)"/>
      <sheetName val="제10호(가감점)"/>
      <sheetName val="Sheet1"/>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41">
          <cell r="C41" t="str">
            <v>김진태</v>
          </cell>
        </row>
        <row r="42">
          <cell r="B42" t="str">
            <v>대기관리</v>
          </cell>
          <cell r="C42" t="str">
            <v>이은주</v>
          </cell>
        </row>
        <row r="43">
          <cell r="B43" t="str">
            <v>수질관리</v>
          </cell>
          <cell r="C43" t="str">
            <v>이우철</v>
          </cell>
        </row>
        <row r="44">
          <cell r="B44" t="str">
            <v>소음진동</v>
          </cell>
          <cell r="C44" t="str">
            <v>이규진</v>
          </cell>
        </row>
        <row r="45">
          <cell r="B45" t="str">
            <v>대기관리</v>
          </cell>
          <cell r="C45" t="str">
            <v>김창현</v>
          </cell>
        </row>
        <row r="46">
          <cell r="B46" t="str">
            <v>수질관리</v>
          </cell>
          <cell r="C46" t="str">
            <v>김윤형</v>
          </cell>
        </row>
        <row r="47">
          <cell r="B47" t="str">
            <v>폐기물처리</v>
          </cell>
          <cell r="C47" t="str">
            <v>송기창</v>
          </cell>
        </row>
        <row r="48">
          <cell r="B48" t="str">
            <v>자연환경</v>
          </cell>
          <cell r="C48" t="str">
            <v>서석민</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총괄_진영구)"/>
      <sheetName val="제5-2호(총괄_진영구)"/>
      <sheetName val="제5-3호(총괄_진영구)"/>
      <sheetName val="제5-1호(대기분책_이용직)"/>
      <sheetName val="제5-2호(대기분책_이용직)"/>
      <sheetName val="제5-3호(대기분책_이용직)"/>
      <sheetName val="제5-1호(수질분책_박유수)"/>
      <sheetName val="제5-2호(수질분책_박유수)"/>
      <sheetName val="제5-3호(수질분책_박유수)"/>
      <sheetName val="제5-1호(소음분책_석현진)"/>
      <sheetName val="제5-2호(소음분책_석현진)"/>
      <sheetName val="제5-3호(소음분책_석현진)"/>
      <sheetName val="제5-1호(대기분참_김소영)"/>
      <sheetName val="제5-2호(대기분참_김소영)"/>
      <sheetName val="제5-3호(대기분참_김소영)"/>
      <sheetName val="제5-1호(수질분참_이정은)"/>
      <sheetName val="제5-2호(수질분참_이정은)"/>
      <sheetName val="제5-3호(수질분참_이정은)"/>
      <sheetName val="제5-1호(소음분참_고영태)"/>
      <sheetName val="제5-2호(소음분참_고영태)"/>
      <sheetName val="제5-3호(소음분참_고영태)"/>
      <sheetName val="제5-1호(자연환경분참_정호은)"/>
      <sheetName val="제5-2호(자연환경분참_정호은)"/>
      <sheetName val="제5-3호(자연환경분참_정호은)"/>
      <sheetName val="제5-4호"/>
      <sheetName val="제5-5호(업무중복도)"/>
      <sheetName val="제5-6호(교육훈련)"/>
      <sheetName val="제5-7호(전차용역)"/>
      <sheetName val="제6호 "/>
      <sheetName val="제6-1-1호(환경실적 건수)(KG)"/>
      <sheetName val="제6-1-2호(평가외실적 건수)(KG)"/>
      <sheetName val="제6-2-1호(환경실적 금액)(KG)"/>
      <sheetName val="제6-2-2호(평가외실적 금액)(KG)"/>
      <sheetName val="제6-1-1호(환경실적 건수)(동일)"/>
      <sheetName val="제6-1-2(평가외실적 건수)(동일)"/>
      <sheetName val="제6-2-1호(환경실적 금액)(동일)"/>
      <sheetName val="제6-2-2호(평가외실적 금액)(동일)"/>
      <sheetName val="제6-1-1호(환경실적 건수)(SD)"/>
      <sheetName val="제6-1-2호(평가외실적 건수)(SD)"/>
      <sheetName val="제6-2-1호(환경실적 금액)(SD)"/>
      <sheetName val="제6-2-2호(평가외실적 금액)(SD)"/>
      <sheetName val="제7호(입찰참가제한)"/>
      <sheetName val="제8호(재정상태)"/>
      <sheetName val="제9호 (개발,투자,활용실적)"/>
      <sheetName val="제9-1호(신기술)(KG)"/>
      <sheetName val="제9-2호(특허)(KG)"/>
      <sheetName val="제9-3호(실용신안)(KG)"/>
      <sheetName val="제9-1호(신기술)(동일)"/>
      <sheetName val="제9-2호(특허)(동일)"/>
      <sheetName val="제9-3호(실용신안)(동일)"/>
      <sheetName val="제9-1호(신기술)(SD)"/>
      <sheetName val="제9-2호(특허)(SD)"/>
      <sheetName val="제9-3호(실용신안)(SD)"/>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2">
          <cell r="A2">
            <v>46287</v>
          </cell>
        </row>
        <row r="5">
          <cell r="C5" t="str">
            <v>진영구</v>
          </cell>
        </row>
        <row r="6">
          <cell r="B6" t="str">
            <v>대기관리분야</v>
          </cell>
          <cell r="C6" t="str">
            <v>이용직</v>
          </cell>
        </row>
        <row r="7">
          <cell r="B7" t="str">
            <v>수질관리분야</v>
          </cell>
          <cell r="C7" t="str">
            <v>박유수</v>
          </cell>
        </row>
        <row r="8">
          <cell r="B8" t="str">
            <v>소음진동분야</v>
          </cell>
          <cell r="C8" t="str">
            <v>석현진</v>
          </cell>
        </row>
        <row r="9">
          <cell r="B9" t="str">
            <v>대기관리분야</v>
          </cell>
          <cell r="C9" t="str">
            <v>김소영</v>
          </cell>
        </row>
        <row r="10">
          <cell r="B10" t="str">
            <v>수질관리분야</v>
          </cell>
          <cell r="C10" t="str">
            <v>이정은</v>
          </cell>
        </row>
        <row r="11">
          <cell r="B11" t="str">
            <v>소음진동분야</v>
          </cell>
          <cell r="C11" t="str">
            <v>고영태</v>
          </cell>
        </row>
        <row r="12">
          <cell r="B12" t="str">
            <v>자연환경분야</v>
          </cell>
          <cell r="C12" t="str">
            <v>정호은</v>
          </cell>
        </row>
      </sheetData>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작성요령"/>
      <sheetName val="참여업체"/>
      <sheetName val="배점기준"/>
      <sheetName val="종합평가표"/>
      <sheetName val="평가자"/>
      <sheetName val="총괄경력"/>
      <sheetName val="분야별책임경력"/>
      <sheetName val="분야별경력"/>
      <sheetName val="총괄실적"/>
      <sheetName val="분야별책임실적"/>
      <sheetName val="분야별실적"/>
      <sheetName val="업무여유도"/>
      <sheetName val="교육훈련"/>
      <sheetName val="과업의이해도"/>
      <sheetName val="환경평가업체"/>
      <sheetName val="업체수행실적"/>
      <sheetName val="신용도"/>
      <sheetName val="부실벌점"/>
      <sheetName val="기술투자"/>
      <sheetName val="개발(주관)"/>
      <sheetName val="활용(주관)"/>
      <sheetName val="가감점"/>
    </sheetNames>
    <sheetDataSet>
      <sheetData sheetId="0" refreshError="1"/>
      <sheetData sheetId="1" refreshError="1"/>
      <sheetData sheetId="2">
        <row r="3">
          <cell r="C3" t="str">
            <v>수질관리</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출목록"/>
      <sheetName val="제1호"/>
      <sheetName val="제2호"/>
      <sheetName val="제3호"/>
      <sheetName val="제4호"/>
      <sheetName val="제4-1호"/>
      <sheetName val="제5호(김익기)"/>
      <sheetName val="제5-1호(김익기)"/>
      <sheetName val="제5-2호(김익기)"/>
      <sheetName val="제5호(나종규)"/>
      <sheetName val="제5-1호(나종규)"/>
      <sheetName val="제5-2호(나종규)"/>
      <sheetName val="제5호(김성태)"/>
      <sheetName val="제5-1호(김성태)"/>
      <sheetName val="제5-2호(김성태)"/>
      <sheetName val="제5호(정진상)"/>
      <sheetName val="제5-1호(정진상)"/>
      <sheetName val="제5-2호(정진상)"/>
      <sheetName val="제5호(이종윤)"/>
      <sheetName val="제5-1호(이종윤)"/>
      <sheetName val="제5-2호(이종윤)"/>
      <sheetName val="제5호(백승보)"/>
      <sheetName val="제5-1호(백승보)"/>
      <sheetName val="제5-2호(백승보)"/>
      <sheetName val="제5호(철도-이종열)"/>
      <sheetName val="제5-1호(철도-이종열)"/>
      <sheetName val="제5-2호(철도-이종열)"/>
      <sheetName val="제5호(토질-이응기)"/>
      <sheetName val="제5-1호(토질-이응기)"/>
      <sheetName val="제5-2호(토질-이응기)"/>
      <sheetName val="제6호"/>
      <sheetName val="제6-1호(KRTC)"/>
      <sheetName val="제6-2호(KRTC)"/>
      <sheetName val="제6-3호(KRTC)"/>
      <sheetName val="제7호"/>
      <sheetName val="제8호"/>
      <sheetName val="제9호"/>
      <sheetName val="제9-1호"/>
      <sheetName val="제9-2호"/>
      <sheetName val="제9-3호"/>
      <sheetName val="제10호"/>
      <sheetName val="제11호"/>
      <sheetName val="제12호"/>
      <sheetName val="제13호"/>
      <sheetName val="제14호"/>
      <sheetName val="제15호"/>
      <sheetName val="6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
          <cell r="A1" t="str">
            <v>유사용역 수행실적</v>
          </cell>
        </row>
        <row r="3">
          <cell r="A3" t="str">
            <v>1. 유사용역 수행실적</v>
          </cell>
        </row>
        <row r="4">
          <cell r="G4" t="str">
            <v>(단위 : 원)</v>
          </cell>
        </row>
        <row r="5">
          <cell r="A5" t="str">
            <v>업  체  명</v>
          </cell>
          <cell r="B5" t="str">
            <v>지분율</v>
          </cell>
          <cell r="C5" t="str">
            <v>유     사     용     역     수     행     실     적</v>
          </cell>
          <cell r="H5" t="str">
            <v>점 수</v>
          </cell>
        </row>
        <row r="6">
          <cell r="C6" t="str">
            <v>수     행     실     적</v>
          </cell>
          <cell r="G6" t="str">
            <v>합     계</v>
          </cell>
        </row>
        <row r="7">
          <cell r="A7" t="str">
            <v>㈜한국철도기술공사</v>
          </cell>
          <cell r="B7">
            <v>0.75</v>
          </cell>
          <cell r="C7">
            <v>41945155316.895546</v>
          </cell>
          <cell r="E7">
            <v>31458866487.671661</v>
          </cell>
          <cell r="G7">
            <v>31458866487.671661</v>
          </cell>
        </row>
        <row r="8">
          <cell r="A8" t="str">
            <v>동부엔지니어링㈜</v>
          </cell>
          <cell r="B8">
            <v>0.25</v>
          </cell>
          <cell r="C8">
            <v>0</v>
          </cell>
          <cell r="E8">
            <v>0</v>
          </cell>
        </row>
        <row r="10">
          <cell r="A10" t="str">
            <v>2. 업체별 수행실적</v>
          </cell>
        </row>
        <row r="11">
          <cell r="G11" t="str">
            <v>(단위 : 원)</v>
          </cell>
        </row>
        <row r="12">
          <cell r="A12" t="str">
            <v>업  체  명</v>
          </cell>
          <cell r="B12" t="str">
            <v>감 리
구 분</v>
          </cell>
          <cell r="C12" t="str">
            <v>유사용역 수행실적</v>
          </cell>
          <cell r="H12" t="str">
            <v>비  고</v>
          </cell>
        </row>
        <row r="13">
          <cell r="C13" t="str">
            <v>동일분야
(100%)</v>
          </cell>
          <cell r="D13" t="str">
            <v>유사분야
(80%)</v>
          </cell>
          <cell r="E13" t="str">
            <v>기타분야
(60%)</v>
          </cell>
          <cell r="F13" t="str">
            <v>합          계</v>
          </cell>
        </row>
        <row r="14">
          <cell r="A14" t="str">
            <v>㈜한국철도기술공사</v>
          </cell>
          <cell r="B14" t="str">
            <v>책 임
감 리
(환산)</v>
          </cell>
          <cell r="C14">
            <v>41484338514.626366</v>
          </cell>
          <cell r="D14">
            <v>576021002.83647752</v>
          </cell>
          <cell r="E14">
            <v>0</v>
          </cell>
          <cell r="F14">
            <v>42060359517.462845</v>
          </cell>
          <cell r="G14">
            <v>41945155316.895546</v>
          </cell>
        </row>
        <row r="15">
          <cell r="C15">
            <v>41484338514.626366</v>
          </cell>
          <cell r="D15">
            <v>460816802.26918203</v>
          </cell>
          <cell r="E15">
            <v>0</v>
          </cell>
          <cell r="F15">
            <v>41945155316.895546</v>
          </cell>
        </row>
        <row r="16">
          <cell r="B16" t="str">
            <v>시 공
감 리
(환산)</v>
          </cell>
          <cell r="F16">
            <v>0</v>
          </cell>
        </row>
        <row r="17">
          <cell r="F17">
            <v>0</v>
          </cell>
        </row>
        <row r="18">
          <cell r="B18" t="str">
            <v>검 측
감 리
(환산)</v>
          </cell>
          <cell r="F18">
            <v>0</v>
          </cell>
        </row>
        <row r="19">
          <cell r="F19">
            <v>0</v>
          </cell>
        </row>
        <row r="20">
          <cell r="A20" t="str">
            <v>동부엔지니어링㈜</v>
          </cell>
          <cell r="B20" t="str">
            <v>책 임
감 리
(환산)</v>
          </cell>
          <cell r="F20">
            <v>0</v>
          </cell>
          <cell r="G20">
            <v>0</v>
          </cell>
        </row>
        <row r="21">
          <cell r="C21">
            <v>0</v>
          </cell>
          <cell r="D21">
            <v>0</v>
          </cell>
          <cell r="E21">
            <v>0</v>
          </cell>
          <cell r="F21">
            <v>0</v>
          </cell>
        </row>
        <row r="22">
          <cell r="B22" t="str">
            <v>시 공
감 리
(환산)</v>
          </cell>
          <cell r="F22">
            <v>0</v>
          </cell>
        </row>
        <row r="23">
          <cell r="F23">
            <v>0</v>
          </cell>
        </row>
        <row r="24">
          <cell r="B24" t="str">
            <v>검 측
감 리
(환산)</v>
          </cell>
          <cell r="F24">
            <v>0</v>
          </cell>
        </row>
        <row r="25">
          <cell r="F25">
            <v>0</v>
          </cell>
        </row>
      </sheetData>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총괄-신지영)"/>
      <sheetName val="제5-2호(총괄-신지영)"/>
      <sheetName val="제5-3호(총괄-신지영)"/>
      <sheetName val="제5-1호(대기책임-손승민)"/>
      <sheetName val="제5-2호(대기책임-손승민)"/>
      <sheetName val="제5-3호(대기책임-손승민)"/>
      <sheetName val="제5-1호(수질책임-김연수)"/>
      <sheetName val="제5-2호(수질책임-김연수)"/>
      <sheetName val="제5-3호(수질책임-김연수)"/>
      <sheetName val="제5-1호(소음책임-고영근)"/>
      <sheetName val="제5-2호(소음책임-고영근)"/>
      <sheetName val="제5-3호(소음책임-고영근)"/>
      <sheetName val="제5-1호(대기참여-이선혜)"/>
      <sheetName val="제5-2호(대기참여-이선혜)"/>
      <sheetName val="제5-3호(대기참여-이선혜)"/>
      <sheetName val="제5-1호(수질참여-백계영)"/>
      <sheetName val="제5-2호(수질참여-백계영)"/>
      <sheetName val="제5-3호(수질참여-백계영)"/>
      <sheetName val="제5-1호(폐기물참여-박성복)"/>
      <sheetName val="제5-2호(폐기물참여-박성복)"/>
      <sheetName val="제5-3호(폐기물참여-박성복)"/>
      <sheetName val="제5-1호(토양참여-김선주)"/>
      <sheetName val="제5-2호(토양참여-김선주)"/>
      <sheetName val="제5-3호(토양참여-김선주)"/>
      <sheetName val="제5-4호"/>
      <sheetName val="제5-5호(업무중복도)"/>
      <sheetName val="제5-6호(교육훈련)"/>
      <sheetName val="제5-7호(전차용역)"/>
      <sheetName val="제6호 "/>
      <sheetName val="제6-1-1호(환경실적 건수)(다산)"/>
      <sheetName val="제6-1-2호(평가외실적 건수)(다산)"/>
      <sheetName val="제6-2-1호(환경실적 금액)(다산)"/>
      <sheetName val="제6-2-2호(평가외실적 금액)(다산)"/>
      <sheetName val="제6-1-1호(환경실적 건수)(빈텍)"/>
      <sheetName val="제6-1-2호(평가외실적 건수)(빈텍)"/>
      <sheetName val="제6-2-1호(환경실적 금액)(빈텍)"/>
      <sheetName val="제6-2-2호(평가외실적 금액)(빈텍)"/>
      <sheetName val="제7호(입찰참가제한)"/>
      <sheetName val="제8호(재정상태)"/>
      <sheetName val="제9호 (개발,투자,활용실적)"/>
      <sheetName val="제9-1호(신기술)(다산)"/>
      <sheetName val="제9-2호(특허)(다산)"/>
      <sheetName val="제9-3호(실용신안)(다산)"/>
      <sheetName val="제9-1호(신기술)(빈텍)"/>
      <sheetName val="제9-2호(특허)(빈텍)"/>
      <sheetName val="제9-3호(실용신안)(빈텍)"/>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신지영</v>
          </cell>
        </row>
        <row r="26">
          <cell r="B26" t="str">
            <v>대기관리</v>
          </cell>
          <cell r="C26" t="str">
            <v>손승민</v>
          </cell>
        </row>
        <row r="27">
          <cell r="B27" t="str">
            <v>수질관리</v>
          </cell>
          <cell r="C27" t="str">
            <v>김연수</v>
          </cell>
        </row>
        <row r="28">
          <cell r="B28" t="str">
            <v>소음진동</v>
          </cell>
          <cell r="C28" t="str">
            <v>고영근</v>
          </cell>
        </row>
        <row r="29">
          <cell r="B29" t="str">
            <v>대기관리</v>
          </cell>
          <cell r="C29" t="str">
            <v>이선혜</v>
          </cell>
        </row>
        <row r="30">
          <cell r="B30" t="str">
            <v>수질관리</v>
          </cell>
          <cell r="C30" t="str">
            <v>백계영</v>
          </cell>
        </row>
        <row r="31">
          <cell r="B31" t="str">
            <v>폐기물처리</v>
          </cell>
          <cell r="C31" t="str">
            <v>박성복</v>
          </cell>
        </row>
        <row r="32">
          <cell r="B32" t="str">
            <v>토양환경</v>
          </cell>
          <cell r="C32" t="str">
            <v>김선주</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사업책임-임성인(선진))"/>
      <sheetName val="제5-2호-인정일(사업책임-임성인(선진))"/>
      <sheetName val="제5-3호(사업책임-임성인(선진))"/>
      <sheetName val="제5-1호(대기책임-심옥란(휴엔트))"/>
      <sheetName val="제5-2호(대기책임-심옥란(휴엔트))"/>
      <sheetName val="제5-3호(대기책임-심옥란(휴엔트))"/>
      <sheetName val="제5-1호(수질책임-안상은(선진))"/>
      <sheetName val="제5-2호-인정일(수질책임-안상은(선진))"/>
      <sheetName val="제5-3호(수질책임-안상은(선진))"/>
      <sheetName val="제5-1호(소음책임-최윤희(선진))"/>
      <sheetName val="제5-2호-인정일(소음책임-최윤희(선진))"/>
      <sheetName val="제5-3호(소음책임-최윤희(선진))"/>
      <sheetName val="제5-1호(소음참여-이현숙(휴엔트))"/>
      <sheetName val="제5-2호(소음참여-이현숙(휴엔트))"/>
      <sheetName val="제5-3호(소음참여-이현숙(휴엔트))"/>
      <sheetName val="제5-1호(수질참여-김주식(선진))"/>
      <sheetName val="제5-2호-인정일(수질참여-김주식(선진))"/>
      <sheetName val="제5-3호(수질참여-김주식(선진))"/>
      <sheetName val="제5-1호(대기참여-장성찬(선진))"/>
      <sheetName val="제5-2호-인정일(대기참여-장성찬(선진))"/>
      <sheetName val="제5-3호(대기참여-장성찬(선진))"/>
      <sheetName val="제5-1호(폐기물참여-김종헌(선진))"/>
      <sheetName val="제5-2호-인정일(폐기물참여-김종헌(선진))"/>
      <sheetName val="제5-3호(폐기물참여-김종헌(선진))"/>
      <sheetName val="제5-4호"/>
      <sheetName val="제5-5호(업무중복도)"/>
      <sheetName val="제5-6호(교육훈련)"/>
      <sheetName val="제5-7호(전차용역)"/>
      <sheetName val="제6호 "/>
      <sheetName val="제6-1-1호(환경실적 건수)(선진)"/>
      <sheetName val="제6-1-2호(평가외실적 건수)(선진)"/>
      <sheetName val="제6-2-1호(환경실적 금액)(선진)"/>
      <sheetName val="제6-2-2호(평가외실적 금액)(선진)"/>
      <sheetName val="제6-1-1호(환경실적 건수)(휴엔트)"/>
      <sheetName val="제6-1-2호(평가외실적 건수)(휴엔트)"/>
      <sheetName val="제6-2-1호(환경실적 금액)(휴엔트)"/>
      <sheetName val="제6-2-2호(평가외실적 금액)(휴엔트)"/>
      <sheetName val="제7호(입찰참가제한)"/>
      <sheetName val="제8호(재정상태)"/>
      <sheetName val="제9호 (개발,투자,활용실적)"/>
      <sheetName val="제9-1호(신기술)(선진)"/>
      <sheetName val="제9-2호(특허)(선진)"/>
      <sheetName val="제9-3호(실용신안)(선진)"/>
      <sheetName val="제9-1호(신기술)(휴엔트)"/>
      <sheetName val="제9-2호(특허)(휴엔트)"/>
      <sheetName val="제9-3호(실용신안)(휴엔트)"/>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임 성 인</v>
          </cell>
        </row>
        <row r="26">
          <cell r="B26" t="str">
            <v>대기관리분야</v>
          </cell>
          <cell r="C26" t="str">
            <v>심 옥 란</v>
          </cell>
        </row>
        <row r="27">
          <cell r="B27" t="str">
            <v>수질관리분야</v>
          </cell>
          <cell r="C27" t="str">
            <v>안 상 은</v>
          </cell>
        </row>
        <row r="28">
          <cell r="B28" t="str">
            <v>소음진동분야</v>
          </cell>
          <cell r="C28" t="str">
            <v>최 윤 희</v>
          </cell>
        </row>
        <row r="29">
          <cell r="B29" t="str">
            <v>소음진동분야</v>
          </cell>
          <cell r="C29" t="str">
            <v>이 현 숙</v>
          </cell>
        </row>
        <row r="30">
          <cell r="B30" t="str">
            <v>수질관리분야</v>
          </cell>
          <cell r="C30" t="str">
            <v>김 주 식</v>
          </cell>
        </row>
        <row r="31">
          <cell r="B31" t="str">
            <v>대기관리분야</v>
          </cell>
          <cell r="C31" t="str">
            <v>장 성 찬</v>
          </cell>
        </row>
        <row r="32">
          <cell r="B32" t="str">
            <v>폐기물처리분야</v>
          </cell>
          <cell r="C32" t="str">
            <v>김 종 헌</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총괄-이기덕)"/>
      <sheetName val="제5-2호(총괄-이기덕)"/>
      <sheetName val="제5-3호(총괄-이기덕)"/>
      <sheetName val="제5-1호(대기분책-이현동)"/>
      <sheetName val="제5-2호(대기분책-이현동)"/>
      <sheetName val="제5-3호(대기분책-이현동)"/>
      <sheetName val="제5-1호(수질분책_이인재)"/>
      <sheetName val="제5-2호(수질분책_이인재)"/>
      <sheetName val="제5-3호(수질분책_이인재)"/>
      <sheetName val="제5-1호(소음분책-박동철)"/>
      <sheetName val="제5-2호(소음분책-박동철)"/>
      <sheetName val="제5-3호(소음분책-박동철)"/>
      <sheetName val="제5-1호(대기분참 선현일)"/>
      <sheetName val="제5-2호(대기분참 선현일)"/>
      <sheetName val="제5-3호(대기분참 선현일)"/>
      <sheetName val="제5-1호(수질분참-정은선)"/>
      <sheetName val="제5-2호(수질분참-정은선)"/>
      <sheetName val="제5-3호(수질분참-정은선)"/>
      <sheetName val="제5-1호(자연분참 손용규)"/>
      <sheetName val="제5-2호(자연분참 손용규)"/>
      <sheetName val="제5-3호(자연분참 손용규)"/>
      <sheetName val="제5-1호(폐기물분참-김병욱)"/>
      <sheetName val="제5-2호(폐기물분참-김병욱)"/>
      <sheetName val="제5-3호(폐기물분참-김병욱)"/>
      <sheetName val="제5-4호"/>
      <sheetName val="제5-5호(업무중복도)"/>
      <sheetName val="제5-6호(교육훈련)"/>
      <sheetName val="제5-7호(전차용역)"/>
      <sheetName val="제6호 "/>
      <sheetName val="제6-1-1호(환경실적 건수)(동아)"/>
      <sheetName val="제6-1-1호(환경실적 건수)(이씨드)"/>
      <sheetName val="제6-1-2호(평가외실적 건수)(동아)"/>
      <sheetName val="제6-1-2호(평가외실적 건수)(이씨드)"/>
      <sheetName val="제6-2-1호(환경실적 금액)(동아)"/>
      <sheetName val="제6-2-1호(환경실적 금액)(이씨드)"/>
      <sheetName val="제6-2-2호(평가외실적 금액)(동아)"/>
      <sheetName val="제6-2-2호(평가외실적 금액)(이씨드)"/>
      <sheetName val="제7호(입찰참가제한)"/>
      <sheetName val="제8호(재정상태)"/>
      <sheetName val="제9호 (개발,투자,활용실적)"/>
      <sheetName val="제9-1호(신기술)(동아)"/>
      <sheetName val="제9-2호(특허)(동아)"/>
      <sheetName val="제9-3호(실용신안)(동아)"/>
      <sheetName val="제9-5호(활용실적)"/>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사업책임-장윤수)"/>
      <sheetName val="제5-2호(사업책임-장윤수)"/>
      <sheetName val="제5-3호(사업책임-장윤수)"/>
      <sheetName val="제5-1호(대기책임-배분순)"/>
      <sheetName val="제5-2호(대기책임-배분순)"/>
      <sheetName val="제5-3호(대기책임-배분순)"/>
      <sheetName val="제5-1호(수질책임-석보영)"/>
      <sheetName val="제5-2호(수질책임-석보영)"/>
      <sheetName val="제5-3호(수질책임-석보영)"/>
      <sheetName val="제5-1호(소음책임-박성철)"/>
      <sheetName val="제5-2호(소음책임-박성철)"/>
      <sheetName val="제5-3호(소음책임-박성철)"/>
      <sheetName val="제5-1호(대기참여-김지호)"/>
      <sheetName val="제5-2호(대기참여-김지호)"/>
      <sheetName val="제5-3호(대기참여-김지호)"/>
      <sheetName val="제5-1호(수질참여-윤효진)"/>
      <sheetName val="제5-2호(수질참여-윤효진)"/>
      <sheetName val="제5-3호(수질참여-윤효진)"/>
      <sheetName val="제5-1호(자연참여-심인수)"/>
      <sheetName val="제5-2호(자연참여-심인수)"/>
      <sheetName val="제5-3호(자연참여-심인수)"/>
      <sheetName val="제5-1호(토양참여-장기현)"/>
      <sheetName val="제5-2호(토양참여-장기현)"/>
      <sheetName val="제5-3호(토양참여-장기현)"/>
      <sheetName val="제5-4호"/>
      <sheetName val="제5-5호(업무중복도)"/>
      <sheetName val="제5-6호(교육훈련)"/>
      <sheetName val="제5-7호(전차용역)"/>
      <sheetName val="제6호 "/>
      <sheetName val="제6-1-1호(환경실적 건수)(대영)"/>
      <sheetName val="제6-1-2호(평가외실적 건수)(대영)"/>
      <sheetName val="제6-2-1호(환경실적 금액)(대영)"/>
      <sheetName val="제6-2-2호(평가외실적 금액)(대영)"/>
      <sheetName val="제6-1-1호(환경실적 건수)(세명)"/>
      <sheetName val="제6-1-2호(평가외실적 건수)(세명)"/>
      <sheetName val="제6-2-1호(환경실적 금액)(세명)"/>
      <sheetName val="제6-2-2호(평가외실적 금액)(세명)"/>
      <sheetName val="제7호(입찰참가제한)"/>
      <sheetName val="제8호(재정상태)"/>
      <sheetName val="제9호 (개발,투자,활용실적)"/>
      <sheetName val="제9-1호(신기술)(대영)"/>
      <sheetName val="제9-2호(특허)(대영)"/>
      <sheetName val="제9-3호(실용신안)(대영)"/>
      <sheetName val="제9-1호(신기술)(세명)"/>
      <sheetName val="제9-2호(특허)(세명)"/>
      <sheetName val="제9-3호(실용신안)(세명)"/>
      <sheetName val="제9-5호(활용실적)"/>
      <sheetName val="제9-6호(공동도급)"/>
      <sheetName val="제10호(가감점)"/>
      <sheetName val="Sheet1"/>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장윤수</v>
          </cell>
        </row>
        <row r="26">
          <cell r="B26" t="str">
            <v>대기관리분야</v>
          </cell>
          <cell r="C26" t="str">
            <v>배분순</v>
          </cell>
        </row>
        <row r="27">
          <cell r="B27" t="str">
            <v>수질관리분야</v>
          </cell>
          <cell r="C27" t="str">
            <v>석보영</v>
          </cell>
        </row>
        <row r="28">
          <cell r="B28" t="str">
            <v>소음진동분야</v>
          </cell>
          <cell r="C28" t="str">
            <v>박성철</v>
          </cell>
        </row>
        <row r="29">
          <cell r="B29" t="str">
            <v>대기관리분야</v>
          </cell>
          <cell r="C29" t="str">
            <v>김지호</v>
          </cell>
        </row>
        <row r="30">
          <cell r="B30" t="str">
            <v>수질관리분야</v>
          </cell>
          <cell r="C30" t="str">
            <v>윤효진</v>
          </cell>
        </row>
        <row r="31">
          <cell r="B31" t="str">
            <v>자연환경분야</v>
          </cell>
          <cell r="C31" t="str">
            <v>심인수</v>
          </cell>
        </row>
        <row r="32">
          <cell r="B32" t="str">
            <v>토양환경분야</v>
          </cell>
          <cell r="C32" t="str">
            <v>장기현</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제출목록"/>
      <sheetName val="제1호(신청서)"/>
      <sheetName val="제2호(표지)"/>
      <sheetName val="제2-1호(담합각서)"/>
      <sheetName val="제2-2호(증명서각서)"/>
      <sheetName val="제3호(자기평가서)"/>
      <sheetName val="제4호(참여현황)"/>
      <sheetName val="제4호-1(참여동의서)"/>
      <sheetName val="제5-1호(송길)"/>
      <sheetName val="제5-2호(송길)"/>
      <sheetName val="제5-3호(송길)"/>
      <sheetName val="제5-1호(권현진)"/>
      <sheetName val="제5-2호(권현진)"/>
      <sheetName val="제5-3호(권현진)"/>
      <sheetName val="제5-1호(전영봉)"/>
      <sheetName val="제5-2호(전영봉)"/>
      <sheetName val="제5-3호(전영봉)"/>
      <sheetName val="제5-1호(서충열)"/>
      <sheetName val="제5-2호(서충열)"/>
      <sheetName val="제5-3호(서충열)"/>
      <sheetName val="제5-1호(신규현)"/>
      <sheetName val="제5-2호(신규현)"/>
      <sheetName val="제5-3호(신규현)"/>
      <sheetName val="제5-1호(박창현)"/>
      <sheetName val="제5-2호(박창현)"/>
      <sheetName val="제5-3호(박창현)"/>
      <sheetName val="제5-1호(길영준)"/>
      <sheetName val="제5-2호(길영준)"/>
      <sheetName val="제5-3호(길영준)"/>
      <sheetName val="제5-1호(김봉성)"/>
      <sheetName val="제5-2호(김봉성)"/>
      <sheetName val="제5-3호(김봉성)"/>
      <sheetName val="제5-4호"/>
      <sheetName val="제5-5호(업무중복도)"/>
      <sheetName val="제5-6호(교육훈련)"/>
      <sheetName val="제5-7호(전차용역)"/>
      <sheetName val="제6호 "/>
      <sheetName val="제6-1-1호(환경실적 건수)(도화)"/>
      <sheetName val="제6-1-2호(평가외실적 건수)(도화)"/>
      <sheetName val="제6-2-1호(환경실적 금액)(도화)"/>
      <sheetName val="제6-2-2호(평가외실적 금액)(도화)"/>
      <sheetName val="제6-1-1호(환경실적 건수)(신일E)"/>
      <sheetName val="제6-1-2호(평가외실적 건수)(신일E)"/>
      <sheetName val="제6-2-1호(환경실적 금액)(신일E)"/>
      <sheetName val="제6-2-2호(평가외실적 금액)(신일E)"/>
      <sheetName val="제7호(입찰참가제한)"/>
      <sheetName val="제8호(재정상태)"/>
      <sheetName val="제9호 (개발,투자,활용실적)"/>
      <sheetName val="제9-1호(신기술)(도화)"/>
      <sheetName val="제9-2호(특허)(도화)"/>
      <sheetName val="제9-3호(실용신안)(도화)"/>
      <sheetName val="제9-4호(연구보고서)(도화)"/>
      <sheetName val="제9-5호(활용실적)(도화)"/>
      <sheetName val="제9-1호(신기술)(신일E)"/>
      <sheetName val="제9-2호(특허)(신일E)"/>
      <sheetName val="제9-3호(실용신안)(신일E)"/>
      <sheetName val="제9-4호(연구보고서)(신일E)"/>
      <sheetName val="제9-5호(활용실적)(신일E)"/>
      <sheetName val="제9-6호(공동도급)"/>
      <sheetName val="제10호(가감점)"/>
    </sheetNames>
    <sheetDataSet>
      <sheetData sheetId="0" refreshError="1"/>
      <sheetData sheetId="1" refreshError="1"/>
      <sheetData sheetId="2" refreshError="1"/>
      <sheetData sheetId="3" refreshError="1"/>
      <sheetData sheetId="4" refreshError="1"/>
      <sheetData sheetId="5" refreshError="1"/>
      <sheetData sheetId="6">
        <row r="2">
          <cell r="C2">
            <v>46287</v>
          </cell>
        </row>
        <row r="25">
          <cell r="C25" t="str">
            <v>송길</v>
          </cell>
        </row>
        <row r="26">
          <cell r="B26" t="str">
            <v>대기관리분야</v>
          </cell>
          <cell r="C26" t="str">
            <v>권현진</v>
          </cell>
        </row>
        <row r="27">
          <cell r="B27" t="str">
            <v>수질관리분야</v>
          </cell>
          <cell r="C27" t="str">
            <v>전영봉</v>
          </cell>
        </row>
        <row r="28">
          <cell r="B28" t="str">
            <v>소음진동분야</v>
          </cell>
          <cell r="C28" t="str">
            <v>서충열</v>
          </cell>
        </row>
        <row r="29">
          <cell r="B29" t="str">
            <v>대기관리분야</v>
          </cell>
          <cell r="C29" t="str">
            <v>신규현</v>
          </cell>
        </row>
        <row r="30">
          <cell r="B30" t="str">
            <v>수질관리분야</v>
          </cell>
          <cell r="C30" t="str">
            <v>박창현</v>
          </cell>
        </row>
        <row r="31">
          <cell r="B31" t="str">
            <v>폐기물처리분야</v>
          </cell>
          <cell r="C31" t="str">
            <v>길영준</v>
          </cell>
        </row>
        <row r="32">
          <cell r="C32" t="str">
            <v>김봉성</v>
          </cell>
        </row>
        <row r="33">
          <cell r="B33" t="str">
            <v>자연환경분야</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작성요령"/>
      <sheetName val="참여업체"/>
      <sheetName val="배점기준"/>
      <sheetName val="종합평가표"/>
      <sheetName val="평가자"/>
      <sheetName val="총괄경력"/>
      <sheetName val="분야별책임경력"/>
      <sheetName val="분야별경력"/>
      <sheetName val="총괄실적"/>
      <sheetName val="분야별책임실적"/>
      <sheetName val="분야별실적"/>
      <sheetName val="업무여유도"/>
      <sheetName val="교육훈련"/>
      <sheetName val="과업의이해도"/>
      <sheetName val="환경평가업체"/>
      <sheetName val="업체수행실적"/>
      <sheetName val="신용도"/>
      <sheetName val="부실벌점"/>
      <sheetName val="기술투자"/>
      <sheetName val="개발(주관)"/>
      <sheetName val="활용(주관)"/>
      <sheetName val="가감점"/>
    </sheetNames>
    <sheetDataSet>
      <sheetData sheetId="0" refreshError="1"/>
      <sheetData sheetId="1" refreshError="1"/>
      <sheetData sheetId="2">
        <row r="3">
          <cell r="C3" t="str">
            <v>수질관리</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3949F-BEC5-4402-ACC3-29E166A24C41}">
  <sheetPr>
    <pageSetUpPr fitToPage="1"/>
  </sheetPr>
  <dimension ref="A1:F91"/>
  <sheetViews>
    <sheetView tabSelected="1" workbookViewId="0">
      <selection activeCell="I13" sqref="I13"/>
    </sheetView>
  </sheetViews>
  <sheetFormatPr defaultRowHeight="12.75"/>
  <cols>
    <col min="1" max="1" width="9.109375" style="1202" customWidth="1"/>
    <col min="2" max="2" width="24.33203125" style="1202" customWidth="1"/>
    <col min="3" max="4" width="9.109375" style="1202" customWidth="1"/>
    <col min="5" max="5" width="18.21875" style="1202" customWidth="1"/>
    <col min="6" max="6" width="6.109375" style="1202" customWidth="1"/>
    <col min="7" max="9" width="7.5546875" style="1202" customWidth="1"/>
    <col min="10" max="16384" width="8.88671875" style="1202"/>
  </cols>
  <sheetData>
    <row r="1" spans="1:6">
      <c r="A1" s="1201" t="s">
        <v>2621</v>
      </c>
      <c r="B1" s="1201"/>
      <c r="C1" s="1201"/>
      <c r="D1" s="1201"/>
      <c r="E1" s="1201"/>
      <c r="F1" s="1201"/>
    </row>
    <row r="2" spans="1:6">
      <c r="A2" s="1201"/>
      <c r="B2" s="1201"/>
      <c r="C2" s="1201"/>
      <c r="D2" s="1201"/>
      <c r="E2" s="1201"/>
      <c r="F2" s="1201"/>
    </row>
    <row r="3" spans="1:6">
      <c r="A3" s="1203" t="s">
        <v>2622</v>
      </c>
      <c r="B3" s="1203"/>
      <c r="C3" s="1203"/>
      <c r="D3" s="1203"/>
      <c r="E3" s="1203"/>
      <c r="F3" s="1203"/>
    </row>
    <row r="4" spans="1:6">
      <c r="A4" s="1204" t="s">
        <v>2623</v>
      </c>
      <c r="B4" s="1205" t="s">
        <v>2868</v>
      </c>
      <c r="C4" s="1206"/>
      <c r="D4" s="1205"/>
      <c r="E4" s="1205"/>
      <c r="F4" s="1205"/>
    </row>
    <row r="5" spans="1:6">
      <c r="A5" s="1204" t="s">
        <v>2624</v>
      </c>
      <c r="B5" s="1205" t="s">
        <v>2625</v>
      </c>
      <c r="C5" s="1206"/>
      <c r="D5" s="1205"/>
      <c r="E5" s="1205"/>
      <c r="F5" s="1205"/>
    </row>
    <row r="6" spans="1:6">
      <c r="A6" s="1204" t="s">
        <v>2626</v>
      </c>
      <c r="B6" s="1207" t="s">
        <v>2627</v>
      </c>
      <c r="C6" s="1204" t="s">
        <v>2628</v>
      </c>
      <c r="D6" s="1205" t="s">
        <v>2629</v>
      </c>
      <c r="E6" s="1205"/>
      <c r="F6" s="1205"/>
    </row>
    <row r="7" spans="1:6">
      <c r="A7" s="1204" t="s">
        <v>2630</v>
      </c>
      <c r="B7" s="1207" t="s">
        <v>2631</v>
      </c>
      <c r="C7" s="1204" t="s">
        <v>296</v>
      </c>
      <c r="D7" s="1205" t="s">
        <v>296</v>
      </c>
      <c r="E7" s="1205"/>
      <c r="F7" s="1205"/>
    </row>
    <row r="8" spans="1:6">
      <c r="A8" s="1205" t="s">
        <v>296</v>
      </c>
      <c r="B8" s="1205"/>
      <c r="C8" s="1205"/>
      <c r="D8" s="1205"/>
      <c r="E8" s="1205"/>
      <c r="F8" s="1205"/>
    </row>
    <row r="9" spans="1:6">
      <c r="A9" s="1208" t="s">
        <v>2632</v>
      </c>
      <c r="B9" s="1208" t="s">
        <v>2633</v>
      </c>
      <c r="C9" s="1208" t="s">
        <v>2634</v>
      </c>
      <c r="D9" s="1208" t="s">
        <v>2635</v>
      </c>
      <c r="E9" s="1208" t="s">
        <v>2636</v>
      </c>
      <c r="F9" s="1208" t="s">
        <v>2637</v>
      </c>
    </row>
    <row r="10" spans="1:6">
      <c r="A10" s="1209" t="s">
        <v>2638</v>
      </c>
      <c r="B10" s="1210" t="s">
        <v>2639</v>
      </c>
      <c r="C10" s="1210" t="s">
        <v>2640</v>
      </c>
      <c r="D10" s="1210" t="s">
        <v>2641</v>
      </c>
      <c r="E10" s="1210" t="s">
        <v>2642</v>
      </c>
      <c r="F10" s="1210"/>
    </row>
    <row r="11" spans="1:6">
      <c r="A11" s="1209"/>
      <c r="B11" s="1210" t="s">
        <v>2643</v>
      </c>
      <c r="C11" s="1210" t="s">
        <v>2644</v>
      </c>
      <c r="D11" s="1210" t="s">
        <v>2645</v>
      </c>
      <c r="E11" s="1210" t="s">
        <v>2642</v>
      </c>
      <c r="F11" s="1210"/>
    </row>
    <row r="12" spans="1:6">
      <c r="A12" s="1209"/>
      <c r="B12" s="1210" t="s">
        <v>2646</v>
      </c>
      <c r="C12" s="1210" t="s">
        <v>2647</v>
      </c>
      <c r="D12" s="1210" t="s">
        <v>2648</v>
      </c>
      <c r="E12" s="1210" t="s">
        <v>2642</v>
      </c>
      <c r="F12" s="1210"/>
    </row>
    <row r="13" spans="1:6">
      <c r="A13" s="1209"/>
      <c r="B13" s="1211" t="s">
        <v>2649</v>
      </c>
      <c r="C13" s="1211" t="s">
        <v>2650</v>
      </c>
      <c r="D13" s="1211" t="s">
        <v>2651</v>
      </c>
      <c r="E13" s="1211" t="s">
        <v>2652</v>
      </c>
      <c r="F13" s="1211"/>
    </row>
    <row r="14" spans="1:6">
      <c r="A14" s="1209" t="s">
        <v>2653</v>
      </c>
      <c r="B14" s="1210" t="s">
        <v>2654</v>
      </c>
      <c r="C14" s="1210" t="s">
        <v>2655</v>
      </c>
      <c r="D14" s="1210" t="s">
        <v>2656</v>
      </c>
      <c r="E14" s="1210" t="s">
        <v>2657</v>
      </c>
      <c r="F14" s="1210"/>
    </row>
    <row r="15" spans="1:6">
      <c r="A15" s="1209"/>
      <c r="B15" s="1210" t="s">
        <v>2658</v>
      </c>
      <c r="C15" s="1210" t="s">
        <v>2659</v>
      </c>
      <c r="D15" s="1210" t="s">
        <v>2660</v>
      </c>
      <c r="E15" s="1210" t="s">
        <v>2642</v>
      </c>
      <c r="F15" s="1210"/>
    </row>
    <row r="16" spans="1:6">
      <c r="A16" s="1209"/>
      <c r="B16" s="1211" t="s">
        <v>2661</v>
      </c>
      <c r="C16" s="1211" t="s">
        <v>2662</v>
      </c>
      <c r="D16" s="1211" t="s">
        <v>2651</v>
      </c>
      <c r="E16" s="1211" t="s">
        <v>2652</v>
      </c>
      <c r="F16" s="1211"/>
    </row>
    <row r="17" spans="1:6">
      <c r="A17" s="1209" t="s">
        <v>2663</v>
      </c>
      <c r="B17" s="1210" t="s">
        <v>2664</v>
      </c>
      <c r="C17" s="1210" t="s">
        <v>2665</v>
      </c>
      <c r="D17" s="1210" t="s">
        <v>2666</v>
      </c>
      <c r="E17" s="1210" t="s">
        <v>2657</v>
      </c>
      <c r="F17" s="1210"/>
    </row>
    <row r="18" spans="1:6" ht="24">
      <c r="A18" s="1209"/>
      <c r="B18" s="1210" t="s">
        <v>2667</v>
      </c>
      <c r="C18" s="1210" t="s">
        <v>2668</v>
      </c>
      <c r="D18" s="1210" t="s">
        <v>2669</v>
      </c>
      <c r="E18" s="1210" t="s">
        <v>2642</v>
      </c>
      <c r="F18" s="1210"/>
    </row>
    <row r="19" spans="1:6">
      <c r="A19" s="1209"/>
      <c r="B19" s="1210" t="s">
        <v>2670</v>
      </c>
      <c r="C19" s="1210" t="s">
        <v>2671</v>
      </c>
      <c r="D19" s="1210" t="s">
        <v>2648</v>
      </c>
      <c r="E19" s="1210" t="s">
        <v>2642</v>
      </c>
      <c r="F19" s="1210"/>
    </row>
    <row r="20" spans="1:6">
      <c r="A20" s="1209"/>
      <c r="B20" s="1211" t="s">
        <v>2672</v>
      </c>
      <c r="C20" s="1211" t="s">
        <v>2673</v>
      </c>
      <c r="D20" s="1211" t="s">
        <v>2651</v>
      </c>
      <c r="E20" s="1211" t="s">
        <v>2652</v>
      </c>
      <c r="F20" s="1211"/>
    </row>
    <row r="21" spans="1:6" ht="24">
      <c r="A21" s="1209" t="s">
        <v>2674</v>
      </c>
      <c r="B21" s="1210" t="s">
        <v>2675</v>
      </c>
      <c r="C21" s="1210" t="s">
        <v>2676</v>
      </c>
      <c r="D21" s="1210" t="s">
        <v>2677</v>
      </c>
      <c r="E21" s="1210" t="s">
        <v>2642</v>
      </c>
      <c r="F21" s="1210"/>
    </row>
    <row r="22" spans="1:6">
      <c r="A22" s="1209"/>
      <c r="B22" s="1210" t="s">
        <v>2678</v>
      </c>
      <c r="C22" s="1210" t="s">
        <v>2679</v>
      </c>
      <c r="D22" s="1210" t="s">
        <v>2680</v>
      </c>
      <c r="E22" s="1210" t="s">
        <v>2642</v>
      </c>
      <c r="F22" s="1210"/>
    </row>
    <row r="23" spans="1:6">
      <c r="A23" s="1209"/>
      <c r="B23" s="1211" t="s">
        <v>2681</v>
      </c>
      <c r="C23" s="1211" t="s">
        <v>2682</v>
      </c>
      <c r="D23" s="1211" t="s">
        <v>2651</v>
      </c>
      <c r="E23" s="1211" t="s">
        <v>2683</v>
      </c>
      <c r="F23" s="1211"/>
    </row>
    <row r="24" spans="1:6">
      <c r="A24" s="1209" t="s">
        <v>2684</v>
      </c>
      <c r="B24" s="1210" t="s">
        <v>2685</v>
      </c>
      <c r="C24" s="1210" t="s">
        <v>2686</v>
      </c>
      <c r="D24" s="1210" t="s">
        <v>2656</v>
      </c>
      <c r="E24" s="1210" t="s">
        <v>2642</v>
      </c>
      <c r="F24" s="1210"/>
    </row>
    <row r="25" spans="1:6">
      <c r="A25" s="1209"/>
      <c r="B25" s="1210" t="s">
        <v>2687</v>
      </c>
      <c r="C25" s="1210" t="s">
        <v>2688</v>
      </c>
      <c r="D25" s="1210" t="s">
        <v>2651</v>
      </c>
      <c r="E25" s="1210" t="s">
        <v>2689</v>
      </c>
      <c r="F25" s="1210"/>
    </row>
    <row r="26" spans="1:6">
      <c r="A26" s="1209"/>
      <c r="B26" s="1210" t="s">
        <v>2690</v>
      </c>
      <c r="C26" s="1210" t="s">
        <v>2691</v>
      </c>
      <c r="D26" s="1210" t="s">
        <v>2692</v>
      </c>
      <c r="E26" s="1210" t="s">
        <v>2642</v>
      </c>
      <c r="F26" s="1210"/>
    </row>
    <row r="27" spans="1:6">
      <c r="A27" s="1209"/>
      <c r="B27" s="1211" t="s">
        <v>2693</v>
      </c>
      <c r="C27" s="1211" t="s">
        <v>2694</v>
      </c>
      <c r="D27" s="1211" t="s">
        <v>2695</v>
      </c>
      <c r="E27" s="1211" t="s">
        <v>2642</v>
      </c>
      <c r="F27" s="1211"/>
    </row>
    <row r="28" spans="1:6">
      <c r="A28" s="1209" t="s">
        <v>2696</v>
      </c>
      <c r="B28" s="1210" t="s">
        <v>2697</v>
      </c>
      <c r="C28" s="1210" t="s">
        <v>2698</v>
      </c>
      <c r="D28" s="1210" t="s">
        <v>2677</v>
      </c>
      <c r="E28" s="1210" t="s">
        <v>2699</v>
      </c>
      <c r="F28" s="1210"/>
    </row>
    <row r="29" spans="1:6">
      <c r="A29" s="1209"/>
      <c r="B29" s="1210" t="s">
        <v>2700</v>
      </c>
      <c r="C29" s="1210" t="s">
        <v>2701</v>
      </c>
      <c r="D29" s="1210" t="s">
        <v>2651</v>
      </c>
      <c r="E29" s="1210" t="s">
        <v>2683</v>
      </c>
      <c r="F29" s="1210"/>
    </row>
    <row r="30" spans="1:6">
      <c r="A30" s="1209"/>
      <c r="B30" s="1211" t="s">
        <v>2702</v>
      </c>
      <c r="C30" s="1211" t="s">
        <v>2703</v>
      </c>
      <c r="D30" s="1211" t="s">
        <v>2704</v>
      </c>
      <c r="E30" s="1211" t="s">
        <v>2699</v>
      </c>
      <c r="F30" s="1211"/>
    </row>
    <row r="31" spans="1:6">
      <c r="A31" s="1209" t="s">
        <v>2705</v>
      </c>
      <c r="B31" s="1210" t="s">
        <v>2706</v>
      </c>
      <c r="C31" s="1210" t="s">
        <v>2707</v>
      </c>
      <c r="D31" s="1210" t="s">
        <v>2641</v>
      </c>
      <c r="E31" s="1210" t="s">
        <v>2642</v>
      </c>
      <c r="F31" s="1210"/>
    </row>
    <row r="32" spans="1:6">
      <c r="A32" s="1209"/>
      <c r="B32" s="1210" t="s">
        <v>2708</v>
      </c>
      <c r="C32" s="1210" t="s">
        <v>2709</v>
      </c>
      <c r="D32" s="1210" t="s">
        <v>2710</v>
      </c>
      <c r="E32" s="1210" t="s">
        <v>2642</v>
      </c>
      <c r="F32" s="1210"/>
    </row>
    <row r="33" spans="1:6">
      <c r="A33" s="1209"/>
      <c r="B33" s="1210" t="s">
        <v>2711</v>
      </c>
      <c r="C33" s="1210" t="s">
        <v>2712</v>
      </c>
      <c r="D33" s="1210" t="s">
        <v>2669</v>
      </c>
      <c r="E33" s="1210" t="s">
        <v>2642</v>
      </c>
      <c r="F33" s="1210"/>
    </row>
    <row r="34" spans="1:6">
      <c r="A34" s="1209"/>
      <c r="B34" s="1211" t="s">
        <v>2713</v>
      </c>
      <c r="C34" s="1211" t="s">
        <v>2714</v>
      </c>
      <c r="D34" s="1211" t="s">
        <v>2651</v>
      </c>
      <c r="E34" s="1211" t="s">
        <v>2652</v>
      </c>
      <c r="F34" s="1211"/>
    </row>
    <row r="35" spans="1:6">
      <c r="A35" s="1209" t="s">
        <v>2715</v>
      </c>
      <c r="B35" s="1210" t="s">
        <v>2716</v>
      </c>
      <c r="C35" s="1210" t="s">
        <v>2717</v>
      </c>
      <c r="D35" s="1210" t="s">
        <v>2718</v>
      </c>
      <c r="E35" s="1210" t="s">
        <v>2719</v>
      </c>
      <c r="F35" s="1210"/>
    </row>
    <row r="36" spans="1:6">
      <c r="A36" s="1209"/>
      <c r="B36" s="1210" t="s">
        <v>2720</v>
      </c>
      <c r="C36" s="1210" t="s">
        <v>2721</v>
      </c>
      <c r="D36" s="1210" t="s">
        <v>2651</v>
      </c>
      <c r="E36" s="1210" t="s">
        <v>2722</v>
      </c>
      <c r="F36" s="1210"/>
    </row>
    <row r="37" spans="1:6">
      <c r="A37" s="1209"/>
      <c r="B37" s="1211" t="s">
        <v>2723</v>
      </c>
      <c r="C37" s="1211" t="s">
        <v>2724</v>
      </c>
      <c r="D37" s="1211" t="s">
        <v>2669</v>
      </c>
      <c r="E37" s="1211" t="s">
        <v>2719</v>
      </c>
      <c r="F37" s="1211"/>
    </row>
    <row r="38" spans="1:6">
      <c r="A38" s="1209" t="s">
        <v>2725</v>
      </c>
      <c r="B38" s="1210" t="s">
        <v>2726</v>
      </c>
      <c r="C38" s="1210" t="s">
        <v>2727</v>
      </c>
      <c r="D38" s="1210" t="s">
        <v>2728</v>
      </c>
      <c r="E38" s="1210" t="s">
        <v>2642</v>
      </c>
      <c r="F38" s="1210"/>
    </row>
    <row r="39" spans="1:6">
      <c r="A39" s="1209"/>
      <c r="B39" s="1210" t="s">
        <v>2729</v>
      </c>
      <c r="C39" s="1210" t="s">
        <v>2730</v>
      </c>
      <c r="D39" s="1210" t="s">
        <v>2710</v>
      </c>
      <c r="E39" s="1210" t="s">
        <v>2642</v>
      </c>
      <c r="F39" s="1210"/>
    </row>
    <row r="40" spans="1:6">
      <c r="A40" s="1209"/>
      <c r="B40" s="1211" t="s">
        <v>2731</v>
      </c>
      <c r="C40" s="1211" t="s">
        <v>2732</v>
      </c>
      <c r="D40" s="1211" t="s">
        <v>2651</v>
      </c>
      <c r="E40" s="1211" t="s">
        <v>2652</v>
      </c>
      <c r="F40" s="1211"/>
    </row>
    <row r="41" spans="1:6">
      <c r="A41" s="1209" t="s">
        <v>2733</v>
      </c>
      <c r="B41" s="1210" t="s">
        <v>2734</v>
      </c>
      <c r="C41" s="1210" t="s">
        <v>2735</v>
      </c>
      <c r="D41" s="1210" t="s">
        <v>2736</v>
      </c>
      <c r="E41" s="1210" t="s">
        <v>2657</v>
      </c>
      <c r="F41" s="1210"/>
    </row>
    <row r="42" spans="1:6">
      <c r="A42" s="1209"/>
      <c r="B42" s="1210" t="s">
        <v>2737</v>
      </c>
      <c r="C42" s="1210" t="s">
        <v>2738</v>
      </c>
      <c r="D42" s="1210" t="s">
        <v>2645</v>
      </c>
      <c r="E42" s="1210" t="s">
        <v>2642</v>
      </c>
      <c r="F42" s="1210"/>
    </row>
    <row r="43" spans="1:6">
      <c r="A43" s="1209"/>
      <c r="B43" s="1210" t="s">
        <v>2739</v>
      </c>
      <c r="C43" s="1210" t="s">
        <v>2740</v>
      </c>
      <c r="D43" s="1210" t="s">
        <v>2741</v>
      </c>
      <c r="E43" s="1210" t="s">
        <v>2642</v>
      </c>
      <c r="F43" s="1210"/>
    </row>
    <row r="44" spans="1:6">
      <c r="A44" s="1209"/>
      <c r="B44" s="1210" t="s">
        <v>2742</v>
      </c>
      <c r="C44" s="1210" t="s">
        <v>2743</v>
      </c>
      <c r="D44" s="1210" t="s">
        <v>2741</v>
      </c>
      <c r="E44" s="1210" t="s">
        <v>2642</v>
      </c>
      <c r="F44" s="1210"/>
    </row>
    <row r="45" spans="1:6">
      <c r="A45" s="1209"/>
      <c r="B45" s="1211" t="s">
        <v>2744</v>
      </c>
      <c r="C45" s="1211" t="s">
        <v>2745</v>
      </c>
      <c r="D45" s="1211" t="s">
        <v>2651</v>
      </c>
      <c r="E45" s="1211" t="s">
        <v>2652</v>
      </c>
      <c r="F45" s="1211"/>
    </row>
    <row r="46" spans="1:6">
      <c r="A46" s="1209" t="s">
        <v>2746</v>
      </c>
      <c r="B46" s="1210" t="s">
        <v>2747</v>
      </c>
      <c r="C46" s="1210" t="s">
        <v>2748</v>
      </c>
      <c r="D46" s="1210" t="s">
        <v>2749</v>
      </c>
      <c r="E46" s="1210" t="s">
        <v>2642</v>
      </c>
      <c r="F46" s="1210"/>
    </row>
    <row r="47" spans="1:6">
      <c r="A47" s="1209"/>
      <c r="B47" s="1210" t="s">
        <v>2750</v>
      </c>
      <c r="C47" s="1210" t="s">
        <v>2751</v>
      </c>
      <c r="D47" s="1210" t="s">
        <v>2645</v>
      </c>
      <c r="E47" s="1210" t="s">
        <v>2642</v>
      </c>
      <c r="F47" s="1210"/>
    </row>
    <row r="48" spans="1:6">
      <c r="A48" s="1209"/>
      <c r="B48" s="1210" t="s">
        <v>2752</v>
      </c>
      <c r="C48" s="1210" t="s">
        <v>2753</v>
      </c>
      <c r="D48" s="1210" t="s">
        <v>2651</v>
      </c>
      <c r="E48" s="1210" t="s">
        <v>2754</v>
      </c>
      <c r="F48" s="1210"/>
    </row>
    <row r="49" spans="1:6">
      <c r="A49" s="1209"/>
      <c r="B49" s="1211" t="s">
        <v>2755</v>
      </c>
      <c r="C49" s="1211" t="s">
        <v>2756</v>
      </c>
      <c r="D49" s="1211" t="s">
        <v>2757</v>
      </c>
      <c r="E49" s="1211" t="s">
        <v>2642</v>
      </c>
      <c r="F49" s="1211"/>
    </row>
    <row r="50" spans="1:6">
      <c r="A50" s="1209" t="s">
        <v>2758</v>
      </c>
      <c r="B50" s="1210" t="s">
        <v>2759</v>
      </c>
      <c r="C50" s="1210" t="s">
        <v>2760</v>
      </c>
      <c r="D50" s="1210" t="s">
        <v>2761</v>
      </c>
      <c r="E50" s="1210" t="s">
        <v>2642</v>
      </c>
      <c r="F50" s="1210"/>
    </row>
    <row r="51" spans="1:6">
      <c r="A51" s="1209"/>
      <c r="B51" s="1210" t="s">
        <v>2762</v>
      </c>
      <c r="C51" s="1210" t="s">
        <v>2763</v>
      </c>
      <c r="D51" s="1210" t="s">
        <v>2764</v>
      </c>
      <c r="E51" s="1210" t="s">
        <v>2642</v>
      </c>
      <c r="F51" s="1210"/>
    </row>
    <row r="52" spans="1:6">
      <c r="A52" s="1209"/>
      <c r="B52" s="1210" t="s">
        <v>2765</v>
      </c>
      <c r="C52" s="1210" t="s">
        <v>2766</v>
      </c>
      <c r="D52" s="1210" t="s">
        <v>2669</v>
      </c>
      <c r="E52" s="1210" t="s">
        <v>2642</v>
      </c>
      <c r="F52" s="1210"/>
    </row>
    <row r="53" spans="1:6">
      <c r="A53" s="1209"/>
      <c r="B53" s="1211" t="s">
        <v>2767</v>
      </c>
      <c r="C53" s="1211" t="s">
        <v>2768</v>
      </c>
      <c r="D53" s="1211" t="s">
        <v>2651</v>
      </c>
      <c r="E53" s="1211" t="s">
        <v>2683</v>
      </c>
      <c r="F53" s="1211"/>
    </row>
    <row r="54" spans="1:6">
      <c r="A54" s="1209" t="s">
        <v>2769</v>
      </c>
      <c r="B54" s="1210" t="s">
        <v>2770</v>
      </c>
      <c r="C54" s="1210" t="s">
        <v>2771</v>
      </c>
      <c r="D54" s="1210" t="s">
        <v>2656</v>
      </c>
      <c r="E54" s="1210" t="s">
        <v>2772</v>
      </c>
      <c r="F54" s="1210"/>
    </row>
    <row r="55" spans="1:6">
      <c r="A55" s="1209"/>
      <c r="B55" s="1210" t="s">
        <v>2773</v>
      </c>
      <c r="C55" s="1210" t="s">
        <v>2774</v>
      </c>
      <c r="D55" s="1210" t="s">
        <v>2660</v>
      </c>
      <c r="E55" s="1210" t="s">
        <v>2642</v>
      </c>
      <c r="F55" s="1210"/>
    </row>
    <row r="56" spans="1:6">
      <c r="A56" s="1209"/>
      <c r="B56" s="1211" t="s">
        <v>2775</v>
      </c>
      <c r="C56" s="1211" t="s">
        <v>2776</v>
      </c>
      <c r="D56" s="1211" t="s">
        <v>2651</v>
      </c>
      <c r="E56" s="1211" t="s">
        <v>2777</v>
      </c>
      <c r="F56" s="1211"/>
    </row>
    <row r="57" spans="1:6">
      <c r="A57" s="1209" t="s">
        <v>2778</v>
      </c>
      <c r="B57" s="1210" t="s">
        <v>2779</v>
      </c>
      <c r="C57" s="1210" t="s">
        <v>2780</v>
      </c>
      <c r="D57" s="1210" t="s">
        <v>2781</v>
      </c>
      <c r="E57" s="1210" t="s">
        <v>2699</v>
      </c>
      <c r="F57" s="1210"/>
    </row>
    <row r="58" spans="1:6">
      <c r="A58" s="1209"/>
      <c r="B58" s="1210" t="s">
        <v>2782</v>
      </c>
      <c r="C58" s="1210" t="s">
        <v>2783</v>
      </c>
      <c r="D58" s="1210" t="s">
        <v>2645</v>
      </c>
      <c r="E58" s="1210" t="s">
        <v>2699</v>
      </c>
      <c r="F58" s="1210"/>
    </row>
    <row r="59" spans="1:6">
      <c r="A59" s="1209"/>
      <c r="B59" s="1210" t="s">
        <v>2784</v>
      </c>
      <c r="C59" s="1210" t="s">
        <v>2785</v>
      </c>
      <c r="D59" s="1210" t="s">
        <v>2651</v>
      </c>
      <c r="E59" s="1210" t="s">
        <v>2683</v>
      </c>
      <c r="F59" s="1210"/>
    </row>
    <row r="60" spans="1:6">
      <c r="A60" s="1209"/>
      <c r="B60" s="1210" t="s">
        <v>2786</v>
      </c>
      <c r="C60" s="1210" t="s">
        <v>2787</v>
      </c>
      <c r="D60" s="1210" t="s">
        <v>2710</v>
      </c>
      <c r="E60" s="1210" t="s">
        <v>2699</v>
      </c>
      <c r="F60" s="1210"/>
    </row>
    <row r="61" spans="1:6">
      <c r="A61" s="1209"/>
      <c r="B61" s="1211" t="s">
        <v>2788</v>
      </c>
      <c r="C61" s="1211" t="s">
        <v>2789</v>
      </c>
      <c r="D61" s="1211" t="s">
        <v>2790</v>
      </c>
      <c r="E61" s="1211" t="s">
        <v>2699</v>
      </c>
      <c r="F61" s="1211"/>
    </row>
    <row r="62" spans="1:6" ht="24">
      <c r="A62" s="1209" t="s">
        <v>2791</v>
      </c>
      <c r="B62" s="1210" t="s">
        <v>2792</v>
      </c>
      <c r="C62" s="1210" t="s">
        <v>2793</v>
      </c>
      <c r="D62" s="1210" t="s">
        <v>2718</v>
      </c>
      <c r="E62" s="1210" t="s">
        <v>2642</v>
      </c>
      <c r="F62" s="1210"/>
    </row>
    <row r="63" spans="1:6">
      <c r="A63" s="1209"/>
      <c r="B63" s="1210" t="s">
        <v>2794</v>
      </c>
      <c r="C63" s="1210" t="s">
        <v>2795</v>
      </c>
      <c r="D63" s="1210" t="s">
        <v>2669</v>
      </c>
      <c r="E63" s="1210" t="s">
        <v>2642</v>
      </c>
      <c r="F63" s="1210"/>
    </row>
    <row r="64" spans="1:6">
      <c r="A64" s="1209"/>
      <c r="B64" s="1211" t="s">
        <v>2796</v>
      </c>
      <c r="C64" s="1211" t="s">
        <v>2797</v>
      </c>
      <c r="D64" s="1211" t="s">
        <v>2651</v>
      </c>
      <c r="E64" s="1211" t="s">
        <v>2798</v>
      </c>
      <c r="F64" s="1211"/>
    </row>
    <row r="65" spans="1:6">
      <c r="A65" s="1209" t="s">
        <v>2799</v>
      </c>
      <c r="B65" s="1210" t="s">
        <v>2800</v>
      </c>
      <c r="C65" s="1210" t="s">
        <v>2801</v>
      </c>
      <c r="D65" s="1210" t="s">
        <v>2802</v>
      </c>
      <c r="E65" s="1210" t="s">
        <v>2642</v>
      </c>
      <c r="F65" s="1210"/>
    </row>
    <row r="66" spans="1:6">
      <c r="A66" s="1209"/>
      <c r="B66" s="1210" t="s">
        <v>2803</v>
      </c>
      <c r="C66" s="1210" t="s">
        <v>2804</v>
      </c>
      <c r="D66" s="1210" t="s">
        <v>2790</v>
      </c>
      <c r="E66" s="1210" t="s">
        <v>2642</v>
      </c>
      <c r="F66" s="1210"/>
    </row>
    <row r="67" spans="1:6">
      <c r="A67" s="1209"/>
      <c r="B67" s="1211" t="s">
        <v>2805</v>
      </c>
      <c r="C67" s="1211" t="s">
        <v>2806</v>
      </c>
      <c r="D67" s="1211" t="s">
        <v>2651</v>
      </c>
      <c r="E67" s="1211" t="s">
        <v>2683</v>
      </c>
      <c r="F67" s="1211"/>
    </row>
    <row r="68" spans="1:6">
      <c r="A68" s="1209" t="s">
        <v>2807</v>
      </c>
      <c r="B68" s="1210" t="s">
        <v>2808</v>
      </c>
      <c r="C68" s="1210" t="s">
        <v>2809</v>
      </c>
      <c r="D68" s="1210" t="s">
        <v>2810</v>
      </c>
      <c r="E68" s="1210" t="s">
        <v>2642</v>
      </c>
      <c r="F68" s="1210"/>
    </row>
    <row r="69" spans="1:6">
      <c r="A69" s="1209"/>
      <c r="B69" s="1210" t="s">
        <v>2811</v>
      </c>
      <c r="C69" s="1210" t="s">
        <v>2812</v>
      </c>
      <c r="D69" s="1210" t="s">
        <v>2813</v>
      </c>
      <c r="E69" s="1210" t="s">
        <v>2642</v>
      </c>
      <c r="F69" s="1210"/>
    </row>
    <row r="70" spans="1:6">
      <c r="A70" s="1209"/>
      <c r="B70" s="1210" t="s">
        <v>2814</v>
      </c>
      <c r="C70" s="1210" t="s">
        <v>2815</v>
      </c>
      <c r="D70" s="1210" t="s">
        <v>2813</v>
      </c>
      <c r="E70" s="1210" t="s">
        <v>2642</v>
      </c>
      <c r="F70" s="1210"/>
    </row>
    <row r="71" spans="1:6">
      <c r="A71" s="1209"/>
      <c r="B71" s="1210" t="s">
        <v>2816</v>
      </c>
      <c r="C71" s="1210" t="s">
        <v>2817</v>
      </c>
      <c r="D71" s="1210" t="s">
        <v>2741</v>
      </c>
      <c r="E71" s="1210" t="s">
        <v>2642</v>
      </c>
      <c r="F71" s="1210"/>
    </row>
    <row r="72" spans="1:6">
      <c r="A72" s="1209"/>
      <c r="B72" s="1211" t="s">
        <v>2818</v>
      </c>
      <c r="C72" s="1211" t="s">
        <v>2819</v>
      </c>
      <c r="D72" s="1211" t="s">
        <v>2651</v>
      </c>
      <c r="E72" s="1211" t="s">
        <v>2754</v>
      </c>
      <c r="F72" s="1211"/>
    </row>
    <row r="73" spans="1:6" ht="24">
      <c r="A73" s="1209" t="s">
        <v>2820</v>
      </c>
      <c r="B73" s="1210" t="s">
        <v>2821</v>
      </c>
      <c r="C73" s="1210" t="s">
        <v>2822</v>
      </c>
      <c r="D73" s="1210" t="s">
        <v>2736</v>
      </c>
      <c r="E73" s="1210" t="s">
        <v>2642</v>
      </c>
      <c r="F73" s="1210"/>
    </row>
    <row r="74" spans="1:6">
      <c r="A74" s="1209"/>
      <c r="B74" s="1210" t="s">
        <v>2823</v>
      </c>
      <c r="C74" s="1210" t="s">
        <v>2824</v>
      </c>
      <c r="D74" s="1210" t="s">
        <v>2669</v>
      </c>
      <c r="E74" s="1210" t="s">
        <v>2642</v>
      </c>
      <c r="F74" s="1210"/>
    </row>
    <row r="75" spans="1:6">
      <c r="A75" s="1209"/>
      <c r="B75" s="1210" t="s">
        <v>2825</v>
      </c>
      <c r="C75" s="1210" t="s">
        <v>2826</v>
      </c>
      <c r="D75" s="1210" t="s">
        <v>2669</v>
      </c>
      <c r="E75" s="1210" t="s">
        <v>2642</v>
      </c>
      <c r="F75" s="1210"/>
    </row>
    <row r="76" spans="1:6">
      <c r="A76" s="1209"/>
      <c r="B76" s="1211" t="s">
        <v>2827</v>
      </c>
      <c r="C76" s="1211" t="s">
        <v>2828</v>
      </c>
      <c r="D76" s="1211" t="s">
        <v>2651</v>
      </c>
      <c r="E76" s="1211" t="s">
        <v>2683</v>
      </c>
      <c r="F76" s="1211"/>
    </row>
    <row r="77" spans="1:6">
      <c r="A77" s="1209" t="s">
        <v>2829</v>
      </c>
      <c r="B77" s="1210" t="s">
        <v>2830</v>
      </c>
      <c r="C77" s="1210" t="s">
        <v>2831</v>
      </c>
      <c r="D77" s="1210" t="s">
        <v>2832</v>
      </c>
      <c r="E77" s="1210" t="s">
        <v>2642</v>
      </c>
      <c r="F77" s="1210"/>
    </row>
    <row r="78" spans="1:6">
      <c r="A78" s="1209"/>
      <c r="B78" s="1210" t="s">
        <v>2833</v>
      </c>
      <c r="C78" s="1210" t="s">
        <v>2834</v>
      </c>
      <c r="D78" s="1210" t="s">
        <v>2645</v>
      </c>
      <c r="E78" s="1210" t="s">
        <v>2642</v>
      </c>
      <c r="F78" s="1210"/>
    </row>
    <row r="79" spans="1:6">
      <c r="A79" s="1209"/>
      <c r="B79" s="1211" t="s">
        <v>2835</v>
      </c>
      <c r="C79" s="1211" t="s">
        <v>2836</v>
      </c>
      <c r="D79" s="1211" t="s">
        <v>2651</v>
      </c>
      <c r="E79" s="1211" t="s">
        <v>2652</v>
      </c>
      <c r="F79" s="1211"/>
    </row>
    <row r="80" spans="1:6" ht="24">
      <c r="A80" s="1209" t="s">
        <v>2837</v>
      </c>
      <c r="B80" s="1210" t="s">
        <v>2838</v>
      </c>
      <c r="C80" s="1210" t="s">
        <v>2839</v>
      </c>
      <c r="D80" s="1210" t="s">
        <v>2840</v>
      </c>
      <c r="E80" s="1210" t="s">
        <v>2657</v>
      </c>
      <c r="F80" s="1210"/>
    </row>
    <row r="81" spans="1:6">
      <c r="A81" s="1209"/>
      <c r="B81" s="1210" t="s">
        <v>2841</v>
      </c>
      <c r="C81" s="1210" t="s">
        <v>2842</v>
      </c>
      <c r="D81" s="1210" t="s">
        <v>2741</v>
      </c>
      <c r="E81" s="1210" t="s">
        <v>2642</v>
      </c>
      <c r="F81" s="1210"/>
    </row>
    <row r="82" spans="1:6">
      <c r="A82" s="1209"/>
      <c r="B82" s="1211" t="s">
        <v>2843</v>
      </c>
      <c r="C82" s="1211" t="s">
        <v>2844</v>
      </c>
      <c r="D82" s="1211" t="s">
        <v>2651</v>
      </c>
      <c r="E82" s="1211" t="s">
        <v>2652</v>
      </c>
      <c r="F82" s="1211"/>
    </row>
    <row r="83" spans="1:6">
      <c r="A83" s="1209" t="s">
        <v>2845</v>
      </c>
      <c r="B83" s="1210" t="s">
        <v>2846</v>
      </c>
      <c r="C83" s="1210" t="s">
        <v>2847</v>
      </c>
      <c r="D83" s="1210" t="s">
        <v>2848</v>
      </c>
      <c r="E83" s="1210" t="s">
        <v>2642</v>
      </c>
      <c r="F83" s="1210"/>
    </row>
    <row r="84" spans="1:6">
      <c r="A84" s="1209"/>
      <c r="B84" s="1210" t="s">
        <v>2849</v>
      </c>
      <c r="C84" s="1210" t="s">
        <v>2357</v>
      </c>
      <c r="D84" s="1210" t="s">
        <v>2648</v>
      </c>
      <c r="E84" s="1210" t="s">
        <v>2642</v>
      </c>
      <c r="F84" s="1210"/>
    </row>
    <row r="85" spans="1:6">
      <c r="A85" s="1209"/>
      <c r="B85" s="1211" t="s">
        <v>2850</v>
      </c>
      <c r="C85" s="1212" t="s">
        <v>2851</v>
      </c>
      <c r="D85" s="1212" t="s">
        <v>2651</v>
      </c>
      <c r="E85" s="1212" t="s">
        <v>2683</v>
      </c>
      <c r="F85" s="1212"/>
    </row>
    <row r="86" spans="1:6">
      <c r="A86" s="1213" t="s">
        <v>2852</v>
      </c>
      <c r="B86" s="1214" t="s">
        <v>2853</v>
      </c>
      <c r="C86" s="1214" t="s">
        <v>2854</v>
      </c>
      <c r="D86" s="1214" t="s">
        <v>2840</v>
      </c>
      <c r="E86" s="1214" t="s">
        <v>2855</v>
      </c>
      <c r="F86" s="1214"/>
    </row>
    <row r="87" spans="1:6">
      <c r="A87" s="1213"/>
      <c r="B87" s="1214" t="s">
        <v>2856</v>
      </c>
      <c r="C87" s="1214" t="s">
        <v>2857</v>
      </c>
      <c r="D87" s="1214" t="s">
        <v>2741</v>
      </c>
      <c r="E87" s="1214" t="s">
        <v>2642</v>
      </c>
      <c r="F87" s="1214"/>
    </row>
    <row r="88" spans="1:6">
      <c r="A88" s="1215"/>
      <c r="B88" s="1214" t="s">
        <v>2858</v>
      </c>
      <c r="C88" s="1214" t="s">
        <v>2859</v>
      </c>
      <c r="D88" s="1214" t="s">
        <v>2651</v>
      </c>
      <c r="E88" s="1216" t="s">
        <v>2860</v>
      </c>
      <c r="F88" s="1217"/>
    </row>
    <row r="89" spans="1:6">
      <c r="A89" s="1218" t="s">
        <v>2861</v>
      </c>
      <c r="B89" s="1219" t="s">
        <v>2862</v>
      </c>
      <c r="C89" s="1219" t="s">
        <v>2863</v>
      </c>
      <c r="D89" s="1220" t="s">
        <v>2832</v>
      </c>
      <c r="E89" s="1221" t="s">
        <v>2657</v>
      </c>
      <c r="F89" s="1221"/>
    </row>
    <row r="90" spans="1:6">
      <c r="A90" s="1222"/>
      <c r="B90" s="1214" t="s">
        <v>2864</v>
      </c>
      <c r="C90" s="1214" t="s">
        <v>2865</v>
      </c>
      <c r="D90" s="1216" t="s">
        <v>2645</v>
      </c>
      <c r="E90" s="1223" t="s">
        <v>2642</v>
      </c>
      <c r="F90" s="1223"/>
    </row>
    <row r="91" spans="1:6">
      <c r="A91" s="1224"/>
      <c r="B91" s="1225" t="s">
        <v>2866</v>
      </c>
      <c r="C91" s="1225" t="s">
        <v>2867</v>
      </c>
      <c r="D91" s="1226" t="s">
        <v>2651</v>
      </c>
      <c r="E91" s="1227" t="s">
        <v>2652</v>
      </c>
      <c r="F91" s="1227"/>
    </row>
  </sheetData>
  <mergeCells count="30">
    <mergeCell ref="A73:A76"/>
    <mergeCell ref="A77:A79"/>
    <mergeCell ref="A80:A82"/>
    <mergeCell ref="A83:A85"/>
    <mergeCell ref="A86:A88"/>
    <mergeCell ref="A89:A91"/>
    <mergeCell ref="A50:A53"/>
    <mergeCell ref="A54:A56"/>
    <mergeCell ref="A57:A61"/>
    <mergeCell ref="A62:A64"/>
    <mergeCell ref="A65:A67"/>
    <mergeCell ref="A68:A72"/>
    <mergeCell ref="A28:A30"/>
    <mergeCell ref="A31:A34"/>
    <mergeCell ref="A35:A37"/>
    <mergeCell ref="A38:A40"/>
    <mergeCell ref="A41:A45"/>
    <mergeCell ref="A46:A49"/>
    <mergeCell ref="A8:F8"/>
    <mergeCell ref="A10:A13"/>
    <mergeCell ref="A14:A16"/>
    <mergeCell ref="A17:A20"/>
    <mergeCell ref="A21:A23"/>
    <mergeCell ref="A24:A27"/>
    <mergeCell ref="A1:F2"/>
    <mergeCell ref="A3:F3"/>
    <mergeCell ref="B4:F4"/>
    <mergeCell ref="B5:F5"/>
    <mergeCell ref="D6:F6"/>
    <mergeCell ref="D7:F7"/>
  </mergeCells>
  <phoneticPr fontId="4" type="noConversion"/>
  <pageMargins left="0.75" right="0.75" top="1" bottom="1" header="0.5" footer="0.5"/>
  <pageSetup scale="93" fitToHeight="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84F7D-BA22-499A-84AE-E26E3C9398F3}">
  <sheetPr>
    <tabColor rgb="FFFF0000"/>
  </sheetPr>
  <dimension ref="A1:W133"/>
  <sheetViews>
    <sheetView showGridLines="0" view="pageBreakPreview" workbookViewId="0">
      <selection activeCell="K6" sqref="K6"/>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21.5546875" style="6" customWidth="1"/>
    <col min="7" max="7" width="7.88671875" style="6" customWidth="1"/>
    <col min="8" max="8" width="7.44140625" style="6" customWidth="1"/>
    <col min="9" max="9" width="10.6640625" style="5" customWidth="1"/>
    <col min="10" max="10" width="8.6640625" style="5" customWidth="1"/>
    <col min="11" max="11" width="15" style="25" bestFit="1" customWidth="1"/>
    <col min="12" max="13" width="11.6640625" style="5" bestFit="1" customWidth="1"/>
    <col min="14" max="14" width="9.109375" style="5" bestFit="1" customWidth="1"/>
    <col min="15" max="16" width="11.6640625" style="5" bestFit="1" customWidth="1"/>
    <col min="17" max="17" width="9.109375" style="5" bestFit="1" customWidth="1"/>
    <col min="18" max="16384" width="8.88671875" style="5"/>
  </cols>
  <sheetData>
    <row r="1" spans="1:23" s="2" customFormat="1" ht="27.75" customHeight="1">
      <c r="A1" s="308" t="s">
        <v>0</v>
      </c>
      <c r="B1" s="308"/>
      <c r="C1" s="308"/>
      <c r="D1" s="308"/>
      <c r="E1" s="308"/>
      <c r="F1" s="308"/>
      <c r="G1" s="308"/>
      <c r="H1" s="308"/>
      <c r="I1" s="308"/>
      <c r="J1" s="308"/>
    </row>
    <row r="2" spans="1:23" ht="22.5" customHeight="1">
      <c r="A2" s="3" t="s">
        <v>1</v>
      </c>
      <c r="B2" s="4">
        <f>'[7]제4호(참여현황)'!C2</f>
        <v>46287</v>
      </c>
      <c r="C2" s="309"/>
      <c r="D2" s="309"/>
      <c r="K2" s="5"/>
    </row>
    <row r="3" spans="1:23" ht="35.1" customHeight="1">
      <c r="A3" s="304" t="s">
        <v>2</v>
      </c>
      <c r="B3" s="304"/>
      <c r="C3" s="304"/>
      <c r="D3" s="7" t="s">
        <v>3</v>
      </c>
      <c r="E3" s="304" t="s">
        <v>4</v>
      </c>
      <c r="F3" s="304"/>
      <c r="G3" s="304" t="s">
        <v>5</v>
      </c>
      <c r="H3" s="304"/>
      <c r="I3" s="304"/>
      <c r="J3" s="7" t="s">
        <v>6</v>
      </c>
      <c r="K3" s="5"/>
    </row>
    <row r="4" spans="1:23" ht="35.1" customHeight="1">
      <c r="A4" s="304" t="s">
        <v>7</v>
      </c>
      <c r="B4" s="304"/>
      <c r="C4" s="7" t="str">
        <f>'[7]제4호(참여현황)'!C25</f>
        <v>이문규</v>
      </c>
      <c r="D4" s="8">
        <v>4</v>
      </c>
      <c r="E4" s="9">
        <f>I15</f>
        <v>135171044.68918979</v>
      </c>
      <c r="F4" s="10">
        <f>E4/100000000</f>
        <v>1.3517104468918979</v>
      </c>
      <c r="G4" s="305">
        <v>4</v>
      </c>
      <c r="H4" s="305"/>
      <c r="I4" s="305"/>
      <c r="J4" s="11" t="s">
        <v>8</v>
      </c>
      <c r="K4" s="12" t="s">
        <v>8</v>
      </c>
    </row>
    <row r="5" spans="1:23" ht="35.1" customHeight="1">
      <c r="A5" s="303" t="s">
        <v>9</v>
      </c>
      <c r="B5" s="7" t="str">
        <f>'[7]제4호(참여현황)'!B26</f>
        <v>대기관리</v>
      </c>
      <c r="C5" s="7" t="str">
        <f>'[7]제4호(참여현황)'!C26</f>
        <v>김영주</v>
      </c>
      <c r="D5" s="8">
        <v>7</v>
      </c>
      <c r="E5" s="9">
        <f>I28</f>
        <v>215668741.15422645</v>
      </c>
      <c r="F5" s="10">
        <f t="shared" ref="F5:F11" si="0">E5/100000000</f>
        <v>2.1566874115422645</v>
      </c>
      <c r="G5" s="13">
        <v>7</v>
      </c>
      <c r="H5" s="305">
        <f>SUM(G5:G7)/3</f>
        <v>7</v>
      </c>
      <c r="I5" s="305"/>
      <c r="J5" s="306"/>
      <c r="K5" s="12"/>
    </row>
    <row r="6" spans="1:23" ht="35.1" customHeight="1">
      <c r="A6" s="304"/>
      <c r="B6" s="7" t="str">
        <f>'[7]제4호(참여현황)'!B27</f>
        <v>수질관리</v>
      </c>
      <c r="C6" s="7" t="str">
        <f>'[7]제4호(참여현황)'!C27</f>
        <v>황민기</v>
      </c>
      <c r="D6" s="8">
        <v>7</v>
      </c>
      <c r="E6" s="9">
        <f>I46</f>
        <v>223225249.22881171</v>
      </c>
      <c r="F6" s="10">
        <f t="shared" si="0"/>
        <v>2.2322524922881173</v>
      </c>
      <c r="G6" s="13">
        <v>7</v>
      </c>
      <c r="H6" s="305"/>
      <c r="I6" s="305"/>
      <c r="J6" s="306"/>
      <c r="K6" s="12"/>
    </row>
    <row r="7" spans="1:23" ht="35.1" customHeight="1">
      <c r="A7" s="304"/>
      <c r="B7" s="7" t="str">
        <f>'[7]제4호(참여현황)'!B28</f>
        <v>소음진동</v>
      </c>
      <c r="C7" s="7" t="str">
        <f>'[7]제4호(참여현황)'!C28</f>
        <v>이규환</v>
      </c>
      <c r="D7" s="8">
        <v>7</v>
      </c>
      <c r="E7" s="9">
        <f>I61</f>
        <v>183236006.83909085</v>
      </c>
      <c r="F7" s="10">
        <f t="shared" si="0"/>
        <v>1.8323600683909085</v>
      </c>
      <c r="G7" s="13">
        <v>7</v>
      </c>
      <c r="H7" s="305"/>
      <c r="I7" s="305"/>
      <c r="J7" s="306"/>
      <c r="K7" s="12"/>
    </row>
    <row r="8" spans="1:23" ht="35.1" customHeight="1">
      <c r="A8" s="303" t="s">
        <v>10</v>
      </c>
      <c r="B8" s="7" t="str">
        <f>'[7]제4호(참여현황)'!B29</f>
        <v>대기관리</v>
      </c>
      <c r="C8" s="7" t="str">
        <f>'[7]제4호(참여현황)'!C29</f>
        <v>김대준</v>
      </c>
      <c r="D8" s="8">
        <v>6</v>
      </c>
      <c r="E8" s="9">
        <f>I78</f>
        <v>60409159.129623331</v>
      </c>
      <c r="F8" s="10">
        <f t="shared" si="0"/>
        <v>0.60409159129623335</v>
      </c>
      <c r="G8" s="13">
        <v>6</v>
      </c>
      <c r="H8" s="305">
        <f>SUM(G8:G11)/4</f>
        <v>6</v>
      </c>
      <c r="I8" s="305"/>
      <c r="J8" s="307" t="s">
        <v>8</v>
      </c>
      <c r="K8" s="5" t="s">
        <v>8</v>
      </c>
    </row>
    <row r="9" spans="1:23" ht="35.1" customHeight="1">
      <c r="A9" s="303"/>
      <c r="B9" s="7" t="str">
        <f>'[7]제4호(참여현황)'!B30</f>
        <v>수질관리</v>
      </c>
      <c r="C9" s="7" t="str">
        <f>'[7]제4호(참여현황)'!C30</f>
        <v>신동근</v>
      </c>
      <c r="D9" s="8">
        <v>6</v>
      </c>
      <c r="E9" s="9">
        <f>I99</f>
        <v>103785134.61332789</v>
      </c>
      <c r="F9" s="10">
        <f t="shared" si="0"/>
        <v>1.037851346133279</v>
      </c>
      <c r="G9" s="13">
        <v>6</v>
      </c>
      <c r="H9" s="305"/>
      <c r="I9" s="305"/>
      <c r="J9" s="307"/>
      <c r="K9" s="5"/>
    </row>
    <row r="10" spans="1:23" ht="35.1" customHeight="1">
      <c r="A10" s="303"/>
      <c r="B10" s="7" t="str">
        <f>'[7]제4호(참여현황)'!B31</f>
        <v>소음진동</v>
      </c>
      <c r="C10" s="7" t="str">
        <f>'[7]제4호(참여현황)'!C31</f>
        <v>최미연</v>
      </c>
      <c r="D10" s="8">
        <v>6</v>
      </c>
      <c r="E10" s="9">
        <f>I104</f>
        <v>116179965.40049468</v>
      </c>
      <c r="F10" s="10">
        <f t="shared" si="0"/>
        <v>1.1617996540049469</v>
      </c>
      <c r="G10" s="13">
        <v>6</v>
      </c>
      <c r="H10" s="305"/>
      <c r="I10" s="305"/>
      <c r="J10" s="307"/>
      <c r="K10" s="5"/>
    </row>
    <row r="11" spans="1:23" ht="35.1" customHeight="1">
      <c r="A11" s="303"/>
      <c r="B11" s="7" t="str">
        <f>'[7]제4호(참여현황)'!B32</f>
        <v>자연환경</v>
      </c>
      <c r="C11" s="7" t="str">
        <f>'[7]제4호(참여현황)'!C32</f>
        <v>박호은</v>
      </c>
      <c r="D11" s="8">
        <v>6</v>
      </c>
      <c r="E11" s="9">
        <f>I116</f>
        <v>134675591.8595075</v>
      </c>
      <c r="F11" s="10">
        <f t="shared" si="0"/>
        <v>1.346755918595075</v>
      </c>
      <c r="G11" s="13">
        <v>6</v>
      </c>
      <c r="H11" s="305"/>
      <c r="I11" s="305"/>
      <c r="J11" s="307"/>
      <c r="K11" s="5"/>
    </row>
    <row r="12" spans="1:23" ht="15" customHeight="1">
      <c r="A12" s="14"/>
      <c r="K12" s="5"/>
    </row>
    <row r="13" spans="1:23" ht="15" customHeight="1">
      <c r="A13" s="304" t="s">
        <v>11</v>
      </c>
      <c r="B13" s="304"/>
      <c r="C13" s="304"/>
      <c r="D13" s="304" t="s">
        <v>12</v>
      </c>
      <c r="E13" s="304"/>
      <c r="F13" s="304"/>
      <c r="G13" s="304" t="s">
        <v>13</v>
      </c>
      <c r="H13" s="304"/>
      <c r="I13" s="310" t="s">
        <v>5</v>
      </c>
      <c r="J13" s="310"/>
      <c r="K13" s="15"/>
      <c r="L13" s="15"/>
      <c r="M13" s="15"/>
      <c r="N13" s="15" t="s">
        <v>14</v>
      </c>
      <c r="O13" s="15"/>
      <c r="P13" s="15"/>
      <c r="Q13" s="15"/>
      <c r="R13" s="15"/>
      <c r="S13" s="15"/>
      <c r="T13" s="16"/>
      <c r="U13" s="16"/>
      <c r="V13" s="16"/>
      <c r="W13" s="16"/>
    </row>
    <row r="14" spans="1:23" ht="15" customHeight="1">
      <c r="A14" s="304"/>
      <c r="B14" s="304"/>
      <c r="C14" s="304"/>
      <c r="D14" s="304"/>
      <c r="E14" s="304"/>
      <c r="F14" s="304"/>
      <c r="G14" s="304"/>
      <c r="H14" s="304"/>
      <c r="I14" s="310"/>
      <c r="J14" s="310"/>
      <c r="K14" s="15" t="s">
        <v>15</v>
      </c>
      <c r="L14" s="15" t="s">
        <v>16</v>
      </c>
      <c r="M14" s="15" t="s">
        <v>17</v>
      </c>
      <c r="N14" s="15" t="s">
        <v>18</v>
      </c>
      <c r="O14" s="15" t="s">
        <v>19</v>
      </c>
      <c r="P14" s="15" t="s">
        <v>20</v>
      </c>
      <c r="Q14" s="15" t="s">
        <v>21</v>
      </c>
      <c r="R14" s="15"/>
      <c r="S14" s="15"/>
      <c r="T14" s="16"/>
      <c r="U14" s="16"/>
      <c r="V14" s="16"/>
      <c r="W14" s="16"/>
    </row>
    <row r="15" spans="1:23" ht="45" customHeight="1">
      <c r="A15" s="304" t="str">
        <f>A4</f>
        <v>책임기술자</v>
      </c>
      <c r="B15" s="304"/>
      <c r="C15" s="304" t="str">
        <f>C4</f>
        <v>이문규</v>
      </c>
      <c r="D15" s="311" t="s">
        <v>22</v>
      </c>
      <c r="E15" s="311"/>
      <c r="F15" s="311"/>
      <c r="G15" s="312">
        <f>K15*(O15/N15)/10</f>
        <v>23154484.72222222</v>
      </c>
      <c r="H15" s="312"/>
      <c r="I15" s="313">
        <f>SUM(G15:H27)</f>
        <v>135171044.68918979</v>
      </c>
      <c r="J15" s="314">
        <v>4</v>
      </c>
      <c r="K15" s="17">
        <v>2283730000</v>
      </c>
      <c r="L15" s="18">
        <v>43097</v>
      </c>
      <c r="M15" s="18">
        <v>46696</v>
      </c>
      <c r="N15" s="15">
        <f>M15-L15+1</f>
        <v>3600</v>
      </c>
      <c r="O15" s="15">
        <f>IF(M15-$B$2+1&gt;365, 365, M15-$B$2+1)</f>
        <v>365</v>
      </c>
      <c r="P15" s="15"/>
      <c r="Q15" s="19"/>
      <c r="R15" s="20"/>
      <c r="S15" s="20"/>
    </row>
    <row r="16" spans="1:23" ht="45" customHeight="1">
      <c r="A16" s="304"/>
      <c r="B16" s="304"/>
      <c r="C16" s="304"/>
      <c r="D16" s="311" t="s">
        <v>23</v>
      </c>
      <c r="E16" s="311"/>
      <c r="F16" s="311"/>
      <c r="G16" s="312">
        <f t="shared" ref="G16:G45" si="1">K16*(O16/N16)/10</f>
        <v>5797087.152777778</v>
      </c>
      <c r="H16" s="312"/>
      <c r="I16" s="313"/>
      <c r="J16" s="314"/>
      <c r="K16" s="17">
        <v>457414000</v>
      </c>
      <c r="L16" s="18">
        <v>44032</v>
      </c>
      <c r="M16" s="18">
        <v>47535</v>
      </c>
      <c r="N16" s="21">
        <v>2880</v>
      </c>
      <c r="O16" s="15">
        <f t="shared" ref="O16:O45" si="2">IF(M16-$B$2+1&gt;365, 365, M16-$B$2+1)</f>
        <v>365</v>
      </c>
      <c r="P16" s="15"/>
      <c r="Q16" s="19"/>
      <c r="R16" s="20"/>
      <c r="S16" s="20"/>
    </row>
    <row r="17" spans="1:19" ht="45" customHeight="1">
      <c r="A17" s="304"/>
      <c r="B17" s="304"/>
      <c r="C17" s="304"/>
      <c r="D17" s="311" t="s">
        <v>24</v>
      </c>
      <c r="E17" s="311"/>
      <c r="F17" s="311"/>
      <c r="G17" s="312" t="s">
        <v>25</v>
      </c>
      <c r="H17" s="312"/>
      <c r="I17" s="313"/>
      <c r="J17" s="314"/>
      <c r="K17" s="17">
        <v>233530000</v>
      </c>
      <c r="L17" s="18">
        <v>44886</v>
      </c>
      <c r="M17" s="18">
        <v>45894</v>
      </c>
      <c r="N17" s="21">
        <v>600</v>
      </c>
      <c r="O17" s="15">
        <v>88</v>
      </c>
      <c r="P17" s="18">
        <v>45807</v>
      </c>
      <c r="Q17" s="19">
        <f>M17-P17+1</f>
        <v>88</v>
      </c>
      <c r="R17" s="20"/>
      <c r="S17" s="20"/>
    </row>
    <row r="18" spans="1:19" ht="45" customHeight="1">
      <c r="A18" s="304"/>
      <c r="B18" s="304"/>
      <c r="C18" s="304"/>
      <c r="D18" s="311" t="s">
        <v>26</v>
      </c>
      <c r="E18" s="311"/>
      <c r="F18" s="311"/>
      <c r="G18" s="312">
        <f t="shared" si="1"/>
        <v>2642787.9629629632</v>
      </c>
      <c r="H18" s="312"/>
      <c r="I18" s="313"/>
      <c r="J18" s="314"/>
      <c r="K18" s="17">
        <v>663770000</v>
      </c>
      <c r="L18" s="18">
        <v>44886</v>
      </c>
      <c r="M18" s="18">
        <v>46274</v>
      </c>
      <c r="N18" s="21">
        <v>1080</v>
      </c>
      <c r="O18" s="15">
        <v>43</v>
      </c>
      <c r="P18" s="18">
        <v>46232</v>
      </c>
      <c r="Q18" s="19">
        <f>M18-P18+1</f>
        <v>43</v>
      </c>
      <c r="R18" s="20"/>
      <c r="S18" s="20"/>
    </row>
    <row r="19" spans="1:19" ht="45" customHeight="1">
      <c r="A19" s="304"/>
      <c r="B19" s="304"/>
      <c r="C19" s="304"/>
      <c r="D19" s="311" t="s">
        <v>27</v>
      </c>
      <c r="E19" s="311"/>
      <c r="F19" s="311"/>
      <c r="G19" s="312">
        <f t="shared" si="1"/>
        <v>12486780.214621061</v>
      </c>
      <c r="H19" s="312"/>
      <c r="I19" s="313"/>
      <c r="J19" s="314"/>
      <c r="K19" s="17">
        <v>778987000</v>
      </c>
      <c r="L19" s="18">
        <v>45035</v>
      </c>
      <c r="M19" s="18">
        <v>46525</v>
      </c>
      <c r="N19" s="15">
        <f t="shared" ref="N19:N45" si="3">M19-L19+1</f>
        <v>1491</v>
      </c>
      <c r="O19" s="15">
        <f t="shared" si="2"/>
        <v>239</v>
      </c>
      <c r="P19" s="15"/>
      <c r="Q19" s="19"/>
      <c r="R19" s="20"/>
      <c r="S19" s="20"/>
    </row>
    <row r="20" spans="1:19" ht="45" customHeight="1">
      <c r="A20" s="304"/>
      <c r="B20" s="304"/>
      <c r="C20" s="304"/>
      <c r="D20" s="311" t="s">
        <v>28</v>
      </c>
      <c r="E20" s="311"/>
      <c r="F20" s="311"/>
      <c r="G20" s="312" t="s">
        <v>25</v>
      </c>
      <c r="H20" s="312"/>
      <c r="I20" s="313"/>
      <c r="J20" s="314"/>
      <c r="K20" s="17">
        <v>408727000</v>
      </c>
      <c r="L20" s="18">
        <v>45085</v>
      </c>
      <c r="M20" s="18">
        <v>45599</v>
      </c>
      <c r="N20" s="21">
        <v>365</v>
      </c>
      <c r="O20" s="15">
        <v>53</v>
      </c>
      <c r="P20" s="18">
        <v>45547</v>
      </c>
      <c r="Q20" s="19">
        <f>M20-P20+1</f>
        <v>53</v>
      </c>
      <c r="R20" s="20"/>
      <c r="S20" s="20"/>
    </row>
    <row r="21" spans="1:19" ht="45" customHeight="1">
      <c r="A21" s="304"/>
      <c r="B21" s="304"/>
      <c r="C21" s="304"/>
      <c r="D21" s="311" t="s">
        <v>29</v>
      </c>
      <c r="E21" s="311"/>
      <c r="F21" s="311"/>
      <c r="G21" s="312">
        <f t="shared" si="1"/>
        <v>49614855.55555556</v>
      </c>
      <c r="H21" s="312"/>
      <c r="I21" s="313"/>
      <c r="J21" s="314"/>
      <c r="K21" s="17">
        <v>1468056000</v>
      </c>
      <c r="L21" s="18">
        <v>45288</v>
      </c>
      <c r="M21" s="18">
        <v>47025</v>
      </c>
      <c r="N21" s="21">
        <v>1080</v>
      </c>
      <c r="O21" s="15">
        <f t="shared" si="2"/>
        <v>365</v>
      </c>
      <c r="P21" s="15"/>
      <c r="Q21" s="19"/>
      <c r="R21" s="20"/>
      <c r="S21" s="20"/>
    </row>
    <row r="22" spans="1:19" ht="45" customHeight="1">
      <c r="A22" s="304"/>
      <c r="B22" s="304"/>
      <c r="C22" s="304"/>
      <c r="D22" s="311" t="s">
        <v>30</v>
      </c>
      <c r="E22" s="311"/>
      <c r="F22" s="311"/>
      <c r="G22" s="312" t="s">
        <v>25</v>
      </c>
      <c r="H22" s="312"/>
      <c r="I22" s="313"/>
      <c r="J22" s="314"/>
      <c r="K22" s="17">
        <v>603130000</v>
      </c>
      <c r="L22" s="18">
        <v>45443</v>
      </c>
      <c r="M22" s="18">
        <v>46253</v>
      </c>
      <c r="N22" s="21">
        <v>630</v>
      </c>
      <c r="O22" s="15">
        <v>66</v>
      </c>
      <c r="P22" s="18">
        <v>46188</v>
      </c>
      <c r="Q22" s="19">
        <f>M22-P22+1</f>
        <v>66</v>
      </c>
      <c r="R22" s="20"/>
      <c r="S22" s="20"/>
    </row>
    <row r="23" spans="1:19" ht="45" customHeight="1">
      <c r="A23" s="304"/>
      <c r="B23" s="304"/>
      <c r="C23" s="304"/>
      <c r="D23" s="311" t="s">
        <v>31</v>
      </c>
      <c r="E23" s="311"/>
      <c r="F23" s="311"/>
      <c r="G23" s="312" t="s">
        <v>25</v>
      </c>
      <c r="H23" s="312"/>
      <c r="I23" s="313"/>
      <c r="J23" s="314"/>
      <c r="K23" s="17">
        <v>352000000</v>
      </c>
      <c r="L23" s="18">
        <v>45679</v>
      </c>
      <c r="M23" s="18">
        <v>46768</v>
      </c>
      <c r="N23" s="21">
        <v>730</v>
      </c>
      <c r="O23" s="15">
        <v>365</v>
      </c>
      <c r="P23" s="18">
        <v>46032</v>
      </c>
      <c r="Q23" s="19">
        <v>365</v>
      </c>
      <c r="R23" s="20"/>
      <c r="S23" s="20"/>
    </row>
    <row r="24" spans="1:19" ht="45" customHeight="1">
      <c r="A24" s="304"/>
      <c r="B24" s="304"/>
      <c r="C24" s="304"/>
      <c r="D24" s="311" t="s">
        <v>32</v>
      </c>
      <c r="E24" s="311"/>
      <c r="F24" s="311"/>
      <c r="G24" s="312">
        <f t="shared" si="1"/>
        <v>15275796.25</v>
      </c>
      <c r="H24" s="312"/>
      <c r="I24" s="313"/>
      <c r="J24" s="314"/>
      <c r="K24" s="17">
        <v>588159000</v>
      </c>
      <c r="L24" s="18">
        <v>45698</v>
      </c>
      <c r="M24" s="18">
        <v>46473</v>
      </c>
      <c r="N24" s="21">
        <v>720</v>
      </c>
      <c r="O24" s="15">
        <f t="shared" si="2"/>
        <v>187</v>
      </c>
      <c r="P24" s="15"/>
      <c r="Q24" s="19"/>
      <c r="R24" s="20"/>
      <c r="S24" s="20"/>
    </row>
    <row r="25" spans="1:19" ht="45" customHeight="1">
      <c r="A25" s="304"/>
      <c r="B25" s="304"/>
      <c r="C25" s="304"/>
      <c r="D25" s="311" t="s">
        <v>33</v>
      </c>
      <c r="E25" s="311"/>
      <c r="F25" s="311"/>
      <c r="G25" s="312">
        <f t="shared" si="1"/>
        <v>832116.66666666674</v>
      </c>
      <c r="H25" s="312"/>
      <c r="I25" s="313"/>
      <c r="J25" s="314"/>
      <c r="K25" s="17">
        <v>549197000</v>
      </c>
      <c r="L25" s="18">
        <v>45702</v>
      </c>
      <c r="M25" s="18">
        <v>46295</v>
      </c>
      <c r="N25" s="15">
        <f t="shared" si="3"/>
        <v>594</v>
      </c>
      <c r="O25" s="15">
        <f t="shared" si="2"/>
        <v>9</v>
      </c>
      <c r="P25" s="15"/>
      <c r="Q25" s="19"/>
      <c r="R25" s="20"/>
      <c r="S25" s="20"/>
    </row>
    <row r="26" spans="1:19" ht="45" customHeight="1">
      <c r="A26" s="304"/>
      <c r="B26" s="304"/>
      <c r="C26" s="304"/>
      <c r="D26" s="311" t="s">
        <v>34</v>
      </c>
      <c r="E26" s="311"/>
      <c r="F26" s="311"/>
      <c r="G26" s="312" t="s">
        <v>25</v>
      </c>
      <c r="H26" s="312"/>
      <c r="I26" s="313"/>
      <c r="J26" s="314"/>
      <c r="K26" s="17">
        <v>217217000</v>
      </c>
      <c r="L26" s="18">
        <v>45735</v>
      </c>
      <c r="M26" s="18">
        <v>46131</v>
      </c>
      <c r="N26" s="21">
        <v>365</v>
      </c>
      <c r="O26" s="15">
        <v>3</v>
      </c>
      <c r="P26" s="18">
        <v>46129</v>
      </c>
      <c r="Q26" s="19">
        <f>M26-P26+1</f>
        <v>3</v>
      </c>
      <c r="R26" s="20"/>
      <c r="S26" s="20"/>
    </row>
    <row r="27" spans="1:19" ht="45" customHeight="1">
      <c r="A27" s="304"/>
      <c r="B27" s="304"/>
      <c r="C27" s="304"/>
      <c r="D27" s="311" t="s">
        <v>35</v>
      </c>
      <c r="E27" s="311"/>
      <c r="F27" s="311"/>
      <c r="G27" s="312">
        <f t="shared" si="1"/>
        <v>25367136.16438356</v>
      </c>
      <c r="H27" s="312"/>
      <c r="I27" s="313"/>
      <c r="J27" s="314"/>
      <c r="K27" s="17">
        <v>311751000</v>
      </c>
      <c r="L27" s="18">
        <v>46219</v>
      </c>
      <c r="M27" s="18">
        <v>46583</v>
      </c>
      <c r="N27" s="15">
        <f t="shared" si="3"/>
        <v>365</v>
      </c>
      <c r="O27" s="15">
        <f t="shared" si="2"/>
        <v>297</v>
      </c>
      <c r="P27" s="15"/>
      <c r="Q27" s="19"/>
      <c r="R27" s="20"/>
      <c r="S27" s="20"/>
    </row>
    <row r="28" spans="1:19" ht="45" customHeight="1">
      <c r="A28" s="303" t="s">
        <v>9</v>
      </c>
      <c r="B28" s="304" t="str">
        <f>B5</f>
        <v>대기관리</v>
      </c>
      <c r="C28" s="304" t="str">
        <f>C5</f>
        <v>김영주</v>
      </c>
      <c r="D28" s="315" t="s">
        <v>36</v>
      </c>
      <c r="E28" s="315"/>
      <c r="F28" s="315"/>
      <c r="G28" s="312">
        <f t="shared" si="1"/>
        <v>3806720</v>
      </c>
      <c r="H28" s="312"/>
      <c r="I28" s="313">
        <f>SUM(G28:H45)</f>
        <v>215668741.15422645</v>
      </c>
      <c r="J28" s="314">
        <v>7</v>
      </c>
      <c r="K28" s="17">
        <v>951680000</v>
      </c>
      <c r="L28" s="18">
        <v>43409</v>
      </c>
      <c r="M28" s="18">
        <v>45642</v>
      </c>
      <c r="N28" s="21">
        <v>750</v>
      </c>
      <c r="O28" s="15">
        <v>30</v>
      </c>
      <c r="P28" s="15"/>
      <c r="Q28" s="19"/>
      <c r="R28" s="20"/>
      <c r="S28" s="20"/>
    </row>
    <row r="29" spans="1:19" ht="45" customHeight="1">
      <c r="A29" s="303"/>
      <c r="B29" s="304"/>
      <c r="C29" s="304"/>
      <c r="D29" s="315" t="s">
        <v>37</v>
      </c>
      <c r="E29" s="315"/>
      <c r="F29" s="315"/>
      <c r="G29" s="312">
        <f t="shared" si="1"/>
        <v>12825483.47613219</v>
      </c>
      <c r="H29" s="312"/>
      <c r="I29" s="313"/>
      <c r="J29" s="314"/>
      <c r="K29" s="17">
        <v>1435400000</v>
      </c>
      <c r="L29" s="18">
        <v>43003</v>
      </c>
      <c r="M29" s="18">
        <v>47087</v>
      </c>
      <c r="N29" s="15">
        <f t="shared" si="3"/>
        <v>4085</v>
      </c>
      <c r="O29" s="15">
        <f t="shared" si="2"/>
        <v>365</v>
      </c>
      <c r="P29" s="15"/>
      <c r="Q29" s="19"/>
      <c r="R29" s="20"/>
      <c r="S29" s="20"/>
    </row>
    <row r="30" spans="1:19" ht="45" customHeight="1">
      <c r="A30" s="303"/>
      <c r="B30" s="304"/>
      <c r="C30" s="304"/>
      <c r="D30" s="315" t="s">
        <v>38</v>
      </c>
      <c r="E30" s="315"/>
      <c r="F30" s="315"/>
      <c r="G30" s="312">
        <f t="shared" si="1"/>
        <v>16668049.444444444</v>
      </c>
      <c r="H30" s="312"/>
      <c r="I30" s="313"/>
      <c r="J30" s="314"/>
      <c r="K30" s="17">
        <v>1643972000</v>
      </c>
      <c r="L30" s="18">
        <v>44137</v>
      </c>
      <c r="M30" s="18">
        <v>47736</v>
      </c>
      <c r="N30" s="15">
        <f t="shared" si="3"/>
        <v>3600</v>
      </c>
      <c r="O30" s="15">
        <f t="shared" si="2"/>
        <v>365</v>
      </c>
      <c r="P30" s="15"/>
      <c r="Q30" s="19"/>
      <c r="R30" s="20"/>
      <c r="S30" s="20"/>
    </row>
    <row r="31" spans="1:19" ht="45" customHeight="1">
      <c r="A31" s="303"/>
      <c r="B31" s="304"/>
      <c r="C31" s="304"/>
      <c r="D31" s="315" t="s">
        <v>39</v>
      </c>
      <c r="E31" s="315"/>
      <c r="F31" s="315"/>
      <c r="G31" s="312">
        <f t="shared" si="1"/>
        <v>5465672.3651744807</v>
      </c>
      <c r="H31" s="312"/>
      <c r="I31" s="313"/>
      <c r="J31" s="314"/>
      <c r="K31" s="17">
        <v>849650000</v>
      </c>
      <c r="L31" s="18">
        <v>40344</v>
      </c>
      <c r="M31" s="18">
        <v>48213</v>
      </c>
      <c r="N31" s="21">
        <v>5674</v>
      </c>
      <c r="O31" s="15">
        <f t="shared" si="2"/>
        <v>365</v>
      </c>
      <c r="P31" s="15"/>
      <c r="Q31" s="19"/>
      <c r="R31" s="20"/>
      <c r="S31" s="20"/>
    </row>
    <row r="32" spans="1:19" ht="45" customHeight="1">
      <c r="A32" s="303"/>
      <c r="B32" s="304"/>
      <c r="C32" s="304"/>
      <c r="D32" s="315" t="s">
        <v>40</v>
      </c>
      <c r="E32" s="315"/>
      <c r="F32" s="315"/>
      <c r="G32" s="312">
        <f t="shared" si="1"/>
        <v>15175226.757369613</v>
      </c>
      <c r="H32" s="312"/>
      <c r="I32" s="313"/>
      <c r="J32" s="314"/>
      <c r="K32" s="17">
        <v>1833500000</v>
      </c>
      <c r="L32" s="18">
        <v>43000</v>
      </c>
      <c r="M32" s="18">
        <v>47409</v>
      </c>
      <c r="N32" s="15">
        <f t="shared" si="3"/>
        <v>4410</v>
      </c>
      <c r="O32" s="15">
        <f t="shared" si="2"/>
        <v>365</v>
      </c>
      <c r="P32" s="15"/>
      <c r="Q32" s="19"/>
      <c r="R32" s="20"/>
      <c r="S32" s="20"/>
    </row>
    <row r="33" spans="1:19" ht="45" customHeight="1">
      <c r="A33" s="303"/>
      <c r="B33" s="304"/>
      <c r="C33" s="304"/>
      <c r="D33" s="315" t="s">
        <v>41</v>
      </c>
      <c r="E33" s="315"/>
      <c r="F33" s="315"/>
      <c r="G33" s="312">
        <f t="shared" si="1"/>
        <v>7737775.4367666226</v>
      </c>
      <c r="H33" s="312"/>
      <c r="I33" s="313"/>
      <c r="J33" s="314"/>
      <c r="K33" s="17">
        <v>862627000</v>
      </c>
      <c r="L33" s="18">
        <v>42796</v>
      </c>
      <c r="M33" s="18">
        <v>46630</v>
      </c>
      <c r="N33" s="15">
        <f t="shared" si="3"/>
        <v>3835</v>
      </c>
      <c r="O33" s="15">
        <f t="shared" si="2"/>
        <v>344</v>
      </c>
      <c r="P33" s="15"/>
      <c r="Q33" s="19"/>
      <c r="R33" s="20"/>
      <c r="S33" s="20"/>
    </row>
    <row r="34" spans="1:19" ht="45" customHeight="1">
      <c r="A34" s="303"/>
      <c r="B34" s="304"/>
      <c r="C34" s="304"/>
      <c r="D34" s="315" t="s">
        <v>42</v>
      </c>
      <c r="E34" s="315"/>
      <c r="F34" s="315"/>
      <c r="G34" s="312">
        <f t="shared" si="1"/>
        <v>6939797.4093264248</v>
      </c>
      <c r="H34" s="312"/>
      <c r="I34" s="313"/>
      <c r="J34" s="314"/>
      <c r="K34" s="17">
        <v>1030293000</v>
      </c>
      <c r="L34" s="18">
        <v>44487</v>
      </c>
      <c r="M34" s="18">
        <v>46416</v>
      </c>
      <c r="N34" s="15">
        <f t="shared" si="3"/>
        <v>1930</v>
      </c>
      <c r="O34" s="15">
        <f t="shared" si="2"/>
        <v>130</v>
      </c>
      <c r="P34" s="15"/>
      <c r="Q34" s="19"/>
      <c r="R34" s="20"/>
      <c r="S34" s="20"/>
    </row>
    <row r="35" spans="1:19" ht="45" customHeight="1">
      <c r="A35" s="303"/>
      <c r="B35" s="304"/>
      <c r="C35" s="304"/>
      <c r="D35" s="315" t="s">
        <v>43</v>
      </c>
      <c r="E35" s="315"/>
      <c r="F35" s="315"/>
      <c r="G35" s="312">
        <f t="shared" si="1"/>
        <v>5945917.6090468494</v>
      </c>
      <c r="H35" s="312"/>
      <c r="I35" s="313"/>
      <c r="J35" s="314"/>
      <c r="K35" s="17">
        <v>977130000</v>
      </c>
      <c r="L35" s="18">
        <v>44543</v>
      </c>
      <c r="M35" s="18">
        <v>46399</v>
      </c>
      <c r="N35" s="15">
        <f t="shared" si="3"/>
        <v>1857</v>
      </c>
      <c r="O35" s="15">
        <f t="shared" si="2"/>
        <v>113</v>
      </c>
      <c r="P35" s="15"/>
      <c r="Q35" s="19"/>
      <c r="R35" s="20"/>
      <c r="S35" s="20"/>
    </row>
    <row r="36" spans="1:19" ht="45" customHeight="1">
      <c r="A36" s="303"/>
      <c r="B36" s="304"/>
      <c r="C36" s="304"/>
      <c r="D36" s="315" t="s">
        <v>44</v>
      </c>
      <c r="E36" s="315"/>
      <c r="F36" s="315"/>
      <c r="G36" s="312" t="s">
        <v>25</v>
      </c>
      <c r="H36" s="312"/>
      <c r="I36" s="313"/>
      <c r="J36" s="314"/>
      <c r="K36" s="17">
        <v>577000000</v>
      </c>
      <c r="L36" s="18">
        <v>44896</v>
      </c>
      <c r="M36" s="18">
        <v>46004</v>
      </c>
      <c r="N36" s="21">
        <v>720</v>
      </c>
      <c r="O36" s="15">
        <v>137</v>
      </c>
      <c r="P36" s="18">
        <v>45868</v>
      </c>
      <c r="Q36" s="19">
        <f>M36-P36+1</f>
        <v>137</v>
      </c>
      <c r="R36" s="20"/>
      <c r="S36" s="20"/>
    </row>
    <row r="37" spans="1:19" ht="45" customHeight="1">
      <c r="A37" s="303"/>
      <c r="B37" s="304"/>
      <c r="C37" s="304"/>
      <c r="D37" s="315" t="s">
        <v>45</v>
      </c>
      <c r="E37" s="315"/>
      <c r="F37" s="315"/>
      <c r="G37" s="312" t="s">
        <v>25</v>
      </c>
      <c r="H37" s="312"/>
      <c r="I37" s="313"/>
      <c r="J37" s="314"/>
      <c r="K37" s="17">
        <v>204534000</v>
      </c>
      <c r="L37" s="18">
        <v>45058</v>
      </c>
      <c r="M37" s="18">
        <v>45838</v>
      </c>
      <c r="N37" s="15">
        <f t="shared" si="3"/>
        <v>781</v>
      </c>
      <c r="O37" s="15">
        <v>8</v>
      </c>
      <c r="P37" s="18">
        <v>45831</v>
      </c>
      <c r="Q37" s="19">
        <f>M37-P37+1</f>
        <v>8</v>
      </c>
      <c r="R37" s="20"/>
      <c r="S37" s="20"/>
    </row>
    <row r="38" spans="1:19" ht="45" customHeight="1">
      <c r="A38" s="303"/>
      <c r="B38" s="304"/>
      <c r="C38" s="304"/>
      <c r="D38" s="315" t="s">
        <v>46</v>
      </c>
      <c r="E38" s="315"/>
      <c r="F38" s="315"/>
      <c r="G38" s="312">
        <f t="shared" si="1"/>
        <v>34522916.666666672</v>
      </c>
      <c r="H38" s="312"/>
      <c r="I38" s="313"/>
      <c r="J38" s="314"/>
      <c r="K38" s="17">
        <v>3405000000</v>
      </c>
      <c r="L38" s="18">
        <v>45336</v>
      </c>
      <c r="M38" s="18">
        <v>48935</v>
      </c>
      <c r="N38" s="15">
        <f t="shared" si="3"/>
        <v>3600</v>
      </c>
      <c r="O38" s="15">
        <f t="shared" si="2"/>
        <v>365</v>
      </c>
      <c r="P38" s="15"/>
      <c r="Q38" s="19"/>
      <c r="R38" s="20"/>
      <c r="S38" s="20"/>
    </row>
    <row r="39" spans="1:19" ht="45" customHeight="1">
      <c r="A39" s="303"/>
      <c r="B39" s="304"/>
      <c r="C39" s="304"/>
      <c r="D39" s="315" t="s">
        <v>47</v>
      </c>
      <c r="E39" s="315"/>
      <c r="F39" s="315"/>
      <c r="G39" s="312" t="s">
        <v>25</v>
      </c>
      <c r="H39" s="312"/>
      <c r="I39" s="313"/>
      <c r="J39" s="314"/>
      <c r="K39" s="17">
        <v>258730000</v>
      </c>
      <c r="L39" s="18">
        <v>45644</v>
      </c>
      <c r="M39" s="18">
        <v>46043</v>
      </c>
      <c r="N39" s="15">
        <f t="shared" si="3"/>
        <v>400</v>
      </c>
      <c r="O39" s="15">
        <v>8</v>
      </c>
      <c r="P39" s="18">
        <v>46036</v>
      </c>
      <c r="Q39" s="19">
        <f>M39-P39+1</f>
        <v>8</v>
      </c>
      <c r="R39" s="20"/>
      <c r="S39" s="20"/>
    </row>
    <row r="40" spans="1:19" ht="45" customHeight="1">
      <c r="A40" s="303"/>
      <c r="B40" s="304"/>
      <c r="C40" s="304"/>
      <c r="D40" s="315" t="s">
        <v>48</v>
      </c>
      <c r="E40" s="315"/>
      <c r="F40" s="315"/>
      <c r="G40" s="312">
        <f t="shared" si="1"/>
        <v>9461795.8126483914</v>
      </c>
      <c r="H40" s="312"/>
      <c r="I40" s="313"/>
      <c r="J40" s="314"/>
      <c r="K40" s="17">
        <v>1201000000</v>
      </c>
      <c r="L40" s="18">
        <v>42425</v>
      </c>
      <c r="M40" s="18">
        <v>47057</v>
      </c>
      <c r="N40" s="15">
        <f t="shared" si="3"/>
        <v>4633</v>
      </c>
      <c r="O40" s="15">
        <f t="shared" si="2"/>
        <v>365</v>
      </c>
      <c r="P40" s="15"/>
      <c r="Q40" s="19"/>
      <c r="R40" s="20"/>
      <c r="S40" s="20"/>
    </row>
    <row r="41" spans="1:19" ht="45" customHeight="1">
      <c r="A41" s="303"/>
      <c r="B41" s="304"/>
      <c r="C41" s="304"/>
      <c r="D41" s="315" t="s">
        <v>49</v>
      </c>
      <c r="E41" s="315"/>
      <c r="F41" s="315"/>
      <c r="G41" s="312">
        <f t="shared" si="1"/>
        <v>11196621.621621622</v>
      </c>
      <c r="H41" s="312"/>
      <c r="I41" s="313"/>
      <c r="J41" s="314"/>
      <c r="K41" s="17">
        <v>340500000</v>
      </c>
      <c r="L41" s="18">
        <v>45754</v>
      </c>
      <c r="M41" s="18">
        <v>46863</v>
      </c>
      <c r="N41" s="15">
        <f t="shared" si="3"/>
        <v>1110</v>
      </c>
      <c r="O41" s="15">
        <f t="shared" si="2"/>
        <v>365</v>
      </c>
      <c r="P41" s="15"/>
      <c r="Q41" s="19"/>
      <c r="R41" s="20"/>
      <c r="S41" s="20"/>
    </row>
    <row r="42" spans="1:19" ht="45" customHeight="1">
      <c r="A42" s="303"/>
      <c r="B42" s="304"/>
      <c r="C42" s="304"/>
      <c r="D42" s="315" t="s">
        <v>50</v>
      </c>
      <c r="E42" s="315"/>
      <c r="F42" s="315"/>
      <c r="G42" s="312">
        <f t="shared" si="1"/>
        <v>614163.30275229365</v>
      </c>
      <c r="H42" s="312"/>
      <c r="I42" s="313"/>
      <c r="J42" s="314"/>
      <c r="K42" s="17">
        <v>371910000</v>
      </c>
      <c r="L42" s="18">
        <v>45751</v>
      </c>
      <c r="M42" s="18">
        <v>46295</v>
      </c>
      <c r="N42" s="15">
        <f t="shared" si="3"/>
        <v>545</v>
      </c>
      <c r="O42" s="15">
        <f t="shared" si="2"/>
        <v>9</v>
      </c>
      <c r="P42" s="15"/>
      <c r="Q42" s="19"/>
      <c r="R42" s="20"/>
      <c r="S42" s="20"/>
    </row>
    <row r="43" spans="1:19" ht="45" customHeight="1">
      <c r="A43" s="303"/>
      <c r="B43" s="304"/>
      <c r="C43" s="304"/>
      <c r="D43" s="315" t="s">
        <v>51</v>
      </c>
      <c r="E43" s="315"/>
      <c r="F43" s="315"/>
      <c r="G43" s="312">
        <f t="shared" si="1"/>
        <v>37300000</v>
      </c>
      <c r="H43" s="312"/>
      <c r="I43" s="313"/>
      <c r="J43" s="314"/>
      <c r="K43" s="17">
        <v>1865000000</v>
      </c>
      <c r="L43" s="18">
        <v>45826</v>
      </c>
      <c r="M43" s="18">
        <v>47650</v>
      </c>
      <c r="N43" s="15">
        <f t="shared" si="3"/>
        <v>1825</v>
      </c>
      <c r="O43" s="15">
        <f t="shared" si="2"/>
        <v>365</v>
      </c>
      <c r="P43" s="15"/>
      <c r="Q43" s="19"/>
      <c r="R43" s="20"/>
      <c r="S43" s="20"/>
    </row>
    <row r="44" spans="1:19" ht="45" customHeight="1">
      <c r="A44" s="303"/>
      <c r="B44" s="304"/>
      <c r="C44" s="304"/>
      <c r="D44" s="315" t="s">
        <v>52</v>
      </c>
      <c r="E44" s="315"/>
      <c r="F44" s="315"/>
      <c r="G44" s="312">
        <f t="shared" si="1"/>
        <v>2885426.388888889</v>
      </c>
      <c r="H44" s="312"/>
      <c r="I44" s="313"/>
      <c r="J44" s="314"/>
      <c r="K44" s="17">
        <v>56918000</v>
      </c>
      <c r="L44" s="18">
        <v>45947</v>
      </c>
      <c r="M44" s="18">
        <v>46733</v>
      </c>
      <c r="N44" s="21">
        <v>720</v>
      </c>
      <c r="O44" s="15">
        <f t="shared" si="2"/>
        <v>365</v>
      </c>
      <c r="P44" s="15"/>
      <c r="Q44" s="19"/>
      <c r="R44" s="20"/>
      <c r="S44" s="20"/>
    </row>
    <row r="45" spans="1:19" ht="45" customHeight="1">
      <c r="A45" s="303"/>
      <c r="B45" s="304"/>
      <c r="C45" s="304"/>
      <c r="D45" s="315" t="s">
        <v>53</v>
      </c>
      <c r="E45" s="315"/>
      <c r="F45" s="315"/>
      <c r="G45" s="312">
        <f t="shared" si="1"/>
        <v>45123174.86338798</v>
      </c>
      <c r="H45" s="312"/>
      <c r="I45" s="313"/>
      <c r="J45" s="314"/>
      <c r="K45" s="17">
        <v>1131170000</v>
      </c>
      <c r="L45" s="18">
        <v>46217</v>
      </c>
      <c r="M45" s="18">
        <v>47131</v>
      </c>
      <c r="N45" s="15">
        <f t="shared" si="3"/>
        <v>915</v>
      </c>
      <c r="O45" s="15">
        <f t="shared" si="2"/>
        <v>365</v>
      </c>
      <c r="P45" s="15"/>
      <c r="Q45" s="19"/>
      <c r="R45" s="20"/>
      <c r="S45" s="20"/>
    </row>
    <row r="46" spans="1:19" ht="45" customHeight="1">
      <c r="A46" s="303" t="s">
        <v>9</v>
      </c>
      <c r="B46" s="304" t="s">
        <v>54</v>
      </c>
      <c r="C46" s="304" t="str">
        <f>C6</f>
        <v>황민기</v>
      </c>
      <c r="D46" s="311" t="s">
        <v>22</v>
      </c>
      <c r="E46" s="311"/>
      <c r="F46" s="311"/>
      <c r="G46" s="312">
        <f>K46*(O46/N46)/10</f>
        <v>23154484.72222222</v>
      </c>
      <c r="H46" s="312"/>
      <c r="I46" s="313">
        <f>SUM(G46:H60)</f>
        <v>223225249.22881171</v>
      </c>
      <c r="J46" s="314">
        <v>7</v>
      </c>
      <c r="K46" s="17">
        <v>2283730000</v>
      </c>
      <c r="L46" s="18">
        <v>43097</v>
      </c>
      <c r="M46" s="18">
        <v>46696</v>
      </c>
      <c r="N46" s="15">
        <f>M46-L46+1</f>
        <v>3600</v>
      </c>
      <c r="O46" s="15">
        <f>IF(M46-$B$2+1&gt;365, 365, M46-$B$2+1)</f>
        <v>365</v>
      </c>
      <c r="P46" s="15"/>
      <c r="Q46" s="19"/>
      <c r="R46" s="20"/>
      <c r="S46" s="20"/>
    </row>
    <row r="47" spans="1:19" ht="45" customHeight="1">
      <c r="A47" s="303"/>
      <c r="B47" s="304"/>
      <c r="C47" s="304"/>
      <c r="D47" s="311" t="s">
        <v>55</v>
      </c>
      <c r="E47" s="311"/>
      <c r="F47" s="311"/>
      <c r="G47" s="312">
        <f>K47*(O47/N47)/10</f>
        <v>6210868.1672025723</v>
      </c>
      <c r="H47" s="312"/>
      <c r="I47" s="313"/>
      <c r="J47" s="314"/>
      <c r="K47" s="17">
        <v>529200000</v>
      </c>
      <c r="L47" s="18">
        <v>43642</v>
      </c>
      <c r="M47" s="18">
        <v>46750</v>
      </c>
      <c r="N47" s="21">
        <v>3110</v>
      </c>
      <c r="O47" s="15">
        <f>IF(M47-$B$2+1&gt;365, 365, M47-$B$2+1)</f>
        <v>365</v>
      </c>
      <c r="P47" s="15"/>
      <c r="Q47" s="19"/>
      <c r="R47" s="20"/>
      <c r="S47" s="20"/>
    </row>
    <row r="48" spans="1:19" ht="45" customHeight="1">
      <c r="A48" s="303"/>
      <c r="B48" s="304"/>
      <c r="C48" s="304"/>
      <c r="D48" s="311" t="s">
        <v>23</v>
      </c>
      <c r="E48" s="311"/>
      <c r="F48" s="311"/>
      <c r="G48" s="312">
        <f t="shared" ref="G48" si="4">K48*(O48/N48)/10</f>
        <v>5797087.152777778</v>
      </c>
      <c r="H48" s="312"/>
      <c r="I48" s="313"/>
      <c r="J48" s="314"/>
      <c r="K48" s="17">
        <v>457414000</v>
      </c>
      <c r="L48" s="18">
        <v>44032</v>
      </c>
      <c r="M48" s="18">
        <v>47535</v>
      </c>
      <c r="N48" s="21">
        <v>2880</v>
      </c>
      <c r="O48" s="15">
        <f t="shared" ref="O48:O51" si="5">IF(M48-$B$2+1&gt;365, 365, M48-$B$2+1)</f>
        <v>365</v>
      </c>
      <c r="P48" s="15"/>
      <c r="Q48" s="19"/>
      <c r="R48" s="20"/>
      <c r="S48" s="20"/>
    </row>
    <row r="49" spans="1:19" ht="45" customHeight="1">
      <c r="A49" s="303"/>
      <c r="B49" s="304"/>
      <c r="C49" s="304"/>
      <c r="D49" s="311" t="s">
        <v>56</v>
      </c>
      <c r="E49" s="311"/>
      <c r="F49" s="311"/>
      <c r="G49" s="312" t="s">
        <v>25</v>
      </c>
      <c r="H49" s="312"/>
      <c r="I49" s="313"/>
      <c r="J49" s="314"/>
      <c r="K49" s="17">
        <v>551122000</v>
      </c>
      <c r="L49" s="18">
        <v>44405</v>
      </c>
      <c r="M49" s="18">
        <v>44899</v>
      </c>
      <c r="N49" s="21">
        <v>365</v>
      </c>
      <c r="O49" s="15">
        <v>21</v>
      </c>
      <c r="P49" s="18">
        <v>44879</v>
      </c>
      <c r="Q49" s="19">
        <f>M49-P49+1</f>
        <v>21</v>
      </c>
      <c r="R49" s="20"/>
      <c r="S49" s="20"/>
    </row>
    <row r="50" spans="1:19" ht="45" customHeight="1">
      <c r="A50" s="303"/>
      <c r="B50" s="304"/>
      <c r="C50" s="304"/>
      <c r="D50" s="311" t="s">
        <v>57</v>
      </c>
      <c r="E50" s="311"/>
      <c r="F50" s="311"/>
      <c r="G50" s="312">
        <f t="shared" ref="G50:G51" si="6">K50*(O50/N50)/10</f>
        <v>11450430.24323084</v>
      </c>
      <c r="H50" s="312"/>
      <c r="I50" s="313"/>
      <c r="J50" s="314"/>
      <c r="K50" s="17">
        <v>683575000</v>
      </c>
      <c r="L50" s="18">
        <v>44593</v>
      </c>
      <c r="M50" s="18">
        <v>46812</v>
      </c>
      <c r="N50" s="21">
        <v>2179</v>
      </c>
      <c r="O50" s="15">
        <f t="shared" si="5"/>
        <v>365</v>
      </c>
      <c r="P50" s="15"/>
      <c r="Q50" s="19"/>
      <c r="R50" s="20"/>
      <c r="S50" s="20"/>
    </row>
    <row r="51" spans="1:19" ht="45" customHeight="1">
      <c r="A51" s="303"/>
      <c r="B51" s="304"/>
      <c r="C51" s="304"/>
      <c r="D51" s="311" t="s">
        <v>58</v>
      </c>
      <c r="E51" s="311"/>
      <c r="F51" s="311"/>
      <c r="G51" s="312">
        <f t="shared" si="6"/>
        <v>18203358.890105877</v>
      </c>
      <c r="H51" s="312"/>
      <c r="I51" s="313"/>
      <c r="J51" s="314"/>
      <c r="K51" s="17">
        <v>1366000000</v>
      </c>
      <c r="L51" s="18">
        <v>44887</v>
      </c>
      <c r="M51" s="18">
        <v>47625</v>
      </c>
      <c r="N51" s="15">
        <f t="shared" ref="N51" si="7">M51-L51+1</f>
        <v>2739</v>
      </c>
      <c r="O51" s="15">
        <f t="shared" si="5"/>
        <v>365</v>
      </c>
      <c r="P51" s="15"/>
      <c r="Q51" s="19"/>
      <c r="R51" s="20"/>
      <c r="S51" s="20"/>
    </row>
    <row r="52" spans="1:19" ht="45" customHeight="1">
      <c r="A52" s="303"/>
      <c r="B52" s="304"/>
      <c r="C52" s="304"/>
      <c r="D52" s="311" t="s">
        <v>28</v>
      </c>
      <c r="E52" s="311"/>
      <c r="F52" s="311"/>
      <c r="G52" s="312" t="s">
        <v>25</v>
      </c>
      <c r="H52" s="312"/>
      <c r="I52" s="313"/>
      <c r="J52" s="314"/>
      <c r="K52" s="17">
        <v>408727000</v>
      </c>
      <c r="L52" s="18">
        <v>45085</v>
      </c>
      <c r="M52" s="18">
        <v>45599</v>
      </c>
      <c r="N52" s="21">
        <v>365</v>
      </c>
      <c r="O52" s="15">
        <v>53</v>
      </c>
      <c r="P52" s="18">
        <v>45547</v>
      </c>
      <c r="Q52" s="19">
        <f>M52-P52+1</f>
        <v>53</v>
      </c>
      <c r="R52" s="20"/>
      <c r="S52" s="20"/>
    </row>
    <row r="53" spans="1:19" ht="45" customHeight="1">
      <c r="A53" s="303"/>
      <c r="B53" s="304"/>
      <c r="C53" s="304"/>
      <c r="D53" s="311" t="s">
        <v>29</v>
      </c>
      <c r="E53" s="311"/>
      <c r="F53" s="311"/>
      <c r="G53" s="312">
        <f t="shared" ref="G53:G54" si="8">K53*(O53/N53)/10</f>
        <v>49614855.55555556</v>
      </c>
      <c r="H53" s="312"/>
      <c r="I53" s="313"/>
      <c r="J53" s="314"/>
      <c r="K53" s="17">
        <v>1468056000</v>
      </c>
      <c r="L53" s="18">
        <v>45288</v>
      </c>
      <c r="M53" s="18">
        <v>47025</v>
      </c>
      <c r="N53" s="21">
        <v>1080</v>
      </c>
      <c r="O53" s="15">
        <f t="shared" ref="O53" si="9">IF(M53-$B$2+1&gt;365, 365, M53-$B$2+1)</f>
        <v>365</v>
      </c>
      <c r="P53" s="15"/>
      <c r="Q53" s="19"/>
      <c r="R53" s="20"/>
      <c r="S53" s="20"/>
    </row>
    <row r="54" spans="1:19" ht="45" customHeight="1">
      <c r="A54" s="303"/>
      <c r="B54" s="304"/>
      <c r="C54" s="304"/>
      <c r="D54" s="311" t="s">
        <v>59</v>
      </c>
      <c r="E54" s="311"/>
      <c r="F54" s="311"/>
      <c r="G54" s="312">
        <f t="shared" si="8"/>
        <v>22462085.555555556</v>
      </c>
      <c r="H54" s="312"/>
      <c r="I54" s="313"/>
      <c r="J54" s="314"/>
      <c r="K54" s="17">
        <v>943932000</v>
      </c>
      <c r="L54" s="18">
        <v>45464</v>
      </c>
      <c r="M54" s="18">
        <v>46543</v>
      </c>
      <c r="N54" s="15">
        <f t="shared" ref="N54" si="10">M54-L54+1</f>
        <v>1080</v>
      </c>
      <c r="O54" s="15">
        <f>IF(M54-$B$2+1&gt;365, 365, M54-$B$2+1)</f>
        <v>257</v>
      </c>
      <c r="P54" s="15"/>
      <c r="Q54" s="19"/>
      <c r="R54" s="20"/>
      <c r="S54" s="20"/>
    </row>
    <row r="55" spans="1:19" ht="45" customHeight="1">
      <c r="A55" s="303"/>
      <c r="B55" s="304"/>
      <c r="C55" s="304"/>
      <c r="D55" s="311" t="s">
        <v>31</v>
      </c>
      <c r="E55" s="311"/>
      <c r="F55" s="311"/>
      <c r="G55" s="312" t="s">
        <v>25</v>
      </c>
      <c r="H55" s="312"/>
      <c r="I55" s="313"/>
      <c r="J55" s="314"/>
      <c r="K55" s="17">
        <v>352000000</v>
      </c>
      <c r="L55" s="18">
        <v>45679</v>
      </c>
      <c r="M55" s="18">
        <v>46768</v>
      </c>
      <c r="N55" s="21">
        <v>730</v>
      </c>
      <c r="O55" s="15">
        <v>365</v>
      </c>
      <c r="P55" s="18">
        <v>46032</v>
      </c>
      <c r="Q55" s="19">
        <v>365</v>
      </c>
      <c r="R55" s="20"/>
      <c r="S55" s="20"/>
    </row>
    <row r="56" spans="1:19" ht="45" customHeight="1">
      <c r="A56" s="303"/>
      <c r="B56" s="304"/>
      <c r="C56" s="304"/>
      <c r="D56" s="311" t="s">
        <v>32</v>
      </c>
      <c r="E56" s="311"/>
      <c r="F56" s="311"/>
      <c r="G56" s="312">
        <f t="shared" ref="G56:G57" si="11">K56*(O56/N56)/10</f>
        <v>15275796.25</v>
      </c>
      <c r="H56" s="312"/>
      <c r="I56" s="313"/>
      <c r="J56" s="314"/>
      <c r="K56" s="17">
        <v>588159000</v>
      </c>
      <c r="L56" s="18">
        <v>45698</v>
      </c>
      <c r="M56" s="18">
        <v>46473</v>
      </c>
      <c r="N56" s="21">
        <v>720</v>
      </c>
      <c r="O56" s="15">
        <f t="shared" ref="O56:O60" si="12">IF(M56-$B$2+1&gt;365, 365, M56-$B$2+1)</f>
        <v>187</v>
      </c>
      <c r="P56" s="15"/>
      <c r="Q56" s="19"/>
      <c r="R56" s="20"/>
      <c r="S56" s="20"/>
    </row>
    <row r="57" spans="1:19" ht="45" customHeight="1">
      <c r="A57" s="303"/>
      <c r="B57" s="304"/>
      <c r="C57" s="304"/>
      <c r="D57" s="311" t="s">
        <v>33</v>
      </c>
      <c r="E57" s="311"/>
      <c r="F57" s="311"/>
      <c r="G57" s="312">
        <f t="shared" si="11"/>
        <v>832116.66666666674</v>
      </c>
      <c r="H57" s="312"/>
      <c r="I57" s="313"/>
      <c r="J57" s="314"/>
      <c r="K57" s="17">
        <v>549197000</v>
      </c>
      <c r="L57" s="18">
        <v>45702</v>
      </c>
      <c r="M57" s="18">
        <v>46295</v>
      </c>
      <c r="N57" s="15">
        <f t="shared" ref="N57:N60" si="13">M57-L57+1</f>
        <v>594</v>
      </c>
      <c r="O57" s="15">
        <f t="shared" si="12"/>
        <v>9</v>
      </c>
      <c r="P57" s="15"/>
      <c r="Q57" s="19"/>
      <c r="R57" s="20"/>
      <c r="S57" s="20"/>
    </row>
    <row r="58" spans="1:19" ht="45" customHeight="1">
      <c r="A58" s="303"/>
      <c r="B58" s="304"/>
      <c r="C58" s="304"/>
      <c r="D58" s="311" t="s">
        <v>34</v>
      </c>
      <c r="E58" s="311"/>
      <c r="F58" s="311"/>
      <c r="G58" s="312" t="s">
        <v>25</v>
      </c>
      <c r="H58" s="312"/>
      <c r="I58" s="313"/>
      <c r="J58" s="314"/>
      <c r="K58" s="17">
        <v>217217000</v>
      </c>
      <c r="L58" s="18">
        <v>45735</v>
      </c>
      <c r="M58" s="18">
        <v>46131</v>
      </c>
      <c r="N58" s="21">
        <v>365</v>
      </c>
      <c r="O58" s="15">
        <v>3</v>
      </c>
      <c r="P58" s="18">
        <v>46129</v>
      </c>
      <c r="Q58" s="19">
        <f>M58-P58+1</f>
        <v>3</v>
      </c>
      <c r="R58" s="20"/>
      <c r="S58" s="20"/>
    </row>
    <row r="59" spans="1:19" ht="45" customHeight="1">
      <c r="A59" s="303"/>
      <c r="B59" s="304"/>
      <c r="C59" s="304"/>
      <c r="D59" s="311" t="s">
        <v>60</v>
      </c>
      <c r="E59" s="311"/>
      <c r="F59" s="311"/>
      <c r="G59" s="312">
        <f t="shared" ref="G59:G60" si="14">K59*(O59/N59)/10</f>
        <v>44857029.861111112</v>
      </c>
      <c r="H59" s="312"/>
      <c r="I59" s="313"/>
      <c r="J59" s="314"/>
      <c r="K59" s="17">
        <v>884851000</v>
      </c>
      <c r="L59" s="18">
        <v>45999</v>
      </c>
      <c r="M59" s="18">
        <v>46718</v>
      </c>
      <c r="N59" s="15">
        <f t="shared" si="13"/>
        <v>720</v>
      </c>
      <c r="O59" s="15">
        <f t="shared" si="12"/>
        <v>365</v>
      </c>
      <c r="P59" s="15"/>
      <c r="Q59" s="19"/>
      <c r="R59" s="20"/>
      <c r="S59" s="20"/>
    </row>
    <row r="60" spans="1:19" ht="45" customHeight="1">
      <c r="A60" s="303"/>
      <c r="B60" s="304"/>
      <c r="C60" s="304"/>
      <c r="D60" s="311" t="s">
        <v>35</v>
      </c>
      <c r="E60" s="311"/>
      <c r="F60" s="311"/>
      <c r="G60" s="312">
        <f t="shared" si="14"/>
        <v>25367136.16438356</v>
      </c>
      <c r="H60" s="312"/>
      <c r="I60" s="313"/>
      <c r="J60" s="314"/>
      <c r="K60" s="17">
        <v>311751000</v>
      </c>
      <c r="L60" s="18">
        <v>46219</v>
      </c>
      <c r="M60" s="18">
        <v>46583</v>
      </c>
      <c r="N60" s="15">
        <f t="shared" si="13"/>
        <v>365</v>
      </c>
      <c r="O60" s="15">
        <f t="shared" si="12"/>
        <v>297</v>
      </c>
      <c r="P60" s="15"/>
      <c r="Q60" s="19"/>
      <c r="R60" s="20"/>
      <c r="S60" s="20"/>
    </row>
    <row r="61" spans="1:19" ht="45" customHeight="1">
      <c r="A61" s="303" t="s">
        <v>9</v>
      </c>
      <c r="B61" s="304" t="str">
        <f>B7</f>
        <v>소음진동</v>
      </c>
      <c r="C61" s="304" t="str">
        <f>C7</f>
        <v>이규환</v>
      </c>
      <c r="D61" s="311" t="s">
        <v>22</v>
      </c>
      <c r="E61" s="311"/>
      <c r="F61" s="311"/>
      <c r="G61" s="312">
        <f>K61*(O61/N61)/10</f>
        <v>23154484.72222222</v>
      </c>
      <c r="H61" s="312"/>
      <c r="I61" s="313">
        <f>SUM(G61:H77)</f>
        <v>183236006.83909085</v>
      </c>
      <c r="J61" s="314">
        <v>7</v>
      </c>
      <c r="K61" s="17">
        <v>2283730000</v>
      </c>
      <c r="L61" s="18">
        <v>43097</v>
      </c>
      <c r="M61" s="18">
        <v>46696</v>
      </c>
      <c r="N61" s="15">
        <f>M61-L61+1</f>
        <v>3600</v>
      </c>
      <c r="O61" s="15">
        <f>IF(M61-$B$2+1&gt;365, 365, M61-$B$2+1)</f>
        <v>365</v>
      </c>
      <c r="P61" s="15"/>
      <c r="Q61" s="19"/>
      <c r="R61" s="20"/>
      <c r="S61" s="20"/>
    </row>
    <row r="62" spans="1:19" ht="45" customHeight="1">
      <c r="A62" s="303"/>
      <c r="B62" s="304"/>
      <c r="C62" s="304"/>
      <c r="D62" s="311" t="s">
        <v>55</v>
      </c>
      <c r="E62" s="311"/>
      <c r="F62" s="311"/>
      <c r="G62" s="312">
        <f>K62*(O62/N62)/10</f>
        <v>6210868.1672025723</v>
      </c>
      <c r="H62" s="312"/>
      <c r="I62" s="313"/>
      <c r="J62" s="314"/>
      <c r="K62" s="17">
        <v>529200000</v>
      </c>
      <c r="L62" s="18">
        <v>43642</v>
      </c>
      <c r="M62" s="18">
        <v>46750</v>
      </c>
      <c r="N62" s="21">
        <v>3110</v>
      </c>
      <c r="O62" s="15">
        <f>IF(M62-$B$2+1&gt;365, 365, M62-$B$2+1)</f>
        <v>365</v>
      </c>
      <c r="P62" s="15"/>
      <c r="Q62" s="19"/>
      <c r="R62" s="20"/>
      <c r="S62" s="20"/>
    </row>
    <row r="63" spans="1:19" ht="45" customHeight="1">
      <c r="A63" s="303"/>
      <c r="B63" s="304"/>
      <c r="C63" s="304"/>
      <c r="D63" s="311" t="s">
        <v>23</v>
      </c>
      <c r="E63" s="311"/>
      <c r="F63" s="311"/>
      <c r="G63" s="312">
        <f t="shared" ref="G63" si="15">K63*(O63/N63)/10</f>
        <v>5797087.152777778</v>
      </c>
      <c r="H63" s="312"/>
      <c r="I63" s="313"/>
      <c r="J63" s="314"/>
      <c r="K63" s="17">
        <v>457414000</v>
      </c>
      <c r="L63" s="18">
        <v>44032</v>
      </c>
      <c r="M63" s="18">
        <v>47535</v>
      </c>
      <c r="N63" s="21">
        <v>2880</v>
      </c>
      <c r="O63" s="15">
        <f t="shared" ref="O63" si="16">IF(M63-$B$2+1&gt;365, 365, M63-$B$2+1)</f>
        <v>365</v>
      </c>
      <c r="P63" s="15"/>
      <c r="Q63" s="19"/>
      <c r="R63" s="20"/>
      <c r="S63" s="20"/>
    </row>
    <row r="64" spans="1:19" ht="45" customHeight="1">
      <c r="A64" s="303"/>
      <c r="B64" s="304"/>
      <c r="C64" s="304"/>
      <c r="D64" s="311" t="s">
        <v>56</v>
      </c>
      <c r="E64" s="311"/>
      <c r="F64" s="311"/>
      <c r="G64" s="312" t="s">
        <v>25</v>
      </c>
      <c r="H64" s="312"/>
      <c r="I64" s="313"/>
      <c r="J64" s="314"/>
      <c r="K64" s="17">
        <v>551122000</v>
      </c>
      <c r="L64" s="18">
        <v>44405</v>
      </c>
      <c r="M64" s="18">
        <v>44899</v>
      </c>
      <c r="N64" s="21">
        <v>365</v>
      </c>
      <c r="O64" s="15">
        <v>21</v>
      </c>
      <c r="P64" s="18">
        <v>44879</v>
      </c>
      <c r="Q64" s="19">
        <f>M64-P64+1</f>
        <v>21</v>
      </c>
      <c r="R64" s="20"/>
      <c r="S64" s="20"/>
    </row>
    <row r="65" spans="1:19" ht="45" customHeight="1">
      <c r="A65" s="303"/>
      <c r="B65" s="304"/>
      <c r="C65" s="304"/>
      <c r="D65" s="311" t="s">
        <v>24</v>
      </c>
      <c r="E65" s="311"/>
      <c r="F65" s="311"/>
      <c r="G65" s="312" t="s">
        <v>25</v>
      </c>
      <c r="H65" s="312"/>
      <c r="I65" s="313"/>
      <c r="J65" s="314"/>
      <c r="K65" s="17">
        <v>233530000</v>
      </c>
      <c r="L65" s="18">
        <v>44886</v>
      </c>
      <c r="M65" s="18">
        <v>45894</v>
      </c>
      <c r="N65" s="21">
        <v>600</v>
      </c>
      <c r="O65" s="15">
        <v>88</v>
      </c>
      <c r="P65" s="18">
        <v>45807</v>
      </c>
      <c r="Q65" s="19">
        <f>M65-P65+1</f>
        <v>88</v>
      </c>
      <c r="R65" s="20"/>
      <c r="S65" s="20"/>
    </row>
    <row r="66" spans="1:19" ht="45" customHeight="1">
      <c r="A66" s="303"/>
      <c r="B66" s="304"/>
      <c r="C66" s="304"/>
      <c r="D66" s="311" t="s">
        <v>26</v>
      </c>
      <c r="E66" s="311"/>
      <c r="F66" s="311"/>
      <c r="G66" s="312">
        <f t="shared" ref="G66:G68" si="17">K66*(O66/N66)/10</f>
        <v>2642787.9629629632</v>
      </c>
      <c r="H66" s="312"/>
      <c r="I66" s="313"/>
      <c r="J66" s="314"/>
      <c r="K66" s="17">
        <v>663770000</v>
      </c>
      <c r="L66" s="18">
        <v>44886</v>
      </c>
      <c r="M66" s="18">
        <v>46274</v>
      </c>
      <c r="N66" s="21">
        <v>1080</v>
      </c>
      <c r="O66" s="15">
        <v>43</v>
      </c>
      <c r="P66" s="18">
        <v>46232</v>
      </c>
      <c r="Q66" s="19">
        <f>M66-P66+1</f>
        <v>43</v>
      </c>
      <c r="R66" s="20"/>
      <c r="S66" s="20"/>
    </row>
    <row r="67" spans="1:19" ht="45" customHeight="1">
      <c r="A67" s="303"/>
      <c r="B67" s="304"/>
      <c r="C67" s="304"/>
      <c r="D67" s="311" t="s">
        <v>58</v>
      </c>
      <c r="E67" s="311"/>
      <c r="F67" s="311"/>
      <c r="G67" s="312">
        <f t="shared" si="17"/>
        <v>18203358.890105877</v>
      </c>
      <c r="H67" s="312"/>
      <c r="I67" s="313"/>
      <c r="J67" s="314"/>
      <c r="K67" s="17">
        <v>1366000000</v>
      </c>
      <c r="L67" s="18">
        <v>44887</v>
      </c>
      <c r="M67" s="18">
        <v>47625</v>
      </c>
      <c r="N67" s="15">
        <f t="shared" ref="N67:N68" si="18">M67-L67+1</f>
        <v>2739</v>
      </c>
      <c r="O67" s="15">
        <f t="shared" ref="O67:O68" si="19">IF(M67-$B$2+1&gt;365, 365, M67-$B$2+1)</f>
        <v>365</v>
      </c>
      <c r="P67" s="15"/>
      <c r="Q67" s="19"/>
      <c r="R67" s="20"/>
      <c r="S67" s="20"/>
    </row>
    <row r="68" spans="1:19" ht="45" customHeight="1">
      <c r="A68" s="303"/>
      <c r="B68" s="304"/>
      <c r="C68" s="304"/>
      <c r="D68" s="311" t="s">
        <v>27</v>
      </c>
      <c r="E68" s="311"/>
      <c r="F68" s="311"/>
      <c r="G68" s="312">
        <f t="shared" si="17"/>
        <v>12486780.214621061</v>
      </c>
      <c r="H68" s="312"/>
      <c r="I68" s="313"/>
      <c r="J68" s="314"/>
      <c r="K68" s="17">
        <v>778987000</v>
      </c>
      <c r="L68" s="18">
        <v>45035</v>
      </c>
      <c r="M68" s="18">
        <v>46525</v>
      </c>
      <c r="N68" s="15">
        <f t="shared" si="18"/>
        <v>1491</v>
      </c>
      <c r="O68" s="15">
        <f t="shared" si="19"/>
        <v>239</v>
      </c>
      <c r="P68" s="15"/>
      <c r="Q68" s="19"/>
      <c r="R68" s="20"/>
      <c r="S68" s="20"/>
    </row>
    <row r="69" spans="1:19" ht="45" customHeight="1">
      <c r="A69" s="303"/>
      <c r="B69" s="304"/>
      <c r="C69" s="304"/>
      <c r="D69" s="311" t="s">
        <v>28</v>
      </c>
      <c r="E69" s="311"/>
      <c r="F69" s="311"/>
      <c r="G69" s="312" t="s">
        <v>25</v>
      </c>
      <c r="H69" s="312"/>
      <c r="I69" s="313"/>
      <c r="J69" s="314"/>
      <c r="K69" s="17">
        <v>408727000</v>
      </c>
      <c r="L69" s="18">
        <v>45085</v>
      </c>
      <c r="M69" s="18">
        <v>45599</v>
      </c>
      <c r="N69" s="21">
        <v>365</v>
      </c>
      <c r="O69" s="15">
        <v>53</v>
      </c>
      <c r="P69" s="18">
        <v>45547</v>
      </c>
      <c r="Q69" s="19">
        <f>M69-P69+1</f>
        <v>53</v>
      </c>
      <c r="R69" s="20"/>
      <c r="S69" s="20"/>
    </row>
    <row r="70" spans="1:19" ht="45" customHeight="1">
      <c r="A70" s="303"/>
      <c r="B70" s="304"/>
      <c r="C70" s="304"/>
      <c r="D70" s="311" t="s">
        <v>59</v>
      </c>
      <c r="E70" s="311"/>
      <c r="F70" s="311"/>
      <c r="G70" s="312">
        <f t="shared" ref="G70" si="20">K70*(O70/N70)/10</f>
        <v>22462085.555555556</v>
      </c>
      <c r="H70" s="312"/>
      <c r="I70" s="313"/>
      <c r="J70" s="314"/>
      <c r="K70" s="17">
        <v>943932000</v>
      </c>
      <c r="L70" s="18">
        <v>45464</v>
      </c>
      <c r="M70" s="18">
        <v>46543</v>
      </c>
      <c r="N70" s="15">
        <f t="shared" ref="N70" si="21">M70-L70+1</f>
        <v>1080</v>
      </c>
      <c r="O70" s="15">
        <f>IF(M70-$B$2+1&gt;365, 365, M70-$B$2+1)</f>
        <v>257</v>
      </c>
      <c r="P70" s="15"/>
      <c r="Q70" s="19"/>
      <c r="R70" s="20"/>
      <c r="S70" s="20"/>
    </row>
    <row r="71" spans="1:19" ht="45" customHeight="1">
      <c r="A71" s="303"/>
      <c r="B71" s="304"/>
      <c r="C71" s="304"/>
      <c r="D71" s="311" t="s">
        <v>31</v>
      </c>
      <c r="E71" s="311"/>
      <c r="F71" s="311"/>
      <c r="G71" s="312" t="s">
        <v>25</v>
      </c>
      <c r="H71" s="312"/>
      <c r="I71" s="313"/>
      <c r="J71" s="314"/>
      <c r="K71" s="17">
        <v>352000000</v>
      </c>
      <c r="L71" s="18">
        <v>45679</v>
      </c>
      <c r="M71" s="18">
        <v>46768</v>
      </c>
      <c r="N71" s="21">
        <v>730</v>
      </c>
      <c r="O71" s="15">
        <v>365</v>
      </c>
      <c r="P71" s="18">
        <v>46032</v>
      </c>
      <c r="Q71" s="19">
        <v>365</v>
      </c>
      <c r="R71" s="20"/>
      <c r="S71" s="20"/>
    </row>
    <row r="72" spans="1:19" ht="45" customHeight="1">
      <c r="A72" s="303"/>
      <c r="B72" s="304"/>
      <c r="C72" s="304"/>
      <c r="D72" s="311" t="s">
        <v>32</v>
      </c>
      <c r="E72" s="311"/>
      <c r="F72" s="311"/>
      <c r="G72" s="312">
        <f t="shared" ref="G72:G73" si="22">K72*(O72/N72)/10</f>
        <v>15275796.25</v>
      </c>
      <c r="H72" s="312"/>
      <c r="I72" s="313"/>
      <c r="J72" s="314"/>
      <c r="K72" s="17">
        <v>588159000</v>
      </c>
      <c r="L72" s="18">
        <v>45698</v>
      </c>
      <c r="M72" s="18">
        <v>46473</v>
      </c>
      <c r="N72" s="21">
        <v>720</v>
      </c>
      <c r="O72" s="15">
        <f t="shared" ref="O72:O73" si="23">IF(M72-$B$2+1&gt;365, 365, M72-$B$2+1)</f>
        <v>187</v>
      </c>
      <c r="P72" s="15"/>
      <c r="Q72" s="19"/>
      <c r="R72" s="20"/>
      <c r="S72" s="20"/>
    </row>
    <row r="73" spans="1:19" ht="45" customHeight="1">
      <c r="A73" s="303"/>
      <c r="B73" s="304"/>
      <c r="C73" s="304"/>
      <c r="D73" s="311" t="s">
        <v>33</v>
      </c>
      <c r="E73" s="311"/>
      <c r="F73" s="311"/>
      <c r="G73" s="312">
        <f t="shared" si="22"/>
        <v>832116.66666666674</v>
      </c>
      <c r="H73" s="312"/>
      <c r="I73" s="313"/>
      <c r="J73" s="314"/>
      <c r="K73" s="17">
        <v>549197000</v>
      </c>
      <c r="L73" s="18">
        <v>45702</v>
      </c>
      <c r="M73" s="18">
        <v>46295</v>
      </c>
      <c r="N73" s="15">
        <f t="shared" ref="N73" si="24">M73-L73+1</f>
        <v>594</v>
      </c>
      <c r="O73" s="15">
        <f t="shared" si="23"/>
        <v>9</v>
      </c>
      <c r="P73" s="15"/>
      <c r="Q73" s="19"/>
      <c r="R73" s="20"/>
      <c r="S73" s="20"/>
    </row>
    <row r="74" spans="1:19" ht="45" customHeight="1">
      <c r="A74" s="303"/>
      <c r="B74" s="304"/>
      <c r="C74" s="304"/>
      <c r="D74" s="311" t="s">
        <v>34</v>
      </c>
      <c r="E74" s="311"/>
      <c r="F74" s="311"/>
      <c r="G74" s="312" t="s">
        <v>25</v>
      </c>
      <c r="H74" s="312"/>
      <c r="I74" s="313"/>
      <c r="J74" s="314"/>
      <c r="K74" s="17">
        <v>217217000</v>
      </c>
      <c r="L74" s="18">
        <v>45735</v>
      </c>
      <c r="M74" s="18">
        <v>46131</v>
      </c>
      <c r="N74" s="21">
        <v>365</v>
      </c>
      <c r="O74" s="15">
        <v>3</v>
      </c>
      <c r="P74" s="18">
        <v>46129</v>
      </c>
      <c r="Q74" s="19">
        <f>M74-P74+1</f>
        <v>3</v>
      </c>
      <c r="R74" s="20"/>
      <c r="S74" s="20"/>
    </row>
    <row r="75" spans="1:19" ht="45" customHeight="1">
      <c r="A75" s="303"/>
      <c r="B75" s="304"/>
      <c r="C75" s="304"/>
      <c r="D75" s="311" t="s">
        <v>60</v>
      </c>
      <c r="E75" s="311"/>
      <c r="F75" s="311"/>
      <c r="G75" s="312">
        <f t="shared" ref="G75:G92" si="25">K75*(O75/N75)/10</f>
        <v>44857029.861111112</v>
      </c>
      <c r="H75" s="312"/>
      <c r="I75" s="313"/>
      <c r="J75" s="314"/>
      <c r="K75" s="17">
        <v>884851000</v>
      </c>
      <c r="L75" s="18">
        <v>45999</v>
      </c>
      <c r="M75" s="18">
        <v>46718</v>
      </c>
      <c r="N75" s="15">
        <f t="shared" ref="N75:N103" si="26">M75-L75+1</f>
        <v>720</v>
      </c>
      <c r="O75" s="15">
        <f t="shared" ref="O75:O92" si="27">IF(M75-$B$2+1&gt;365, 365, M75-$B$2+1)</f>
        <v>365</v>
      </c>
      <c r="P75" s="15"/>
      <c r="Q75" s="19"/>
      <c r="R75" s="20"/>
      <c r="S75" s="20"/>
    </row>
    <row r="76" spans="1:19" ht="45" customHeight="1">
      <c r="A76" s="303"/>
      <c r="B76" s="304"/>
      <c r="C76" s="304"/>
      <c r="D76" s="311" t="s">
        <v>61</v>
      </c>
      <c r="E76" s="311"/>
      <c r="F76" s="311"/>
      <c r="G76" s="312">
        <f t="shared" si="25"/>
        <v>5946475.2314814813</v>
      </c>
      <c r="H76" s="312"/>
      <c r="I76" s="313"/>
      <c r="J76" s="314"/>
      <c r="K76" s="17">
        <v>351901000</v>
      </c>
      <c r="L76" s="18">
        <v>46031</v>
      </c>
      <c r="M76" s="18">
        <v>48190</v>
      </c>
      <c r="N76" s="15">
        <f t="shared" si="26"/>
        <v>2160</v>
      </c>
      <c r="O76" s="15">
        <f t="shared" si="27"/>
        <v>365</v>
      </c>
      <c r="P76" s="15"/>
      <c r="Q76" s="19"/>
      <c r="R76" s="20"/>
      <c r="S76" s="20"/>
    </row>
    <row r="77" spans="1:19" ht="45" customHeight="1">
      <c r="A77" s="303"/>
      <c r="B77" s="304"/>
      <c r="C77" s="304"/>
      <c r="D77" s="311" t="s">
        <v>35</v>
      </c>
      <c r="E77" s="311"/>
      <c r="F77" s="311"/>
      <c r="G77" s="312">
        <f t="shared" si="25"/>
        <v>25367136.16438356</v>
      </c>
      <c r="H77" s="312"/>
      <c r="I77" s="313"/>
      <c r="J77" s="314"/>
      <c r="K77" s="17">
        <v>311751000</v>
      </c>
      <c r="L77" s="18">
        <v>46219</v>
      </c>
      <c r="M77" s="18">
        <v>46583</v>
      </c>
      <c r="N77" s="15">
        <f t="shared" si="26"/>
        <v>365</v>
      </c>
      <c r="O77" s="15">
        <f t="shared" si="27"/>
        <v>297</v>
      </c>
      <c r="P77" s="15"/>
      <c r="Q77" s="19"/>
      <c r="R77" s="20"/>
      <c r="S77" s="20"/>
    </row>
    <row r="78" spans="1:19" ht="45" customHeight="1">
      <c r="A78" s="303" t="s">
        <v>10</v>
      </c>
      <c r="B78" s="304" t="s">
        <v>62</v>
      </c>
      <c r="C78" s="304" t="s">
        <v>63</v>
      </c>
      <c r="D78" s="311" t="s">
        <v>64</v>
      </c>
      <c r="E78" s="311"/>
      <c r="F78" s="311"/>
      <c r="G78" s="312">
        <f t="shared" si="25"/>
        <v>619280.20565552707</v>
      </c>
      <c r="H78" s="312"/>
      <c r="I78" s="313">
        <f>SUM(G78:H98)</f>
        <v>60409159.129623331</v>
      </c>
      <c r="J78" s="314">
        <v>6</v>
      </c>
      <c r="K78" s="17">
        <v>39600000</v>
      </c>
      <c r="L78" s="18">
        <v>44319</v>
      </c>
      <c r="M78" s="18">
        <v>46652</v>
      </c>
      <c r="N78" s="15">
        <f t="shared" si="26"/>
        <v>2334</v>
      </c>
      <c r="O78" s="15">
        <f t="shared" si="27"/>
        <v>365</v>
      </c>
      <c r="P78" s="22"/>
      <c r="Q78" s="19"/>
      <c r="R78" s="20"/>
      <c r="S78" s="20"/>
    </row>
    <row r="79" spans="1:19" ht="45" customHeight="1">
      <c r="A79" s="303"/>
      <c r="B79" s="304"/>
      <c r="C79" s="304"/>
      <c r="D79" s="311" t="s">
        <v>65</v>
      </c>
      <c r="E79" s="311"/>
      <c r="F79" s="311"/>
      <c r="G79" s="312">
        <f t="shared" si="25"/>
        <v>959149.54610606784</v>
      </c>
      <c r="H79" s="312"/>
      <c r="I79" s="313"/>
      <c r="J79" s="314"/>
      <c r="K79" s="17">
        <v>55000000</v>
      </c>
      <c r="L79" s="18">
        <v>44560</v>
      </c>
      <c r="M79" s="18">
        <v>46652</v>
      </c>
      <c r="N79" s="15">
        <f t="shared" si="26"/>
        <v>2093</v>
      </c>
      <c r="O79" s="15">
        <f t="shared" si="27"/>
        <v>365</v>
      </c>
      <c r="P79" s="22"/>
      <c r="Q79" s="19"/>
      <c r="R79" s="20"/>
      <c r="S79" s="20"/>
    </row>
    <row r="80" spans="1:19" ht="45" customHeight="1">
      <c r="A80" s="303"/>
      <c r="B80" s="304"/>
      <c r="C80" s="304"/>
      <c r="D80" s="311" t="s">
        <v>66</v>
      </c>
      <c r="E80" s="311"/>
      <c r="F80" s="311"/>
      <c r="G80" s="312">
        <f t="shared" si="25"/>
        <v>1972003.9292730845</v>
      </c>
      <c r="H80" s="312"/>
      <c r="I80" s="313"/>
      <c r="J80" s="314"/>
      <c r="K80" s="17">
        <v>110000000</v>
      </c>
      <c r="L80" s="18">
        <v>44617</v>
      </c>
      <c r="M80" s="18">
        <v>46652</v>
      </c>
      <c r="N80" s="15">
        <f t="shared" si="26"/>
        <v>2036</v>
      </c>
      <c r="O80" s="15">
        <f t="shared" si="27"/>
        <v>365</v>
      </c>
      <c r="P80" s="22"/>
      <c r="Q80" s="19"/>
      <c r="R80" s="20"/>
      <c r="S80" s="20"/>
    </row>
    <row r="81" spans="1:19" ht="45" customHeight="1">
      <c r="A81" s="303"/>
      <c r="B81" s="304"/>
      <c r="C81" s="304"/>
      <c r="D81" s="311" t="s">
        <v>67</v>
      </c>
      <c r="E81" s="311"/>
      <c r="F81" s="311"/>
      <c r="G81" s="312">
        <f t="shared" si="25"/>
        <v>597174.02082300442</v>
      </c>
      <c r="H81" s="312"/>
      <c r="I81" s="313"/>
      <c r="J81" s="314"/>
      <c r="K81" s="17">
        <v>33000000</v>
      </c>
      <c r="L81" s="18">
        <v>44636</v>
      </c>
      <c r="M81" s="18">
        <v>46652</v>
      </c>
      <c r="N81" s="15">
        <f t="shared" si="26"/>
        <v>2017</v>
      </c>
      <c r="O81" s="15">
        <f t="shared" si="27"/>
        <v>365</v>
      </c>
      <c r="P81" s="22"/>
      <c r="Q81" s="19"/>
      <c r="R81" s="20"/>
      <c r="S81" s="20"/>
    </row>
    <row r="82" spans="1:19" ht="45" customHeight="1">
      <c r="A82" s="303"/>
      <c r="B82" s="304"/>
      <c r="C82" s="304"/>
      <c r="D82" s="311" t="s">
        <v>68</v>
      </c>
      <c r="E82" s="311"/>
      <c r="F82" s="311"/>
      <c r="G82" s="312">
        <f t="shared" si="25"/>
        <v>1039892.1968787514</v>
      </c>
      <c r="H82" s="312"/>
      <c r="I82" s="313"/>
      <c r="J82" s="314"/>
      <c r="K82" s="17">
        <v>131247000</v>
      </c>
      <c r="L82" s="18">
        <v>44753</v>
      </c>
      <c r="M82" s="18">
        <v>46418</v>
      </c>
      <c r="N82" s="15">
        <f t="shared" si="26"/>
        <v>1666</v>
      </c>
      <c r="O82" s="15">
        <f t="shared" si="27"/>
        <v>132</v>
      </c>
      <c r="P82" s="22"/>
      <c r="Q82" s="19"/>
      <c r="R82" s="20"/>
      <c r="S82" s="20"/>
    </row>
    <row r="83" spans="1:19" ht="45" customHeight="1">
      <c r="A83" s="303"/>
      <c r="B83" s="304"/>
      <c r="C83" s="304"/>
      <c r="D83" s="311" t="s">
        <v>69</v>
      </c>
      <c r="E83" s="311"/>
      <c r="F83" s="311"/>
      <c r="G83" s="312">
        <f t="shared" si="25"/>
        <v>223055.55555555556</v>
      </c>
      <c r="H83" s="312"/>
      <c r="I83" s="313"/>
      <c r="J83" s="314"/>
      <c r="K83" s="17">
        <v>11000000</v>
      </c>
      <c r="L83" s="18">
        <v>44853</v>
      </c>
      <c r="M83" s="18">
        <v>46652</v>
      </c>
      <c r="N83" s="15">
        <f t="shared" si="26"/>
        <v>1800</v>
      </c>
      <c r="O83" s="15">
        <f t="shared" si="27"/>
        <v>365</v>
      </c>
      <c r="P83" s="22"/>
      <c r="Q83" s="19"/>
      <c r="R83" s="20"/>
      <c r="S83" s="20"/>
    </row>
    <row r="84" spans="1:19" ht="45" customHeight="1">
      <c r="A84" s="303"/>
      <c r="B84" s="304"/>
      <c r="C84" s="304"/>
      <c r="D84" s="311" t="s">
        <v>70</v>
      </c>
      <c r="E84" s="311"/>
      <c r="F84" s="311"/>
      <c r="G84" s="312" t="s">
        <v>25</v>
      </c>
      <c r="H84" s="312"/>
      <c r="I84" s="313"/>
      <c r="J84" s="314"/>
      <c r="K84" s="17">
        <v>296000000</v>
      </c>
      <c r="L84" s="18">
        <v>45243</v>
      </c>
      <c r="M84" s="18">
        <v>46652</v>
      </c>
      <c r="N84" s="15">
        <f t="shared" si="26"/>
        <v>1410</v>
      </c>
      <c r="O84" s="15">
        <v>0</v>
      </c>
      <c r="P84" s="22" t="s">
        <v>71</v>
      </c>
      <c r="Q84" s="19"/>
      <c r="R84" s="20"/>
      <c r="S84" s="20"/>
    </row>
    <row r="85" spans="1:19" ht="45" customHeight="1">
      <c r="A85" s="303"/>
      <c r="B85" s="304"/>
      <c r="C85" s="304"/>
      <c r="D85" s="311" t="s">
        <v>72</v>
      </c>
      <c r="E85" s="311"/>
      <c r="F85" s="311"/>
      <c r="G85" s="312">
        <f t="shared" si="25"/>
        <v>4017528.9285714291</v>
      </c>
      <c r="H85" s="312"/>
      <c r="I85" s="313"/>
      <c r="J85" s="314"/>
      <c r="K85" s="17">
        <v>154097000</v>
      </c>
      <c r="L85" s="18">
        <v>45258</v>
      </c>
      <c r="M85" s="18">
        <v>46657</v>
      </c>
      <c r="N85" s="15">
        <f t="shared" si="26"/>
        <v>1400</v>
      </c>
      <c r="O85" s="15">
        <f t="shared" si="27"/>
        <v>365</v>
      </c>
      <c r="P85" s="22"/>
      <c r="Q85" s="19"/>
      <c r="R85" s="20"/>
      <c r="S85" s="20"/>
    </row>
    <row r="86" spans="1:19" ht="45" customHeight="1">
      <c r="A86" s="303"/>
      <c r="B86" s="304"/>
      <c r="C86" s="304"/>
      <c r="D86" s="311" t="s">
        <v>73</v>
      </c>
      <c r="E86" s="311"/>
      <c r="F86" s="311"/>
      <c r="G86" s="312">
        <f t="shared" si="25"/>
        <v>11751219.512195121</v>
      </c>
      <c r="H86" s="312"/>
      <c r="I86" s="313"/>
      <c r="J86" s="314"/>
      <c r="K86" s="17">
        <v>250800000</v>
      </c>
      <c r="L86" s="18">
        <v>45874</v>
      </c>
      <c r="M86" s="18">
        <v>46652</v>
      </c>
      <c r="N86" s="15">
        <f t="shared" si="26"/>
        <v>779</v>
      </c>
      <c r="O86" s="15">
        <f t="shared" si="27"/>
        <v>365</v>
      </c>
      <c r="P86" s="22"/>
      <c r="Q86" s="19"/>
      <c r="R86" s="20"/>
      <c r="S86" s="20"/>
    </row>
    <row r="87" spans="1:19" ht="45" customHeight="1">
      <c r="A87" s="303"/>
      <c r="B87" s="304"/>
      <c r="C87" s="304"/>
      <c r="D87" s="311" t="s">
        <v>74</v>
      </c>
      <c r="E87" s="311"/>
      <c r="F87" s="311"/>
      <c r="G87" s="312">
        <f t="shared" si="25"/>
        <v>2637110.0164203616</v>
      </c>
      <c r="H87" s="312"/>
      <c r="I87" s="313"/>
      <c r="J87" s="314"/>
      <c r="K87" s="17">
        <v>44000000</v>
      </c>
      <c r="L87" s="18">
        <v>46044</v>
      </c>
      <c r="M87" s="18">
        <v>46652</v>
      </c>
      <c r="N87" s="15">
        <f t="shared" si="26"/>
        <v>609</v>
      </c>
      <c r="O87" s="15">
        <f t="shared" si="27"/>
        <v>365</v>
      </c>
      <c r="P87" s="22"/>
      <c r="Q87" s="19"/>
      <c r="R87" s="20"/>
      <c r="S87" s="20"/>
    </row>
    <row r="88" spans="1:19" ht="45" customHeight="1">
      <c r="A88" s="303"/>
      <c r="B88" s="304"/>
      <c r="C88" s="304"/>
      <c r="D88" s="311" t="s">
        <v>75</v>
      </c>
      <c r="E88" s="311"/>
      <c r="F88" s="311"/>
      <c r="G88" s="312">
        <f t="shared" si="25"/>
        <v>441660.3773584906</v>
      </c>
      <c r="H88" s="312"/>
      <c r="I88" s="313"/>
      <c r="J88" s="314"/>
      <c r="K88" s="17">
        <v>20900000</v>
      </c>
      <c r="L88" s="18">
        <v>46078</v>
      </c>
      <c r="M88" s="18">
        <v>46342</v>
      </c>
      <c r="N88" s="15">
        <f t="shared" si="26"/>
        <v>265</v>
      </c>
      <c r="O88" s="15">
        <f t="shared" si="27"/>
        <v>56</v>
      </c>
      <c r="P88" s="22"/>
      <c r="Q88" s="19"/>
      <c r="R88" s="20"/>
      <c r="S88" s="20"/>
    </row>
    <row r="89" spans="1:19" ht="45" customHeight="1">
      <c r="A89" s="303"/>
      <c r="B89" s="304"/>
      <c r="C89" s="304"/>
      <c r="D89" s="311" t="s">
        <v>76</v>
      </c>
      <c r="E89" s="311"/>
      <c r="F89" s="311"/>
      <c r="G89" s="312">
        <f t="shared" si="25"/>
        <v>18154782.608695652</v>
      </c>
      <c r="H89" s="312"/>
      <c r="I89" s="313"/>
      <c r="J89" s="314"/>
      <c r="K89" s="17">
        <v>286000000</v>
      </c>
      <c r="L89" s="18">
        <v>46078</v>
      </c>
      <c r="M89" s="18">
        <v>46652</v>
      </c>
      <c r="N89" s="15">
        <f t="shared" si="26"/>
        <v>575</v>
      </c>
      <c r="O89" s="15">
        <f t="shared" si="27"/>
        <v>365</v>
      </c>
      <c r="P89" s="22"/>
      <c r="Q89" s="19"/>
      <c r="R89" s="20"/>
      <c r="S89" s="20"/>
    </row>
    <row r="90" spans="1:19" ht="45" customHeight="1">
      <c r="A90" s="303"/>
      <c r="B90" s="304"/>
      <c r="C90" s="304"/>
      <c r="D90" s="311" t="s">
        <v>77</v>
      </c>
      <c r="E90" s="311"/>
      <c r="F90" s="311"/>
      <c r="G90" s="312">
        <f t="shared" si="25"/>
        <v>13473154.362416107</v>
      </c>
      <c r="H90" s="312"/>
      <c r="I90" s="313"/>
      <c r="J90" s="314"/>
      <c r="K90" s="17">
        <v>165000000</v>
      </c>
      <c r="L90" s="18">
        <v>46206</v>
      </c>
      <c r="M90" s="18">
        <v>46652</v>
      </c>
      <c r="N90" s="15">
        <f t="shared" si="26"/>
        <v>447</v>
      </c>
      <c r="O90" s="15">
        <f t="shared" si="27"/>
        <v>365</v>
      </c>
      <c r="P90" s="22"/>
      <c r="Q90" s="19"/>
      <c r="R90" s="20"/>
      <c r="S90" s="20"/>
    </row>
    <row r="91" spans="1:19" ht="45" customHeight="1">
      <c r="A91" s="303"/>
      <c r="B91" s="304"/>
      <c r="C91" s="304"/>
      <c r="D91" s="311" t="s">
        <v>78</v>
      </c>
      <c r="E91" s="311"/>
      <c r="F91" s="311"/>
      <c r="G91" s="312">
        <f t="shared" si="25"/>
        <v>864000</v>
      </c>
      <c r="H91" s="312"/>
      <c r="I91" s="313"/>
      <c r="J91" s="314"/>
      <c r="K91" s="17">
        <v>21600000</v>
      </c>
      <c r="L91" s="18">
        <v>46233</v>
      </c>
      <c r="M91" s="18">
        <v>46322</v>
      </c>
      <c r="N91" s="15">
        <f t="shared" si="26"/>
        <v>90</v>
      </c>
      <c r="O91" s="15">
        <f t="shared" si="27"/>
        <v>36</v>
      </c>
      <c r="P91" s="22"/>
      <c r="Q91" s="19"/>
      <c r="R91" s="20"/>
      <c r="S91" s="20"/>
    </row>
    <row r="92" spans="1:19" ht="45" customHeight="1">
      <c r="A92" s="303"/>
      <c r="B92" s="304"/>
      <c r="C92" s="304"/>
      <c r="D92" s="311" t="s">
        <v>79</v>
      </c>
      <c r="E92" s="311"/>
      <c r="F92" s="311"/>
      <c r="G92" s="312">
        <f t="shared" si="25"/>
        <v>3659147.8696741858</v>
      </c>
      <c r="H92" s="312"/>
      <c r="I92" s="313"/>
      <c r="J92" s="314"/>
      <c r="K92" s="17">
        <v>40000000</v>
      </c>
      <c r="L92" s="18">
        <v>46254</v>
      </c>
      <c r="M92" s="18">
        <v>46652</v>
      </c>
      <c r="N92" s="15">
        <f t="shared" si="26"/>
        <v>399</v>
      </c>
      <c r="O92" s="15">
        <f t="shared" si="27"/>
        <v>365</v>
      </c>
      <c r="P92" s="22"/>
      <c r="Q92" s="19"/>
      <c r="R92" s="20"/>
      <c r="S92" s="20"/>
    </row>
    <row r="93" spans="1:19" ht="45" customHeight="1">
      <c r="A93" s="303"/>
      <c r="B93" s="304"/>
      <c r="C93" s="304"/>
      <c r="D93" s="311" t="s">
        <v>80</v>
      </c>
      <c r="E93" s="311"/>
      <c r="F93" s="311"/>
      <c r="G93" s="312" t="s">
        <v>25</v>
      </c>
      <c r="H93" s="312"/>
      <c r="I93" s="313"/>
      <c r="J93" s="314"/>
      <c r="K93" s="17">
        <v>108030000</v>
      </c>
      <c r="L93" s="18">
        <v>44719</v>
      </c>
      <c r="M93" s="18">
        <v>44868</v>
      </c>
      <c r="N93" s="15">
        <f t="shared" si="26"/>
        <v>150</v>
      </c>
      <c r="O93" s="15">
        <v>10</v>
      </c>
      <c r="P93" s="23">
        <v>44859</v>
      </c>
      <c r="Q93" s="19">
        <f t="shared" ref="Q93:Q98" si="28">M93-P93+1</f>
        <v>10</v>
      </c>
      <c r="R93" s="20"/>
      <c r="S93" s="20"/>
    </row>
    <row r="94" spans="1:19" ht="45" customHeight="1">
      <c r="A94" s="303"/>
      <c r="B94" s="304"/>
      <c r="C94" s="304"/>
      <c r="D94" s="311" t="s">
        <v>81</v>
      </c>
      <c r="E94" s="311"/>
      <c r="F94" s="311"/>
      <c r="G94" s="312" t="s">
        <v>25</v>
      </c>
      <c r="H94" s="312"/>
      <c r="I94" s="313"/>
      <c r="J94" s="314"/>
      <c r="K94" s="17">
        <v>23208900</v>
      </c>
      <c r="L94" s="18">
        <v>44992</v>
      </c>
      <c r="M94" s="18">
        <v>45351</v>
      </c>
      <c r="N94" s="15">
        <f t="shared" si="26"/>
        <v>360</v>
      </c>
      <c r="O94" s="15">
        <v>123</v>
      </c>
      <c r="P94" s="23">
        <v>45229</v>
      </c>
      <c r="Q94" s="19">
        <f t="shared" si="28"/>
        <v>123</v>
      </c>
      <c r="R94" s="20"/>
      <c r="S94" s="20"/>
    </row>
    <row r="95" spans="1:19" ht="45" customHeight="1">
      <c r="A95" s="303"/>
      <c r="B95" s="304"/>
      <c r="C95" s="304"/>
      <c r="D95" s="311" t="s">
        <v>82</v>
      </c>
      <c r="E95" s="311"/>
      <c r="F95" s="311"/>
      <c r="G95" s="312" t="s">
        <v>25</v>
      </c>
      <c r="H95" s="312"/>
      <c r="I95" s="313"/>
      <c r="J95" s="314"/>
      <c r="K95" s="17">
        <v>137277000</v>
      </c>
      <c r="L95" s="18">
        <v>45461</v>
      </c>
      <c r="M95" s="18">
        <v>46180</v>
      </c>
      <c r="N95" s="15">
        <f t="shared" si="26"/>
        <v>720</v>
      </c>
      <c r="O95" s="15">
        <v>185</v>
      </c>
      <c r="P95" s="23">
        <v>45996</v>
      </c>
      <c r="Q95" s="19">
        <f t="shared" si="28"/>
        <v>185</v>
      </c>
      <c r="R95" s="20"/>
      <c r="S95" s="20"/>
    </row>
    <row r="96" spans="1:19" ht="45" customHeight="1">
      <c r="A96" s="303"/>
      <c r="B96" s="304"/>
      <c r="C96" s="304"/>
      <c r="D96" s="311" t="s">
        <v>83</v>
      </c>
      <c r="E96" s="311"/>
      <c r="F96" s="311"/>
      <c r="G96" s="312" t="s">
        <v>25</v>
      </c>
      <c r="H96" s="312"/>
      <c r="I96" s="313"/>
      <c r="J96" s="314"/>
      <c r="K96" s="17">
        <v>587245000</v>
      </c>
      <c r="L96" s="18">
        <v>45474</v>
      </c>
      <c r="M96" s="18">
        <v>46203</v>
      </c>
      <c r="N96" s="15">
        <f t="shared" si="26"/>
        <v>730</v>
      </c>
      <c r="O96" s="15">
        <v>117</v>
      </c>
      <c r="P96" s="23">
        <v>46087</v>
      </c>
      <c r="Q96" s="19">
        <f t="shared" si="28"/>
        <v>117</v>
      </c>
      <c r="R96" s="20"/>
      <c r="S96" s="20"/>
    </row>
    <row r="97" spans="1:19" ht="45" customHeight="1">
      <c r="A97" s="303"/>
      <c r="B97" s="304"/>
      <c r="C97" s="304"/>
      <c r="D97" s="311" t="s">
        <v>84</v>
      </c>
      <c r="E97" s="311"/>
      <c r="F97" s="311"/>
      <c r="G97" s="312" t="s">
        <v>25</v>
      </c>
      <c r="H97" s="312"/>
      <c r="I97" s="313"/>
      <c r="J97" s="314"/>
      <c r="K97" s="17">
        <v>45221000</v>
      </c>
      <c r="L97" s="18">
        <v>45740</v>
      </c>
      <c r="M97" s="18">
        <v>46104</v>
      </c>
      <c r="N97" s="15">
        <f t="shared" si="26"/>
        <v>365</v>
      </c>
      <c r="O97" s="15">
        <v>105</v>
      </c>
      <c r="P97" s="23">
        <v>46000</v>
      </c>
      <c r="Q97" s="19">
        <f t="shared" si="28"/>
        <v>105</v>
      </c>
      <c r="R97" s="20"/>
      <c r="S97" s="20"/>
    </row>
    <row r="98" spans="1:19" ht="45" customHeight="1">
      <c r="A98" s="303"/>
      <c r="B98" s="304"/>
      <c r="C98" s="304"/>
      <c r="D98" s="311" t="s">
        <v>85</v>
      </c>
      <c r="E98" s="311"/>
      <c r="F98" s="311"/>
      <c r="G98" s="312" t="s">
        <v>25</v>
      </c>
      <c r="H98" s="312"/>
      <c r="I98" s="313"/>
      <c r="J98" s="314"/>
      <c r="K98" s="17">
        <v>50490000</v>
      </c>
      <c r="L98" s="18">
        <v>45903</v>
      </c>
      <c r="M98" s="18">
        <v>46083</v>
      </c>
      <c r="N98" s="15">
        <f t="shared" si="26"/>
        <v>181</v>
      </c>
      <c r="O98" s="15">
        <v>32</v>
      </c>
      <c r="P98" s="23">
        <v>46052</v>
      </c>
      <c r="Q98" s="19">
        <f t="shared" si="28"/>
        <v>32</v>
      </c>
      <c r="R98" s="20"/>
      <c r="S98" s="20"/>
    </row>
    <row r="99" spans="1:19" ht="45" customHeight="1">
      <c r="A99" s="303" t="s">
        <v>10</v>
      </c>
      <c r="B99" s="304" t="s">
        <v>54</v>
      </c>
      <c r="C99" s="304" t="s">
        <v>86</v>
      </c>
      <c r="D99" s="311" t="s">
        <v>87</v>
      </c>
      <c r="E99" s="311"/>
      <c r="F99" s="311"/>
      <c r="G99" s="312">
        <f t="shared" ref="G99" si="29">K99*(O99/N99)/10</f>
        <v>28517702.815432739</v>
      </c>
      <c r="H99" s="312"/>
      <c r="I99" s="313">
        <f>SUM(G99:H103)</f>
        <v>103785134.61332789</v>
      </c>
      <c r="J99" s="314">
        <v>6</v>
      </c>
      <c r="K99" s="17">
        <v>2707770000</v>
      </c>
      <c r="L99" s="18">
        <v>45429</v>
      </c>
      <c r="M99" s="18">
        <v>46387</v>
      </c>
      <c r="N99" s="15">
        <f t="shared" si="26"/>
        <v>959</v>
      </c>
      <c r="O99" s="15">
        <f t="shared" ref="O99:O103" si="30">IF(M99-$B$2+1&gt;365, 365, M99-$B$2+1)</f>
        <v>101</v>
      </c>
      <c r="P99" s="15"/>
      <c r="Q99" s="19"/>
      <c r="R99" s="20"/>
      <c r="S99" s="20"/>
    </row>
    <row r="100" spans="1:19" ht="45" customHeight="1">
      <c r="A100" s="303"/>
      <c r="B100" s="304"/>
      <c r="C100" s="304"/>
      <c r="D100" s="311" t="s">
        <v>88</v>
      </c>
      <c r="E100" s="311"/>
      <c r="F100" s="311"/>
      <c r="G100" s="312" t="s">
        <v>25</v>
      </c>
      <c r="H100" s="312"/>
      <c r="I100" s="313"/>
      <c r="J100" s="314"/>
      <c r="K100" s="17">
        <v>371910000</v>
      </c>
      <c r="L100" s="18">
        <v>45751</v>
      </c>
      <c r="M100" s="18">
        <v>46295</v>
      </c>
      <c r="N100" s="15">
        <f t="shared" si="26"/>
        <v>545</v>
      </c>
      <c r="O100" s="15">
        <v>0</v>
      </c>
      <c r="P100" s="22" t="s">
        <v>89</v>
      </c>
      <c r="Q100" s="19"/>
      <c r="R100" s="20"/>
      <c r="S100" s="20"/>
    </row>
    <row r="101" spans="1:19" ht="45" customHeight="1">
      <c r="A101" s="303"/>
      <c r="B101" s="304"/>
      <c r="C101" s="304"/>
      <c r="D101" s="311" t="s">
        <v>90</v>
      </c>
      <c r="E101" s="311"/>
      <c r="F101" s="311"/>
      <c r="G101" s="312">
        <f t="shared" ref="G101:G103" si="31">K101*(O101/N101)/10</f>
        <v>20242465.328467153</v>
      </c>
      <c r="H101" s="312"/>
      <c r="I101" s="313"/>
      <c r="J101" s="314"/>
      <c r="K101" s="17">
        <v>1246390000</v>
      </c>
      <c r="L101" s="18">
        <v>45828</v>
      </c>
      <c r="M101" s="18">
        <v>46375</v>
      </c>
      <c r="N101" s="15">
        <f t="shared" si="26"/>
        <v>548</v>
      </c>
      <c r="O101" s="15">
        <f t="shared" si="30"/>
        <v>89</v>
      </c>
      <c r="P101" s="15"/>
      <c r="Q101" s="19"/>
      <c r="R101" s="20"/>
      <c r="S101" s="20"/>
    </row>
    <row r="102" spans="1:19" ht="45" customHeight="1">
      <c r="A102" s="303"/>
      <c r="B102" s="304"/>
      <c r="C102" s="304"/>
      <c r="D102" s="311" t="s">
        <v>91</v>
      </c>
      <c r="E102" s="311"/>
      <c r="F102" s="311"/>
      <c r="G102" s="312">
        <f t="shared" si="31"/>
        <v>44864000</v>
      </c>
      <c r="H102" s="312"/>
      <c r="I102" s="313"/>
      <c r="J102" s="314"/>
      <c r="K102" s="17">
        <v>2243200000</v>
      </c>
      <c r="L102" s="18">
        <v>45048</v>
      </c>
      <c r="M102" s="18">
        <v>46872</v>
      </c>
      <c r="N102" s="15">
        <f t="shared" si="26"/>
        <v>1825</v>
      </c>
      <c r="O102" s="15">
        <f t="shared" si="30"/>
        <v>365</v>
      </c>
      <c r="P102" s="15"/>
      <c r="Q102" s="19"/>
      <c r="R102" s="20"/>
      <c r="S102" s="20"/>
    </row>
    <row r="103" spans="1:19" ht="45" customHeight="1">
      <c r="A103" s="303"/>
      <c r="B103" s="304"/>
      <c r="C103" s="304"/>
      <c r="D103" s="311" t="s">
        <v>92</v>
      </c>
      <c r="E103" s="311"/>
      <c r="F103" s="311"/>
      <c r="G103" s="312">
        <f t="shared" si="31"/>
        <v>10160966.469428007</v>
      </c>
      <c r="H103" s="312"/>
      <c r="I103" s="313"/>
      <c r="J103" s="314"/>
      <c r="K103" s="17">
        <v>2117100000</v>
      </c>
      <c r="L103" s="18">
        <v>44839</v>
      </c>
      <c r="M103" s="18">
        <v>46359</v>
      </c>
      <c r="N103" s="15">
        <f t="shared" si="26"/>
        <v>1521</v>
      </c>
      <c r="O103" s="15">
        <f t="shared" si="30"/>
        <v>73</v>
      </c>
      <c r="P103" s="15"/>
      <c r="Q103" s="19"/>
      <c r="R103" s="20"/>
      <c r="S103" s="20"/>
    </row>
    <row r="104" spans="1:19" ht="45" customHeight="1">
      <c r="A104" s="303" t="s">
        <v>10</v>
      </c>
      <c r="B104" s="304" t="s">
        <v>93</v>
      </c>
      <c r="C104" s="304" t="s">
        <v>94</v>
      </c>
      <c r="D104" s="311" t="s">
        <v>22</v>
      </c>
      <c r="E104" s="311"/>
      <c r="F104" s="311"/>
      <c r="G104" s="312">
        <f>K104*(O104/N104)/10</f>
        <v>23154484.72222222</v>
      </c>
      <c r="H104" s="312"/>
      <c r="I104" s="313">
        <f>SUM(G104:H115)</f>
        <v>116179965.40049468</v>
      </c>
      <c r="J104" s="314">
        <v>6</v>
      </c>
      <c r="K104" s="17">
        <v>2283730000</v>
      </c>
      <c r="L104" s="18">
        <v>43097</v>
      </c>
      <c r="M104" s="18">
        <v>46696</v>
      </c>
      <c r="N104" s="15">
        <f>M104-L104+1</f>
        <v>3600</v>
      </c>
      <c r="O104" s="15">
        <f>IF(M104-$B$2+1&gt;365, 365, M104-$B$2+1)</f>
        <v>365</v>
      </c>
      <c r="P104" s="15"/>
      <c r="Q104" s="19"/>
      <c r="R104" s="20"/>
      <c r="S104" s="20"/>
    </row>
    <row r="105" spans="1:19" ht="45" customHeight="1">
      <c r="A105" s="303"/>
      <c r="B105" s="304"/>
      <c r="C105" s="304"/>
      <c r="D105" s="311" t="s">
        <v>23</v>
      </c>
      <c r="E105" s="311"/>
      <c r="F105" s="311"/>
      <c r="G105" s="312">
        <f t="shared" ref="G105" si="32">K105*(O105/N105)/10</f>
        <v>5797087.152777778</v>
      </c>
      <c r="H105" s="312"/>
      <c r="I105" s="313"/>
      <c r="J105" s="314"/>
      <c r="K105" s="17">
        <v>457414000</v>
      </c>
      <c r="L105" s="18">
        <v>44032</v>
      </c>
      <c r="M105" s="18">
        <v>47535</v>
      </c>
      <c r="N105" s="21">
        <v>2880</v>
      </c>
      <c r="O105" s="15">
        <f t="shared" ref="O105" si="33">IF(M105-$B$2+1&gt;365, 365, M105-$B$2+1)</f>
        <v>365</v>
      </c>
      <c r="P105" s="15"/>
      <c r="Q105" s="19"/>
      <c r="R105" s="20"/>
      <c r="S105" s="20"/>
    </row>
    <row r="106" spans="1:19" ht="45" customHeight="1">
      <c r="A106" s="303"/>
      <c r="B106" s="304"/>
      <c r="C106" s="304"/>
      <c r="D106" s="316" t="s">
        <v>95</v>
      </c>
      <c r="E106" s="316"/>
      <c r="F106" s="316"/>
      <c r="G106" s="312" t="s">
        <v>25</v>
      </c>
      <c r="H106" s="312"/>
      <c r="I106" s="313"/>
      <c r="J106" s="314"/>
      <c r="K106" s="17">
        <v>716100000</v>
      </c>
      <c r="L106" s="18">
        <v>44620</v>
      </c>
      <c r="M106" s="18">
        <v>45657</v>
      </c>
      <c r="N106" s="15">
        <f>M106-L106+1</f>
        <v>1038</v>
      </c>
      <c r="O106" s="15">
        <v>365</v>
      </c>
      <c r="P106" s="18">
        <v>45289</v>
      </c>
      <c r="Q106" s="19">
        <v>365</v>
      </c>
      <c r="R106" s="20"/>
      <c r="S106" s="20"/>
    </row>
    <row r="107" spans="1:19" ht="45" customHeight="1">
      <c r="A107" s="303"/>
      <c r="B107" s="304"/>
      <c r="C107" s="304"/>
      <c r="D107" s="311" t="s">
        <v>56</v>
      </c>
      <c r="E107" s="311"/>
      <c r="F107" s="311"/>
      <c r="G107" s="312" t="s">
        <v>25</v>
      </c>
      <c r="H107" s="312"/>
      <c r="I107" s="313"/>
      <c r="J107" s="314"/>
      <c r="K107" s="17">
        <v>551122000</v>
      </c>
      <c r="L107" s="18">
        <v>44405</v>
      </c>
      <c r="M107" s="18">
        <v>44899</v>
      </c>
      <c r="N107" s="21">
        <v>365</v>
      </c>
      <c r="O107" s="15">
        <v>21</v>
      </c>
      <c r="P107" s="18">
        <v>44879</v>
      </c>
      <c r="Q107" s="19">
        <f>M107-P107+1</f>
        <v>21</v>
      </c>
      <c r="R107" s="20"/>
      <c r="S107" s="20"/>
    </row>
    <row r="108" spans="1:19" ht="45" customHeight="1">
      <c r="A108" s="303"/>
      <c r="B108" s="304"/>
      <c r="C108" s="304"/>
      <c r="D108" s="311" t="s">
        <v>24</v>
      </c>
      <c r="E108" s="311"/>
      <c r="F108" s="311"/>
      <c r="G108" s="312" t="s">
        <v>25</v>
      </c>
      <c r="H108" s="312"/>
      <c r="I108" s="313"/>
      <c r="J108" s="314"/>
      <c r="K108" s="17">
        <v>233530000</v>
      </c>
      <c r="L108" s="18">
        <v>44886</v>
      </c>
      <c r="M108" s="18">
        <v>45894</v>
      </c>
      <c r="N108" s="21">
        <v>600</v>
      </c>
      <c r="O108" s="15">
        <v>88</v>
      </c>
      <c r="P108" s="18">
        <v>45807</v>
      </c>
      <c r="Q108" s="19">
        <f>M108-P108+1</f>
        <v>88</v>
      </c>
      <c r="R108" s="20"/>
      <c r="S108" s="20"/>
    </row>
    <row r="109" spans="1:19" ht="45" customHeight="1">
      <c r="A109" s="303"/>
      <c r="B109" s="304"/>
      <c r="C109" s="304"/>
      <c r="D109" s="311" t="s">
        <v>26</v>
      </c>
      <c r="E109" s="311"/>
      <c r="F109" s="311"/>
      <c r="G109" s="312">
        <f t="shared" ref="G109:G110" si="34">K109*(O109/N109)/10</f>
        <v>2642787.9629629632</v>
      </c>
      <c r="H109" s="312"/>
      <c r="I109" s="313"/>
      <c r="J109" s="314"/>
      <c r="K109" s="17">
        <v>663770000</v>
      </c>
      <c r="L109" s="18">
        <v>44886</v>
      </c>
      <c r="M109" s="18">
        <v>46274</v>
      </c>
      <c r="N109" s="21">
        <v>1080</v>
      </c>
      <c r="O109" s="15">
        <v>43</v>
      </c>
      <c r="P109" s="18">
        <v>46232</v>
      </c>
      <c r="Q109" s="19">
        <f>M109-P109+1</f>
        <v>43</v>
      </c>
      <c r="R109" s="20"/>
      <c r="S109" s="20"/>
    </row>
    <row r="110" spans="1:19" ht="45" customHeight="1">
      <c r="A110" s="303"/>
      <c r="B110" s="304"/>
      <c r="C110" s="304"/>
      <c r="D110" s="311" t="s">
        <v>29</v>
      </c>
      <c r="E110" s="311"/>
      <c r="F110" s="311"/>
      <c r="G110" s="312">
        <f t="shared" si="34"/>
        <v>49614855.55555556</v>
      </c>
      <c r="H110" s="312"/>
      <c r="I110" s="313"/>
      <c r="J110" s="314"/>
      <c r="K110" s="17">
        <v>1468056000</v>
      </c>
      <c r="L110" s="18">
        <v>45288</v>
      </c>
      <c r="M110" s="18">
        <v>47025</v>
      </c>
      <c r="N110" s="21">
        <v>1080</v>
      </c>
      <c r="O110" s="15">
        <f t="shared" ref="O110" si="35">IF(M110-$B$2+1&gt;365, 365, M110-$B$2+1)</f>
        <v>365</v>
      </c>
      <c r="P110" s="15"/>
      <c r="Q110" s="19"/>
      <c r="R110" s="20"/>
      <c r="S110" s="20"/>
    </row>
    <row r="111" spans="1:19" ht="45" customHeight="1">
      <c r="A111" s="303"/>
      <c r="B111" s="304"/>
      <c r="C111" s="304"/>
      <c r="D111" s="311" t="s">
        <v>30</v>
      </c>
      <c r="E111" s="311"/>
      <c r="F111" s="311"/>
      <c r="G111" s="312" t="s">
        <v>25</v>
      </c>
      <c r="H111" s="312"/>
      <c r="I111" s="313"/>
      <c r="J111" s="314"/>
      <c r="K111" s="17">
        <v>603130000</v>
      </c>
      <c r="L111" s="18">
        <v>45443</v>
      </c>
      <c r="M111" s="18">
        <v>46253</v>
      </c>
      <c r="N111" s="21">
        <v>630</v>
      </c>
      <c r="O111" s="15">
        <v>66</v>
      </c>
      <c r="P111" s="18">
        <v>46188</v>
      </c>
      <c r="Q111" s="19">
        <f>M111-P111+1</f>
        <v>66</v>
      </c>
      <c r="R111" s="20"/>
      <c r="S111" s="20"/>
    </row>
    <row r="112" spans="1:19" ht="45" customHeight="1">
      <c r="A112" s="303"/>
      <c r="B112" s="304"/>
      <c r="C112" s="304"/>
      <c r="D112" s="311" t="s">
        <v>33</v>
      </c>
      <c r="E112" s="311"/>
      <c r="F112" s="311"/>
      <c r="G112" s="312">
        <f t="shared" ref="G112:G115" si="36">K112*(O112/N112)/10</f>
        <v>832116.66666666674</v>
      </c>
      <c r="H112" s="312"/>
      <c r="I112" s="313"/>
      <c r="J112" s="314"/>
      <c r="K112" s="17">
        <v>549197000</v>
      </c>
      <c r="L112" s="18">
        <v>45702</v>
      </c>
      <c r="M112" s="18">
        <v>46295</v>
      </c>
      <c r="N112" s="15">
        <f t="shared" ref="N112:N115" si="37">M112-L112+1</f>
        <v>594</v>
      </c>
      <c r="O112" s="15">
        <f t="shared" ref="O112:O115" si="38">IF(M112-$B$2+1&gt;365, 365, M112-$B$2+1)</f>
        <v>9</v>
      </c>
      <c r="P112" s="15"/>
      <c r="Q112" s="19"/>
      <c r="R112" s="20"/>
      <c r="S112" s="20"/>
    </row>
    <row r="113" spans="1:19" ht="45" customHeight="1">
      <c r="A113" s="303"/>
      <c r="B113" s="304"/>
      <c r="C113" s="304"/>
      <c r="D113" s="316" t="s">
        <v>96</v>
      </c>
      <c r="E113" s="316"/>
      <c r="F113" s="316"/>
      <c r="G113" s="312">
        <f t="shared" si="36"/>
        <v>2825021.9444444445</v>
      </c>
      <c r="H113" s="312"/>
      <c r="I113" s="313"/>
      <c r="J113" s="314"/>
      <c r="K113" s="17">
        <v>274867000</v>
      </c>
      <c r="L113" s="18">
        <v>45964</v>
      </c>
      <c r="M113" s="18">
        <v>46323</v>
      </c>
      <c r="N113" s="15">
        <f t="shared" si="37"/>
        <v>360</v>
      </c>
      <c r="O113" s="15">
        <f t="shared" si="38"/>
        <v>37</v>
      </c>
      <c r="P113" s="15"/>
      <c r="Q113" s="19"/>
      <c r="R113" s="20"/>
      <c r="S113" s="20"/>
    </row>
    <row r="114" spans="1:19" ht="45" customHeight="1">
      <c r="A114" s="303"/>
      <c r="B114" s="304"/>
      <c r="C114" s="304"/>
      <c r="D114" s="311" t="s">
        <v>61</v>
      </c>
      <c r="E114" s="311"/>
      <c r="F114" s="311"/>
      <c r="G114" s="312">
        <f t="shared" si="36"/>
        <v>5946475.2314814813</v>
      </c>
      <c r="H114" s="312"/>
      <c r="I114" s="313"/>
      <c r="J114" s="314"/>
      <c r="K114" s="17">
        <v>351901000</v>
      </c>
      <c r="L114" s="18">
        <v>46031</v>
      </c>
      <c r="M114" s="18">
        <v>48190</v>
      </c>
      <c r="N114" s="15">
        <f t="shared" si="37"/>
        <v>2160</v>
      </c>
      <c r="O114" s="15">
        <f t="shared" si="38"/>
        <v>365</v>
      </c>
      <c r="P114" s="15"/>
      <c r="Q114" s="19"/>
      <c r="R114" s="20"/>
      <c r="S114" s="20"/>
    </row>
    <row r="115" spans="1:19" ht="45" customHeight="1">
      <c r="A115" s="303"/>
      <c r="B115" s="304"/>
      <c r="C115" s="304"/>
      <c r="D115" s="311" t="s">
        <v>35</v>
      </c>
      <c r="E115" s="311"/>
      <c r="F115" s="311"/>
      <c r="G115" s="312">
        <f t="shared" si="36"/>
        <v>25367136.16438356</v>
      </c>
      <c r="H115" s="312"/>
      <c r="I115" s="313"/>
      <c r="J115" s="314"/>
      <c r="K115" s="17">
        <v>311751000</v>
      </c>
      <c r="L115" s="18">
        <v>46219</v>
      </c>
      <c r="M115" s="18">
        <v>46583</v>
      </c>
      <c r="N115" s="15">
        <f t="shared" si="37"/>
        <v>365</v>
      </c>
      <c r="O115" s="15">
        <f t="shared" si="38"/>
        <v>297</v>
      </c>
      <c r="P115" s="15"/>
      <c r="Q115" s="19"/>
      <c r="R115" s="20"/>
      <c r="S115" s="20"/>
    </row>
    <row r="116" spans="1:19" ht="45" customHeight="1">
      <c r="A116" s="303" t="s">
        <v>10</v>
      </c>
      <c r="B116" s="304" t="s">
        <v>97</v>
      </c>
      <c r="C116" s="304" t="s">
        <v>98</v>
      </c>
      <c r="D116" s="311" t="s">
        <v>22</v>
      </c>
      <c r="E116" s="311"/>
      <c r="F116" s="311"/>
      <c r="G116" s="312">
        <f>K116*(O116/N116)/10</f>
        <v>23154484.72222222</v>
      </c>
      <c r="H116" s="312"/>
      <c r="I116" s="313">
        <f>SUM(G116:H128)</f>
        <v>134675591.8595075</v>
      </c>
      <c r="J116" s="314">
        <v>6</v>
      </c>
      <c r="K116" s="17">
        <v>2283730000</v>
      </c>
      <c r="L116" s="18">
        <v>43097</v>
      </c>
      <c r="M116" s="18">
        <v>46696</v>
      </c>
      <c r="N116" s="15">
        <f>M116-L116+1</f>
        <v>3600</v>
      </c>
      <c r="O116" s="15">
        <f>IF(M116-$B$2+1&gt;365, 365, M116-$B$2+1)</f>
        <v>365</v>
      </c>
      <c r="P116" s="15"/>
      <c r="Q116" s="19"/>
      <c r="R116" s="20"/>
      <c r="S116" s="20"/>
    </row>
    <row r="117" spans="1:19" ht="45" customHeight="1">
      <c r="A117" s="303"/>
      <c r="B117" s="304"/>
      <c r="C117" s="304"/>
      <c r="D117" s="311" t="s">
        <v>55</v>
      </c>
      <c r="E117" s="311"/>
      <c r="F117" s="311"/>
      <c r="G117" s="312">
        <f>K117*(O117/N117)/10</f>
        <v>6210868.1672025723</v>
      </c>
      <c r="H117" s="312"/>
      <c r="I117" s="313"/>
      <c r="J117" s="314"/>
      <c r="K117" s="17">
        <v>529200000</v>
      </c>
      <c r="L117" s="18">
        <v>43642</v>
      </c>
      <c r="M117" s="18">
        <v>46750</v>
      </c>
      <c r="N117" s="21">
        <v>3110</v>
      </c>
      <c r="O117" s="15">
        <f>IF(M117-$B$2+1&gt;365, 365, M117-$B$2+1)</f>
        <v>365</v>
      </c>
      <c r="P117" s="15"/>
      <c r="Q117" s="19"/>
      <c r="R117" s="20"/>
      <c r="S117" s="20"/>
    </row>
    <row r="118" spans="1:19" ht="45" customHeight="1">
      <c r="A118" s="303"/>
      <c r="B118" s="304"/>
      <c r="C118" s="304"/>
      <c r="D118" s="311" t="s">
        <v>23</v>
      </c>
      <c r="E118" s="311"/>
      <c r="F118" s="311"/>
      <c r="G118" s="312">
        <f t="shared" ref="G118:G119" si="39">K118*(O118/N118)/10</f>
        <v>5797087.152777778</v>
      </c>
      <c r="H118" s="312"/>
      <c r="I118" s="313"/>
      <c r="J118" s="314"/>
      <c r="K118" s="17">
        <v>457414000</v>
      </c>
      <c r="L118" s="18">
        <v>44032</v>
      </c>
      <c r="M118" s="18">
        <v>47535</v>
      </c>
      <c r="N118" s="21">
        <v>2880</v>
      </c>
      <c r="O118" s="15">
        <f t="shared" ref="O118:O119" si="40">IF(M118-$B$2+1&gt;365, 365, M118-$B$2+1)</f>
        <v>365</v>
      </c>
      <c r="P118" s="15"/>
      <c r="Q118" s="19"/>
      <c r="R118" s="20"/>
      <c r="S118" s="20"/>
    </row>
    <row r="119" spans="1:19" ht="45" customHeight="1">
      <c r="A119" s="303"/>
      <c r="B119" s="304"/>
      <c r="C119" s="304"/>
      <c r="D119" s="311" t="s">
        <v>57</v>
      </c>
      <c r="E119" s="311"/>
      <c r="F119" s="311"/>
      <c r="G119" s="312">
        <f t="shared" si="39"/>
        <v>11450430.24323084</v>
      </c>
      <c r="H119" s="312"/>
      <c r="I119" s="313"/>
      <c r="J119" s="314"/>
      <c r="K119" s="17">
        <v>683575000</v>
      </c>
      <c r="L119" s="18">
        <v>44593</v>
      </c>
      <c r="M119" s="18">
        <v>46812</v>
      </c>
      <c r="N119" s="21">
        <v>2179</v>
      </c>
      <c r="O119" s="15">
        <f t="shared" si="40"/>
        <v>365</v>
      </c>
      <c r="P119" s="15"/>
      <c r="Q119" s="19"/>
      <c r="R119" s="20"/>
      <c r="S119" s="20"/>
    </row>
    <row r="120" spans="1:19" ht="45" customHeight="1">
      <c r="A120" s="303"/>
      <c r="B120" s="304"/>
      <c r="C120" s="304"/>
      <c r="D120" s="311" t="s">
        <v>24</v>
      </c>
      <c r="E120" s="311"/>
      <c r="F120" s="311"/>
      <c r="G120" s="312" t="s">
        <v>25</v>
      </c>
      <c r="H120" s="312"/>
      <c r="I120" s="313"/>
      <c r="J120" s="314"/>
      <c r="K120" s="17">
        <v>233530000</v>
      </c>
      <c r="L120" s="18">
        <v>44886</v>
      </c>
      <c r="M120" s="18">
        <v>45894</v>
      </c>
      <c r="N120" s="21">
        <v>600</v>
      </c>
      <c r="O120" s="15">
        <v>88</v>
      </c>
      <c r="P120" s="18">
        <v>45807</v>
      </c>
      <c r="Q120" s="19">
        <f>M120-P120+1</f>
        <v>88</v>
      </c>
      <c r="R120" s="20"/>
      <c r="S120" s="20"/>
    </row>
    <row r="121" spans="1:19" ht="45" customHeight="1">
      <c r="A121" s="303"/>
      <c r="B121" s="304"/>
      <c r="C121" s="304"/>
      <c r="D121" s="311" t="s">
        <v>26</v>
      </c>
      <c r="E121" s="311"/>
      <c r="F121" s="311"/>
      <c r="G121" s="312">
        <f t="shared" ref="G121" si="41">K121*(O121/N121)/10</f>
        <v>2642787.9629629632</v>
      </c>
      <c r="H121" s="312"/>
      <c r="I121" s="313"/>
      <c r="J121" s="314"/>
      <c r="K121" s="17">
        <v>663770000</v>
      </c>
      <c r="L121" s="18">
        <v>44886</v>
      </c>
      <c r="M121" s="18">
        <v>46274</v>
      </c>
      <c r="N121" s="21">
        <v>1080</v>
      </c>
      <c r="O121" s="15">
        <v>43</v>
      </c>
      <c r="P121" s="18">
        <v>46232</v>
      </c>
      <c r="Q121" s="19">
        <f>M121-P121+1</f>
        <v>43</v>
      </c>
      <c r="R121" s="20"/>
      <c r="S121" s="20"/>
    </row>
    <row r="122" spans="1:19" ht="45" customHeight="1">
      <c r="A122" s="303"/>
      <c r="B122" s="304"/>
      <c r="C122" s="304"/>
      <c r="D122" s="311" t="s">
        <v>28</v>
      </c>
      <c r="E122" s="311"/>
      <c r="F122" s="311"/>
      <c r="G122" s="312" t="s">
        <v>25</v>
      </c>
      <c r="H122" s="312"/>
      <c r="I122" s="313"/>
      <c r="J122" s="314"/>
      <c r="K122" s="17">
        <v>408727000</v>
      </c>
      <c r="L122" s="18">
        <v>45085</v>
      </c>
      <c r="M122" s="18">
        <v>45599</v>
      </c>
      <c r="N122" s="21">
        <v>365</v>
      </c>
      <c r="O122" s="15">
        <v>53</v>
      </c>
      <c r="P122" s="18">
        <v>45547</v>
      </c>
      <c r="Q122" s="19">
        <f>M122-P122+1</f>
        <v>53</v>
      </c>
      <c r="R122" s="20"/>
      <c r="S122" s="20"/>
    </row>
    <row r="123" spans="1:19" ht="45" customHeight="1">
      <c r="A123" s="303"/>
      <c r="B123" s="304"/>
      <c r="C123" s="304"/>
      <c r="D123" s="311" t="s">
        <v>30</v>
      </c>
      <c r="E123" s="311"/>
      <c r="F123" s="311"/>
      <c r="G123" s="312" t="s">
        <v>25</v>
      </c>
      <c r="H123" s="312"/>
      <c r="I123" s="313"/>
      <c r="J123" s="314"/>
      <c r="K123" s="17">
        <v>603130000</v>
      </c>
      <c r="L123" s="18">
        <v>45443</v>
      </c>
      <c r="M123" s="18">
        <v>46253</v>
      </c>
      <c r="N123" s="21">
        <v>630</v>
      </c>
      <c r="O123" s="15">
        <v>66</v>
      </c>
      <c r="P123" s="18">
        <v>46188</v>
      </c>
      <c r="Q123" s="19">
        <f>M123-P123+1</f>
        <v>66</v>
      </c>
      <c r="R123" s="20"/>
      <c r="S123" s="20"/>
    </row>
    <row r="124" spans="1:19" ht="45" customHeight="1">
      <c r="A124" s="303"/>
      <c r="B124" s="304"/>
      <c r="C124" s="304"/>
      <c r="D124" s="311" t="s">
        <v>59</v>
      </c>
      <c r="E124" s="311"/>
      <c r="F124" s="311"/>
      <c r="G124" s="312">
        <f t="shared" ref="G124" si="42">K124*(O124/N124)/10</f>
        <v>22462085.555555556</v>
      </c>
      <c r="H124" s="312"/>
      <c r="I124" s="313"/>
      <c r="J124" s="314"/>
      <c r="K124" s="17">
        <v>943932000</v>
      </c>
      <c r="L124" s="18">
        <v>45464</v>
      </c>
      <c r="M124" s="18">
        <v>46543</v>
      </c>
      <c r="N124" s="15">
        <f t="shared" ref="N124" si="43">M124-L124+1</f>
        <v>1080</v>
      </c>
      <c r="O124" s="15">
        <f>IF(M124-$B$2+1&gt;365, 365, M124-$B$2+1)</f>
        <v>257</v>
      </c>
      <c r="P124" s="15"/>
      <c r="Q124" s="19"/>
      <c r="R124" s="20"/>
      <c r="S124" s="20"/>
    </row>
    <row r="125" spans="1:19" ht="45" customHeight="1">
      <c r="A125" s="303"/>
      <c r="B125" s="304"/>
      <c r="C125" s="304"/>
      <c r="D125" s="311" t="s">
        <v>31</v>
      </c>
      <c r="E125" s="311"/>
      <c r="F125" s="311"/>
      <c r="G125" s="312" t="s">
        <v>25</v>
      </c>
      <c r="H125" s="312"/>
      <c r="I125" s="313"/>
      <c r="J125" s="314"/>
      <c r="K125" s="17">
        <v>352000000</v>
      </c>
      <c r="L125" s="18">
        <v>45679</v>
      </c>
      <c r="M125" s="18">
        <v>46768</v>
      </c>
      <c r="N125" s="21">
        <v>730</v>
      </c>
      <c r="O125" s="15">
        <v>365</v>
      </c>
      <c r="P125" s="18">
        <v>46032</v>
      </c>
      <c r="Q125" s="19">
        <v>365</v>
      </c>
      <c r="R125" s="20"/>
      <c r="S125" s="20"/>
    </row>
    <row r="126" spans="1:19" ht="45" customHeight="1">
      <c r="A126" s="303"/>
      <c r="B126" s="304"/>
      <c r="C126" s="304"/>
      <c r="D126" s="311" t="s">
        <v>32</v>
      </c>
      <c r="E126" s="311"/>
      <c r="F126" s="311"/>
      <c r="G126" s="312">
        <f t="shared" ref="G126:G128" si="44">K126*(O126/N126)/10</f>
        <v>15275796.25</v>
      </c>
      <c r="H126" s="312"/>
      <c r="I126" s="313"/>
      <c r="J126" s="314"/>
      <c r="K126" s="17">
        <v>588159000</v>
      </c>
      <c r="L126" s="18">
        <v>45698</v>
      </c>
      <c r="M126" s="18">
        <v>46473</v>
      </c>
      <c r="N126" s="21">
        <v>720</v>
      </c>
      <c r="O126" s="15">
        <f t="shared" ref="O126:O128" si="45">IF(M126-$B$2+1&gt;365, 365, M126-$B$2+1)</f>
        <v>187</v>
      </c>
      <c r="P126" s="15"/>
      <c r="Q126" s="19"/>
      <c r="R126" s="20"/>
      <c r="S126" s="20"/>
    </row>
    <row r="127" spans="1:19" ht="45" customHeight="1">
      <c r="A127" s="303"/>
      <c r="B127" s="304"/>
      <c r="C127" s="304"/>
      <c r="D127" s="316" t="s">
        <v>96</v>
      </c>
      <c r="E127" s="316"/>
      <c r="F127" s="316"/>
      <c r="G127" s="312">
        <f t="shared" si="44"/>
        <v>2825021.9444444445</v>
      </c>
      <c r="H127" s="312"/>
      <c r="I127" s="313"/>
      <c r="J127" s="314"/>
      <c r="K127" s="17">
        <v>274867000</v>
      </c>
      <c r="L127" s="18">
        <v>45964</v>
      </c>
      <c r="M127" s="18">
        <v>46323</v>
      </c>
      <c r="N127" s="15">
        <f t="shared" ref="N127:N128" si="46">M127-L127+1</f>
        <v>360</v>
      </c>
      <c r="O127" s="15">
        <f t="shared" si="45"/>
        <v>37</v>
      </c>
      <c r="P127" s="15"/>
      <c r="Q127" s="19"/>
      <c r="R127" s="20"/>
      <c r="S127" s="20"/>
    </row>
    <row r="128" spans="1:19" ht="45" customHeight="1">
      <c r="A128" s="303"/>
      <c r="B128" s="304"/>
      <c r="C128" s="304"/>
      <c r="D128" s="311" t="s">
        <v>60</v>
      </c>
      <c r="E128" s="311"/>
      <c r="F128" s="311"/>
      <c r="G128" s="312">
        <f t="shared" si="44"/>
        <v>44857029.861111112</v>
      </c>
      <c r="H128" s="312"/>
      <c r="I128" s="313"/>
      <c r="J128" s="314"/>
      <c r="K128" s="17">
        <v>884851000</v>
      </c>
      <c r="L128" s="18">
        <v>45999</v>
      </c>
      <c r="M128" s="18">
        <v>46718</v>
      </c>
      <c r="N128" s="15">
        <f t="shared" si="46"/>
        <v>720</v>
      </c>
      <c r="O128" s="15">
        <f t="shared" si="45"/>
        <v>365</v>
      </c>
      <c r="P128" s="15"/>
      <c r="Q128" s="19"/>
      <c r="R128" s="20"/>
      <c r="S128" s="20"/>
    </row>
    <row r="129" spans="11:19" ht="13.5">
      <c r="K129" s="24"/>
      <c r="L129" s="20"/>
      <c r="M129" s="20"/>
      <c r="N129" s="20"/>
      <c r="O129" s="20"/>
      <c r="P129" s="20"/>
      <c r="Q129" s="20"/>
      <c r="R129" s="20"/>
      <c r="S129" s="20"/>
    </row>
    <row r="130" spans="11:19" ht="13.5">
      <c r="K130" s="24"/>
      <c r="L130" s="20"/>
      <c r="M130" s="20"/>
      <c r="N130" s="20"/>
      <c r="O130" s="20"/>
      <c r="P130" s="20"/>
      <c r="Q130" s="20"/>
      <c r="R130" s="20"/>
      <c r="S130" s="20"/>
    </row>
    <row r="131" spans="11:19" ht="13.5">
      <c r="K131" s="24"/>
      <c r="L131" s="20"/>
      <c r="M131" s="20"/>
      <c r="N131" s="20"/>
      <c r="O131" s="20"/>
      <c r="P131" s="20"/>
      <c r="Q131" s="20"/>
      <c r="R131" s="20"/>
      <c r="S131" s="20"/>
    </row>
    <row r="132" spans="11:19" ht="13.5">
      <c r="K132" s="24"/>
      <c r="L132" s="20"/>
      <c r="M132" s="20"/>
      <c r="N132" s="20"/>
      <c r="O132" s="20"/>
      <c r="P132" s="20"/>
      <c r="Q132" s="20"/>
      <c r="R132" s="20"/>
      <c r="S132" s="20"/>
    </row>
    <row r="133" spans="11:19" ht="13.5">
      <c r="K133" s="24"/>
      <c r="L133" s="20"/>
      <c r="M133" s="20"/>
      <c r="N133" s="20"/>
      <c r="O133" s="20"/>
      <c r="P133" s="20"/>
      <c r="Q133" s="20"/>
      <c r="R133" s="20"/>
      <c r="S133" s="20"/>
    </row>
  </sheetData>
  <mergeCells count="284">
    <mergeCell ref="I116:I128"/>
    <mergeCell ref="J116:J128"/>
    <mergeCell ref="D117:F117"/>
    <mergeCell ref="G117:H117"/>
    <mergeCell ref="D118:F118"/>
    <mergeCell ref="G118:H118"/>
    <mergeCell ref="D119:F119"/>
    <mergeCell ref="G119:H119"/>
    <mergeCell ref="D120:F120"/>
    <mergeCell ref="G120:H120"/>
    <mergeCell ref="D126:F126"/>
    <mergeCell ref="G126:H126"/>
    <mergeCell ref="D127:F127"/>
    <mergeCell ref="G127:H127"/>
    <mergeCell ref="D128:F128"/>
    <mergeCell ref="G128:H128"/>
    <mergeCell ref="G122:H122"/>
    <mergeCell ref="D123:F123"/>
    <mergeCell ref="G123:H123"/>
    <mergeCell ref="D124:F124"/>
    <mergeCell ref="G124:H124"/>
    <mergeCell ref="D125:F125"/>
    <mergeCell ref="G125:H125"/>
    <mergeCell ref="D115:F115"/>
    <mergeCell ref="G115:H115"/>
    <mergeCell ref="A116:A128"/>
    <mergeCell ref="B116:B128"/>
    <mergeCell ref="C116:C128"/>
    <mergeCell ref="D116:F116"/>
    <mergeCell ref="G116:H116"/>
    <mergeCell ref="D121:F121"/>
    <mergeCell ref="G121:H121"/>
    <mergeCell ref="D122:F122"/>
    <mergeCell ref="A104:A115"/>
    <mergeCell ref="B104:B115"/>
    <mergeCell ref="C104:C115"/>
    <mergeCell ref="G111:H111"/>
    <mergeCell ref="D112:F112"/>
    <mergeCell ref="G112:H112"/>
    <mergeCell ref="D113:F113"/>
    <mergeCell ref="G113:H113"/>
    <mergeCell ref="D114:F114"/>
    <mergeCell ref="G114:H114"/>
    <mergeCell ref="J104:J115"/>
    <mergeCell ref="D105:F105"/>
    <mergeCell ref="G105:H105"/>
    <mergeCell ref="D106:F106"/>
    <mergeCell ref="G106:H106"/>
    <mergeCell ref="D107:F107"/>
    <mergeCell ref="G107:H107"/>
    <mergeCell ref="D108:F108"/>
    <mergeCell ref="G108:H108"/>
    <mergeCell ref="D109:F109"/>
    <mergeCell ref="D104:F104"/>
    <mergeCell ref="G104:H104"/>
    <mergeCell ref="I104:I115"/>
    <mergeCell ref="G109:H109"/>
    <mergeCell ref="D110:F110"/>
    <mergeCell ref="G110:H110"/>
    <mergeCell ref="D111:F111"/>
    <mergeCell ref="J99:J103"/>
    <mergeCell ref="D100:F100"/>
    <mergeCell ref="G100:H100"/>
    <mergeCell ref="D101:F101"/>
    <mergeCell ref="G101:H101"/>
    <mergeCell ref="D102:F102"/>
    <mergeCell ref="G102:H102"/>
    <mergeCell ref="D103:F103"/>
    <mergeCell ref="G103:H103"/>
    <mergeCell ref="A99:A103"/>
    <mergeCell ref="B99:B103"/>
    <mergeCell ref="C99:C103"/>
    <mergeCell ref="D99:F99"/>
    <mergeCell ref="G99:H99"/>
    <mergeCell ref="I99:I103"/>
    <mergeCell ref="D96:F96"/>
    <mergeCell ref="G96:H96"/>
    <mergeCell ref="D97:F97"/>
    <mergeCell ref="G97:H97"/>
    <mergeCell ref="D98:F98"/>
    <mergeCell ref="G98:H98"/>
    <mergeCell ref="I78:I98"/>
    <mergeCell ref="D85:F85"/>
    <mergeCell ref="G85:H85"/>
    <mergeCell ref="D86:F86"/>
    <mergeCell ref="G86:H86"/>
    <mergeCell ref="D93:F93"/>
    <mergeCell ref="G93:H93"/>
    <mergeCell ref="D94:F94"/>
    <mergeCell ref="G94:H94"/>
    <mergeCell ref="D95:F95"/>
    <mergeCell ref="G95:H95"/>
    <mergeCell ref="D90:F90"/>
    <mergeCell ref="G90:H90"/>
    <mergeCell ref="D91:F91"/>
    <mergeCell ref="G91:H91"/>
    <mergeCell ref="D92:F92"/>
    <mergeCell ref="G92:H92"/>
    <mergeCell ref="A78:A98"/>
    <mergeCell ref="B78:B98"/>
    <mergeCell ref="C78:C98"/>
    <mergeCell ref="D78:F78"/>
    <mergeCell ref="G78:H78"/>
    <mergeCell ref="D83:F83"/>
    <mergeCell ref="J78:J98"/>
    <mergeCell ref="D79:F79"/>
    <mergeCell ref="G79:H79"/>
    <mergeCell ref="D80:F80"/>
    <mergeCell ref="G80:H80"/>
    <mergeCell ref="D81:F81"/>
    <mergeCell ref="G81:H81"/>
    <mergeCell ref="D82:F82"/>
    <mergeCell ref="G82:H82"/>
    <mergeCell ref="D87:F87"/>
    <mergeCell ref="G87:H87"/>
    <mergeCell ref="D88:F88"/>
    <mergeCell ref="G88:H88"/>
    <mergeCell ref="D89:F89"/>
    <mergeCell ref="G89:H89"/>
    <mergeCell ref="G83:H83"/>
    <mergeCell ref="D84:F84"/>
    <mergeCell ref="G84:H84"/>
    <mergeCell ref="I61:I77"/>
    <mergeCell ref="J61:J77"/>
    <mergeCell ref="D62:F62"/>
    <mergeCell ref="G62:H62"/>
    <mergeCell ref="D63:F63"/>
    <mergeCell ref="G63:H63"/>
    <mergeCell ref="D64:F64"/>
    <mergeCell ref="G64:H64"/>
    <mergeCell ref="D65:F65"/>
    <mergeCell ref="G65:H65"/>
    <mergeCell ref="D73:F73"/>
    <mergeCell ref="G73:H73"/>
    <mergeCell ref="D74:F74"/>
    <mergeCell ref="G74:H74"/>
    <mergeCell ref="D75:F75"/>
    <mergeCell ref="G75:H75"/>
    <mergeCell ref="D70:F70"/>
    <mergeCell ref="G70:H70"/>
    <mergeCell ref="D71:F71"/>
    <mergeCell ref="G71:H71"/>
    <mergeCell ref="D72:F72"/>
    <mergeCell ref="G72:H72"/>
    <mergeCell ref="D76:F76"/>
    <mergeCell ref="G76:H76"/>
    <mergeCell ref="A61:A77"/>
    <mergeCell ref="B61:B77"/>
    <mergeCell ref="C61:C77"/>
    <mergeCell ref="D61:F61"/>
    <mergeCell ref="G61:H61"/>
    <mergeCell ref="D66:F66"/>
    <mergeCell ref="G66:H66"/>
    <mergeCell ref="D67:F67"/>
    <mergeCell ref="G67:H67"/>
    <mergeCell ref="D68:F68"/>
    <mergeCell ref="G68:H68"/>
    <mergeCell ref="D69:F69"/>
    <mergeCell ref="G69:H69"/>
    <mergeCell ref="D77:F77"/>
    <mergeCell ref="G77:H77"/>
    <mergeCell ref="I46:I60"/>
    <mergeCell ref="J46:J60"/>
    <mergeCell ref="D47:F47"/>
    <mergeCell ref="G47:H47"/>
    <mergeCell ref="D48:F48"/>
    <mergeCell ref="G48:H48"/>
    <mergeCell ref="D49:F49"/>
    <mergeCell ref="G49:H49"/>
    <mergeCell ref="D50:F50"/>
    <mergeCell ref="G50:H50"/>
    <mergeCell ref="D56:F56"/>
    <mergeCell ref="G56:H56"/>
    <mergeCell ref="D57:F57"/>
    <mergeCell ref="G57:H57"/>
    <mergeCell ref="D58:F58"/>
    <mergeCell ref="G58:H58"/>
    <mergeCell ref="G52:H52"/>
    <mergeCell ref="D53:F53"/>
    <mergeCell ref="G53:H53"/>
    <mergeCell ref="D54:F54"/>
    <mergeCell ref="G54:H54"/>
    <mergeCell ref="D55:F55"/>
    <mergeCell ref="G55:H55"/>
    <mergeCell ref="D59:F59"/>
    <mergeCell ref="D45:F45"/>
    <mergeCell ref="G45:H45"/>
    <mergeCell ref="A46:A60"/>
    <mergeCell ref="B46:B60"/>
    <mergeCell ref="C46:C60"/>
    <mergeCell ref="D46:F46"/>
    <mergeCell ref="G46:H46"/>
    <mergeCell ref="D51:F51"/>
    <mergeCell ref="G51:H51"/>
    <mergeCell ref="D52:F52"/>
    <mergeCell ref="A28:A45"/>
    <mergeCell ref="B28:B45"/>
    <mergeCell ref="C28:C45"/>
    <mergeCell ref="G59:H59"/>
    <mergeCell ref="D60:F60"/>
    <mergeCell ref="G60:H60"/>
    <mergeCell ref="D42:F42"/>
    <mergeCell ref="G42:H42"/>
    <mergeCell ref="D43:F43"/>
    <mergeCell ref="G43:H43"/>
    <mergeCell ref="D44:F44"/>
    <mergeCell ref="G44:H44"/>
    <mergeCell ref="D39:F39"/>
    <mergeCell ref="G39:H39"/>
    <mergeCell ref="D40:F40"/>
    <mergeCell ref="G40:H40"/>
    <mergeCell ref="D41:F41"/>
    <mergeCell ref="G41:H41"/>
    <mergeCell ref="G35:H35"/>
    <mergeCell ref="D36:F36"/>
    <mergeCell ref="G36:H36"/>
    <mergeCell ref="D37:F37"/>
    <mergeCell ref="G37:H37"/>
    <mergeCell ref="D38:F38"/>
    <mergeCell ref="G38:H38"/>
    <mergeCell ref="J28:J45"/>
    <mergeCell ref="D29:F29"/>
    <mergeCell ref="G29:H29"/>
    <mergeCell ref="D30:F30"/>
    <mergeCell ref="G30:H30"/>
    <mergeCell ref="D31:F31"/>
    <mergeCell ref="G31:H31"/>
    <mergeCell ref="D32:F32"/>
    <mergeCell ref="G32:H32"/>
    <mergeCell ref="D33:F33"/>
    <mergeCell ref="D28:F28"/>
    <mergeCell ref="G28:H28"/>
    <mergeCell ref="I28:I45"/>
    <mergeCell ref="G33:H33"/>
    <mergeCell ref="D34:F34"/>
    <mergeCell ref="G34:H34"/>
    <mergeCell ref="D35:F35"/>
    <mergeCell ref="D26:F26"/>
    <mergeCell ref="G26:H26"/>
    <mergeCell ref="D27:F27"/>
    <mergeCell ref="G27:H27"/>
    <mergeCell ref="D22:F22"/>
    <mergeCell ref="G22:H22"/>
    <mergeCell ref="D23:F23"/>
    <mergeCell ref="G23:H23"/>
    <mergeCell ref="D24:F24"/>
    <mergeCell ref="G24:H24"/>
    <mergeCell ref="A13:C14"/>
    <mergeCell ref="D13:F14"/>
    <mergeCell ref="G13:H14"/>
    <mergeCell ref="I13:J14"/>
    <mergeCell ref="A15:B27"/>
    <mergeCell ref="C15:C27"/>
    <mergeCell ref="D15:F15"/>
    <mergeCell ref="G15:H15"/>
    <mergeCell ref="I15:I27"/>
    <mergeCell ref="J15:J27"/>
    <mergeCell ref="D19:F19"/>
    <mergeCell ref="G19:H19"/>
    <mergeCell ref="D20:F20"/>
    <mergeCell ref="G20:H20"/>
    <mergeCell ref="D21:F21"/>
    <mergeCell ref="G21:H21"/>
    <mergeCell ref="D16:F16"/>
    <mergeCell ref="G16:H16"/>
    <mergeCell ref="D17:F17"/>
    <mergeCell ref="G17:H17"/>
    <mergeCell ref="D18:F18"/>
    <mergeCell ref="G18:H18"/>
    <mergeCell ref="D25:F25"/>
    <mergeCell ref="G25:H25"/>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14" orientation="portrait" horizontalDpi="4294967293"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B0369-6ADC-47A5-B201-28B075599151}">
  <sheetPr>
    <tabColor rgb="FFFF0000"/>
  </sheetPr>
  <dimension ref="A1:S122"/>
  <sheetViews>
    <sheetView showGridLines="0" view="pageBreakPreview" topLeftCell="A109" workbookViewId="0">
      <selection activeCell="G122" sqref="G122:H122"/>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10.77734375" style="6" customWidth="1"/>
    <col min="7" max="7" width="7.88671875" style="6" customWidth="1"/>
    <col min="8" max="8" width="7.44140625" style="6" customWidth="1"/>
    <col min="9" max="9" width="5.5546875" style="5" customWidth="1"/>
    <col min="10" max="10" width="8.6640625" style="5" customWidth="1"/>
    <col min="11" max="13" width="8.88671875" style="5"/>
    <col min="14" max="14" width="11.33203125" style="5" customWidth="1"/>
    <col min="15" max="16384" width="8.88671875" style="5"/>
  </cols>
  <sheetData>
    <row r="1" spans="1:18" s="2" customFormat="1" ht="27.75" customHeight="1">
      <c r="A1" s="308" t="s">
        <v>0</v>
      </c>
      <c r="B1" s="308"/>
      <c r="C1" s="308"/>
      <c r="D1" s="308"/>
      <c r="E1" s="308"/>
      <c r="F1" s="308"/>
      <c r="G1" s="308"/>
      <c r="H1" s="308"/>
      <c r="I1" s="308"/>
      <c r="J1" s="308"/>
    </row>
    <row r="2" spans="1:18" ht="22.5" customHeight="1">
      <c r="A2" s="3" t="s">
        <v>1</v>
      </c>
      <c r="B2" s="4">
        <f>'[8]제4호(참여현황)'!C2</f>
        <v>46287</v>
      </c>
      <c r="C2" s="309"/>
      <c r="D2" s="309"/>
    </row>
    <row r="3" spans="1:18" ht="35.1" customHeight="1" thickBot="1">
      <c r="A3" s="339" t="s">
        <v>2</v>
      </c>
      <c r="B3" s="339"/>
      <c r="C3" s="339"/>
      <c r="D3" s="30" t="s">
        <v>3</v>
      </c>
      <c r="E3" s="339" t="s">
        <v>4</v>
      </c>
      <c r="F3" s="339"/>
      <c r="G3" s="339" t="s">
        <v>5</v>
      </c>
      <c r="H3" s="339"/>
      <c r="I3" s="339"/>
      <c r="J3" s="30" t="s">
        <v>6</v>
      </c>
    </row>
    <row r="4" spans="1:18" ht="35.1" customHeight="1" thickTop="1">
      <c r="A4" s="353" t="s">
        <v>7</v>
      </c>
      <c r="B4" s="353"/>
      <c r="C4" s="31" t="str">
        <f>'[8]제4호(참여현황)'!C25</f>
        <v>이용성</v>
      </c>
      <c r="D4" s="32">
        <v>4</v>
      </c>
      <c r="E4" s="33">
        <f>SUM(G15:H28)</f>
        <v>213525008.69302672</v>
      </c>
      <c r="F4" s="34">
        <f>E4/100000000</f>
        <v>2.1352500869302671</v>
      </c>
      <c r="G4" s="354">
        <v>4</v>
      </c>
      <c r="H4" s="354"/>
      <c r="I4" s="354"/>
      <c r="J4" s="35" t="s">
        <v>8</v>
      </c>
      <c r="K4" s="12" t="s">
        <v>8</v>
      </c>
    </row>
    <row r="5" spans="1:18" ht="35.1" customHeight="1">
      <c r="A5" s="303" t="s">
        <v>9</v>
      </c>
      <c r="B5" s="7" t="str">
        <f>'[8]제4호(참여현황)'!B26</f>
        <v>대기관리</v>
      </c>
      <c r="C5" s="7" t="str">
        <f>'[8]제4호(참여현황)'!C26</f>
        <v>신광우</v>
      </c>
      <c r="D5" s="8">
        <v>7</v>
      </c>
      <c r="E5" s="9">
        <f>SUM(G29:H38)</f>
        <v>199406774.78565291</v>
      </c>
      <c r="F5" s="10">
        <f t="shared" ref="F5:F11" si="0">E5/100000000</f>
        <v>1.994067747856529</v>
      </c>
      <c r="G5" s="13">
        <v>7</v>
      </c>
      <c r="H5" s="305">
        <f>SUM(G5:G7)/3</f>
        <v>7</v>
      </c>
      <c r="I5" s="305"/>
      <c r="J5" s="306"/>
      <c r="K5" s="12"/>
    </row>
    <row r="6" spans="1:18" ht="35.1" customHeight="1">
      <c r="A6" s="304"/>
      <c r="B6" s="7" t="str">
        <f>'[8]제4호(참여현황)'!B27</f>
        <v>수질관리</v>
      </c>
      <c r="C6" s="7" t="str">
        <f>'[8]제4호(참여현황)'!C27</f>
        <v>장성기</v>
      </c>
      <c r="D6" s="8">
        <v>7</v>
      </c>
      <c r="E6" s="9">
        <f>SUM(G39:H56)</f>
        <v>127327142.44584766</v>
      </c>
      <c r="F6" s="10">
        <f t="shared" si="0"/>
        <v>1.2732714244584766</v>
      </c>
      <c r="G6" s="13">
        <v>7</v>
      </c>
      <c r="H6" s="305"/>
      <c r="I6" s="305"/>
      <c r="J6" s="306"/>
      <c r="K6" s="12"/>
    </row>
    <row r="7" spans="1:18" ht="35.1" customHeight="1">
      <c r="A7" s="304"/>
      <c r="B7" s="7" t="str">
        <f>'[8]제4호(참여현황)'!B28</f>
        <v>소음진동</v>
      </c>
      <c r="C7" s="7" t="str">
        <f>'[8]제4호(참여현황)'!C28</f>
        <v>김세동</v>
      </c>
      <c r="D7" s="8">
        <v>7</v>
      </c>
      <c r="E7" s="9">
        <f>SUM(G57:H70)</f>
        <v>213049648.47385228</v>
      </c>
      <c r="F7" s="10">
        <f t="shared" si="0"/>
        <v>2.1304964847385226</v>
      </c>
      <c r="G7" s="13">
        <v>7</v>
      </c>
      <c r="H7" s="305"/>
      <c r="I7" s="305"/>
      <c r="J7" s="306"/>
      <c r="K7" s="12"/>
    </row>
    <row r="8" spans="1:18" ht="35.1" customHeight="1">
      <c r="A8" s="303" t="s">
        <v>10</v>
      </c>
      <c r="B8" s="7" t="str">
        <f>'[8]제4호(참여현황)'!B29</f>
        <v>대기관리</v>
      </c>
      <c r="C8" s="7" t="str">
        <f>'[8]제4호(참여현황)'!C29</f>
        <v>장정환</v>
      </c>
      <c r="D8" s="8">
        <v>6</v>
      </c>
      <c r="E8" s="9">
        <f>SUM(G71:H89)</f>
        <v>127327142.44584766</v>
      </c>
      <c r="F8" s="10">
        <f t="shared" si="0"/>
        <v>1.2732714244584766</v>
      </c>
      <c r="G8" s="13">
        <v>6</v>
      </c>
      <c r="H8" s="305">
        <f>SUM(G8:G11)/4</f>
        <v>6</v>
      </c>
      <c r="I8" s="305"/>
      <c r="J8" s="307" t="s">
        <v>8</v>
      </c>
      <c r="K8" s="5" t="s">
        <v>8</v>
      </c>
    </row>
    <row r="9" spans="1:18" ht="35.1" customHeight="1">
      <c r="A9" s="303"/>
      <c r="B9" s="7" t="str">
        <f>'[8]제4호(참여현황)'!B30</f>
        <v>수질관리</v>
      </c>
      <c r="C9" s="7" t="str">
        <f>'[8]제4호(참여현황)'!C30</f>
        <v>신  진</v>
      </c>
      <c r="D9" s="8">
        <v>6</v>
      </c>
      <c r="E9" s="9">
        <f>SUM(G90:H103)</f>
        <v>127307581.22786471</v>
      </c>
      <c r="F9" s="10">
        <f t="shared" si="0"/>
        <v>1.2730758122786472</v>
      </c>
      <c r="G9" s="13">
        <v>6</v>
      </c>
      <c r="H9" s="305"/>
      <c r="I9" s="305"/>
      <c r="J9" s="307"/>
    </row>
    <row r="10" spans="1:18" ht="35.1" customHeight="1">
      <c r="A10" s="303"/>
      <c r="B10" s="7" t="str">
        <f>'[8]제4호(참여현황)'!B31</f>
        <v>폐기물처리</v>
      </c>
      <c r="C10" s="7" t="str">
        <f>'[8]제4호(참여현황)'!C31</f>
        <v>심재왕</v>
      </c>
      <c r="D10" s="8">
        <v>6</v>
      </c>
      <c r="E10" s="9">
        <f>SUM(G104:H111)</f>
        <v>245994458.089605</v>
      </c>
      <c r="F10" s="10">
        <f t="shared" si="0"/>
        <v>2.4599445808960501</v>
      </c>
      <c r="G10" s="13">
        <v>6</v>
      </c>
      <c r="H10" s="305"/>
      <c r="I10" s="305"/>
      <c r="J10" s="307"/>
    </row>
    <row r="11" spans="1:18" ht="35.1" customHeight="1">
      <c r="A11" s="303"/>
      <c r="B11" s="7" t="str">
        <f>'[8]제4호(참여현황)'!B32</f>
        <v>토양환경</v>
      </c>
      <c r="C11" s="7" t="str">
        <f>'[8]제4호(참여현황)'!C32</f>
        <v>조길상</v>
      </c>
      <c r="D11" s="8">
        <v>6</v>
      </c>
      <c r="E11" s="9">
        <f>SUM(G112:H122)</f>
        <v>154560910.66508573</v>
      </c>
      <c r="F11" s="10">
        <f t="shared" si="0"/>
        <v>1.5456091066508573</v>
      </c>
      <c r="G11" s="13">
        <v>6</v>
      </c>
      <c r="H11" s="305"/>
      <c r="I11" s="305"/>
      <c r="J11" s="307"/>
    </row>
    <row r="12" spans="1:18" ht="15" customHeight="1">
      <c r="A12" s="14"/>
    </row>
    <row r="13" spans="1:18" ht="15" customHeight="1">
      <c r="A13" s="304" t="s">
        <v>11</v>
      </c>
      <c r="B13" s="304"/>
      <c r="C13" s="304"/>
      <c r="D13" s="304" t="s">
        <v>12</v>
      </c>
      <c r="E13" s="304"/>
      <c r="F13" s="304"/>
      <c r="G13" s="304" t="s">
        <v>13</v>
      </c>
      <c r="H13" s="304"/>
      <c r="I13" s="310" t="s">
        <v>5</v>
      </c>
      <c r="J13" s="310"/>
    </row>
    <row r="14" spans="1:18" ht="15" customHeight="1" thickBot="1">
      <c r="A14" s="339"/>
      <c r="B14" s="339"/>
      <c r="C14" s="339"/>
      <c r="D14" s="339"/>
      <c r="E14" s="339"/>
      <c r="F14" s="339"/>
      <c r="G14" s="339"/>
      <c r="H14" s="339"/>
      <c r="I14" s="340"/>
      <c r="J14" s="340"/>
      <c r="L14" s="5" t="s">
        <v>99</v>
      </c>
      <c r="M14" s="5" t="s">
        <v>17</v>
      </c>
      <c r="N14" s="5" t="s">
        <v>100</v>
      </c>
    </row>
    <row r="15" spans="1:18" ht="44.25" customHeight="1" thickTop="1">
      <c r="A15" s="341" t="str">
        <f>A4</f>
        <v>책임기술자</v>
      </c>
      <c r="B15" s="342"/>
      <c r="C15" s="345" t="str">
        <f>C4</f>
        <v>이용성</v>
      </c>
      <c r="D15" s="347" t="s">
        <v>101</v>
      </c>
      <c r="E15" s="348"/>
      <c r="F15" s="349"/>
      <c r="G15" s="350" t="s">
        <v>102</v>
      </c>
      <c r="H15" s="351"/>
      <c r="I15" s="36"/>
      <c r="J15" s="352">
        <v>4</v>
      </c>
      <c r="L15" s="37">
        <v>44083</v>
      </c>
      <c r="M15" s="37">
        <v>46314</v>
      </c>
      <c r="N15" s="38">
        <v>1066690000</v>
      </c>
      <c r="O15" s="39">
        <f>M15-L15+1</f>
        <v>2232</v>
      </c>
      <c r="P15" s="40">
        <f>IF((M15-$B$2+1)&gt;=365,365,(M15-$B$2+1))</f>
        <v>28</v>
      </c>
      <c r="Q15" s="41">
        <f>N15*P15/O15/10</f>
        <v>1338141.5770609318</v>
      </c>
      <c r="R15" s="5" t="s">
        <v>102</v>
      </c>
    </row>
    <row r="16" spans="1:18" ht="44.25" customHeight="1">
      <c r="A16" s="343"/>
      <c r="B16" s="344"/>
      <c r="C16" s="346"/>
      <c r="D16" s="324" t="s">
        <v>103</v>
      </c>
      <c r="E16" s="325"/>
      <c r="F16" s="326"/>
      <c r="G16" s="320">
        <f t="shared" ref="G16" si="1">Q16</f>
        <v>11310365.37963203</v>
      </c>
      <c r="H16" s="321"/>
      <c r="I16" s="44"/>
      <c r="J16" s="323"/>
      <c r="L16" s="37">
        <v>44762</v>
      </c>
      <c r="M16" s="37">
        <v>48620</v>
      </c>
      <c r="N16" s="38">
        <v>1195800000</v>
      </c>
      <c r="O16" s="39">
        <f t="shared" ref="O16:O79" si="2">M16-L16+1</f>
        <v>3859</v>
      </c>
      <c r="P16" s="40">
        <f t="shared" ref="P16:P17" si="3">IF((M16-$B$2+1)&gt;=365,365,(M16-$B$2+1))</f>
        <v>365</v>
      </c>
      <c r="Q16" s="41">
        <f t="shared" ref="Q16:Q79" si="4">N16*P16/O16/10</f>
        <v>11310365.37963203</v>
      </c>
    </row>
    <row r="17" spans="1:18" ht="44.25" customHeight="1">
      <c r="A17" s="343"/>
      <c r="B17" s="344"/>
      <c r="C17" s="346"/>
      <c r="D17" s="324" t="s">
        <v>104</v>
      </c>
      <c r="E17" s="325"/>
      <c r="F17" s="326"/>
      <c r="G17" s="320" t="s">
        <v>105</v>
      </c>
      <c r="H17" s="321"/>
      <c r="I17" s="44"/>
      <c r="J17" s="323"/>
      <c r="L17" s="37">
        <v>44767</v>
      </c>
      <c r="M17" s="37">
        <v>46748</v>
      </c>
      <c r="N17" s="38">
        <v>327140000</v>
      </c>
      <c r="O17" s="39">
        <f t="shared" si="2"/>
        <v>1982</v>
      </c>
      <c r="P17" s="40">
        <f t="shared" si="3"/>
        <v>365</v>
      </c>
      <c r="Q17" s="41">
        <f t="shared" si="4"/>
        <v>6024525.7315842584</v>
      </c>
      <c r="R17" s="5" t="s">
        <v>105</v>
      </c>
    </row>
    <row r="18" spans="1:18" ht="44.25" customHeight="1">
      <c r="A18" s="343"/>
      <c r="B18" s="344"/>
      <c r="C18" s="346"/>
      <c r="D18" s="324" t="s">
        <v>106</v>
      </c>
      <c r="E18" s="325"/>
      <c r="F18" s="326"/>
      <c r="G18" s="320" t="s">
        <v>107</v>
      </c>
      <c r="H18" s="321"/>
      <c r="I18" s="44"/>
      <c r="J18" s="323"/>
      <c r="L18" s="37">
        <v>44791</v>
      </c>
      <c r="M18" s="37">
        <v>47301</v>
      </c>
      <c r="N18" s="38">
        <v>1009130000</v>
      </c>
      <c r="O18" s="39">
        <f t="shared" si="2"/>
        <v>2511</v>
      </c>
      <c r="P18" s="40">
        <v>365</v>
      </c>
      <c r="Q18" s="41">
        <f t="shared" si="4"/>
        <v>14668755.475906014</v>
      </c>
      <c r="R18" s="5" t="s">
        <v>107</v>
      </c>
    </row>
    <row r="19" spans="1:18" ht="44.25" customHeight="1">
      <c r="A19" s="343"/>
      <c r="B19" s="344"/>
      <c r="C19" s="346"/>
      <c r="D19" s="324" t="s">
        <v>108</v>
      </c>
      <c r="E19" s="325"/>
      <c r="F19" s="326"/>
      <c r="G19" s="320">
        <f t="shared" ref="G19:G81" si="5">Q19</f>
        <v>22604620.488322716</v>
      </c>
      <c r="H19" s="321"/>
      <c r="I19" s="44"/>
      <c r="J19" s="323"/>
      <c r="L19" s="37">
        <v>45294</v>
      </c>
      <c r="M19" s="37">
        <v>47177</v>
      </c>
      <c r="N19" s="38">
        <v>1166770000</v>
      </c>
      <c r="O19" s="39">
        <f t="shared" si="2"/>
        <v>1884</v>
      </c>
      <c r="P19" s="40">
        <f t="shared" ref="P19:P81" si="6">IF((M19-$B$2+1)&gt;=365,365,(M19-$B$2+1))</f>
        <v>365</v>
      </c>
      <c r="Q19" s="41">
        <f t="shared" si="4"/>
        <v>22604620.488322716</v>
      </c>
    </row>
    <row r="20" spans="1:18" ht="44.25" customHeight="1">
      <c r="A20" s="343"/>
      <c r="B20" s="344"/>
      <c r="C20" s="346"/>
      <c r="D20" s="324" t="s">
        <v>109</v>
      </c>
      <c r="E20" s="325"/>
      <c r="F20" s="326"/>
      <c r="G20" s="320" t="s">
        <v>110</v>
      </c>
      <c r="H20" s="321"/>
      <c r="I20" s="44"/>
      <c r="J20" s="323"/>
      <c r="L20" s="37">
        <v>45327</v>
      </c>
      <c r="M20" s="37">
        <v>47518</v>
      </c>
      <c r="N20" s="38">
        <v>286856000</v>
      </c>
      <c r="O20" s="39">
        <f t="shared" si="2"/>
        <v>2192</v>
      </c>
      <c r="P20" s="40">
        <f t="shared" si="6"/>
        <v>365</v>
      </c>
      <c r="Q20" s="41">
        <f t="shared" si="4"/>
        <v>4776571.1678832117</v>
      </c>
      <c r="R20" s="5" t="s">
        <v>110</v>
      </c>
    </row>
    <row r="21" spans="1:18" ht="44.25" customHeight="1">
      <c r="A21" s="343"/>
      <c r="B21" s="344"/>
      <c r="C21" s="346"/>
      <c r="D21" s="324" t="s">
        <v>111</v>
      </c>
      <c r="E21" s="325"/>
      <c r="F21" s="326"/>
      <c r="G21" s="320" t="s">
        <v>112</v>
      </c>
      <c r="H21" s="321"/>
      <c r="I21" s="44"/>
      <c r="J21" s="323"/>
      <c r="L21" s="37">
        <v>45673</v>
      </c>
      <c r="M21" s="37">
        <v>46212</v>
      </c>
      <c r="N21" s="38">
        <v>1242000000</v>
      </c>
      <c r="O21" s="39">
        <f t="shared" si="2"/>
        <v>540</v>
      </c>
      <c r="P21" s="40">
        <v>53</v>
      </c>
      <c r="Q21" s="41">
        <f t="shared" si="4"/>
        <v>12190000</v>
      </c>
      <c r="R21" s="5" t="s">
        <v>112</v>
      </c>
    </row>
    <row r="22" spans="1:18" ht="44.25" customHeight="1">
      <c r="A22" s="343"/>
      <c r="B22" s="344"/>
      <c r="C22" s="346"/>
      <c r="D22" s="324" t="s">
        <v>113</v>
      </c>
      <c r="E22" s="325"/>
      <c r="F22" s="326"/>
      <c r="G22" s="320">
        <f t="shared" si="5"/>
        <v>19342972.22222222</v>
      </c>
      <c r="H22" s="321"/>
      <c r="I22" s="44"/>
      <c r="J22" s="323"/>
      <c r="L22" s="37">
        <v>45743</v>
      </c>
      <c r="M22" s="37">
        <v>47542</v>
      </c>
      <c r="N22" s="38">
        <v>953900000</v>
      </c>
      <c r="O22" s="39">
        <f t="shared" si="2"/>
        <v>1800</v>
      </c>
      <c r="P22" s="40">
        <f t="shared" si="6"/>
        <v>365</v>
      </c>
      <c r="Q22" s="41">
        <f t="shared" si="4"/>
        <v>19342972.22222222</v>
      </c>
    </row>
    <row r="23" spans="1:18" ht="44.25" customHeight="1">
      <c r="A23" s="343"/>
      <c r="B23" s="344"/>
      <c r="C23" s="346"/>
      <c r="D23" s="324" t="s">
        <v>114</v>
      </c>
      <c r="E23" s="325"/>
      <c r="F23" s="326"/>
      <c r="G23" s="320">
        <f t="shared" si="5"/>
        <v>33505534.002738476</v>
      </c>
      <c r="H23" s="321"/>
      <c r="I23" s="44"/>
      <c r="J23" s="323"/>
      <c r="L23" s="37">
        <v>45821</v>
      </c>
      <c r="M23" s="37">
        <v>48011</v>
      </c>
      <c r="N23" s="38">
        <v>2011250000</v>
      </c>
      <c r="O23" s="39">
        <f t="shared" si="2"/>
        <v>2191</v>
      </c>
      <c r="P23" s="40">
        <f t="shared" si="6"/>
        <v>365</v>
      </c>
      <c r="Q23" s="41">
        <f t="shared" si="4"/>
        <v>33505534.002738476</v>
      </c>
    </row>
    <row r="24" spans="1:18" ht="44.25" customHeight="1">
      <c r="A24" s="343"/>
      <c r="B24" s="344"/>
      <c r="C24" s="346"/>
      <c r="D24" s="324" t="s">
        <v>115</v>
      </c>
      <c r="E24" s="325"/>
      <c r="F24" s="326"/>
      <c r="G24" s="320">
        <f t="shared" si="5"/>
        <v>24572489.05608755</v>
      </c>
      <c r="H24" s="321"/>
      <c r="I24" s="44"/>
      <c r="J24" s="323"/>
      <c r="L24" s="37">
        <v>46223</v>
      </c>
      <c r="M24" s="37">
        <v>46953</v>
      </c>
      <c r="N24" s="38">
        <v>492123000</v>
      </c>
      <c r="O24" s="39">
        <f t="shared" si="2"/>
        <v>731</v>
      </c>
      <c r="P24" s="40">
        <f t="shared" si="6"/>
        <v>365</v>
      </c>
      <c r="Q24" s="41">
        <f t="shared" si="4"/>
        <v>24572489.05608755</v>
      </c>
    </row>
    <row r="25" spans="1:18" ht="44.25" customHeight="1">
      <c r="A25" s="343"/>
      <c r="B25" s="344"/>
      <c r="C25" s="346"/>
      <c r="D25" s="324" t="s">
        <v>116</v>
      </c>
      <c r="E25" s="325"/>
      <c r="F25" s="326"/>
      <c r="G25" s="320">
        <f t="shared" si="5"/>
        <v>22782795.86248859</v>
      </c>
      <c r="H25" s="321"/>
      <c r="I25" s="44"/>
      <c r="J25" s="323"/>
      <c r="L25" s="37">
        <v>46230</v>
      </c>
      <c r="M25" s="37">
        <v>49516</v>
      </c>
      <c r="N25" s="38">
        <v>2051700000</v>
      </c>
      <c r="O25" s="39">
        <f t="shared" si="2"/>
        <v>3287</v>
      </c>
      <c r="P25" s="40">
        <f t="shared" si="6"/>
        <v>365</v>
      </c>
      <c r="Q25" s="41">
        <f t="shared" si="4"/>
        <v>22782795.86248859</v>
      </c>
    </row>
    <row r="26" spans="1:18" ht="44.25" customHeight="1">
      <c r="A26" s="343"/>
      <c r="B26" s="344"/>
      <c r="C26" s="346"/>
      <c r="D26" s="336" t="s">
        <v>117</v>
      </c>
      <c r="E26" s="337"/>
      <c r="F26" s="338"/>
      <c r="G26" s="320">
        <f t="shared" si="5"/>
        <v>25637855.579868712</v>
      </c>
      <c r="H26" s="321"/>
      <c r="I26" s="44"/>
      <c r="J26" s="323"/>
      <c r="L26" s="37">
        <v>46260</v>
      </c>
      <c r="M26" s="37">
        <v>47173</v>
      </c>
      <c r="N26" s="38">
        <v>642000000</v>
      </c>
      <c r="O26" s="39">
        <f t="shared" si="2"/>
        <v>914</v>
      </c>
      <c r="P26" s="40">
        <f t="shared" si="6"/>
        <v>365</v>
      </c>
      <c r="Q26" s="41">
        <f t="shared" si="4"/>
        <v>25637855.579868712</v>
      </c>
    </row>
    <row r="27" spans="1:18" ht="44.25" customHeight="1">
      <c r="A27" s="343"/>
      <c r="B27" s="344"/>
      <c r="C27" s="346"/>
      <c r="D27" s="324" t="s">
        <v>118</v>
      </c>
      <c r="E27" s="325"/>
      <c r="F27" s="326"/>
      <c r="G27" s="320">
        <f t="shared" si="5"/>
        <v>11383604.014598539</v>
      </c>
      <c r="H27" s="321"/>
      <c r="I27" s="44"/>
      <c r="J27" s="323"/>
      <c r="L27" s="37">
        <v>46266</v>
      </c>
      <c r="M27" s="37">
        <v>47361</v>
      </c>
      <c r="N27" s="38">
        <v>341820000</v>
      </c>
      <c r="O27" s="39">
        <f t="shared" si="2"/>
        <v>1096</v>
      </c>
      <c r="P27" s="40">
        <f t="shared" si="6"/>
        <v>365</v>
      </c>
      <c r="Q27" s="41">
        <f t="shared" si="4"/>
        <v>11383604.014598539</v>
      </c>
    </row>
    <row r="28" spans="1:18" ht="44.25" customHeight="1">
      <c r="A28" s="343"/>
      <c r="B28" s="344"/>
      <c r="C28" s="346"/>
      <c r="D28" s="324" t="s">
        <v>119</v>
      </c>
      <c r="E28" s="325"/>
      <c r="F28" s="326"/>
      <c r="G28" s="320">
        <f t="shared" si="5"/>
        <v>42384772.087067857</v>
      </c>
      <c r="H28" s="321"/>
      <c r="I28" s="44"/>
      <c r="J28" s="323"/>
      <c r="L28" s="37">
        <v>46280</v>
      </c>
      <c r="M28" s="37">
        <v>47060</v>
      </c>
      <c r="N28" s="38">
        <v>906918000</v>
      </c>
      <c r="O28" s="39">
        <f t="shared" si="2"/>
        <v>781</v>
      </c>
      <c r="P28" s="40">
        <f t="shared" si="6"/>
        <v>365</v>
      </c>
      <c r="Q28" s="41">
        <f t="shared" si="4"/>
        <v>42384772.087067857</v>
      </c>
    </row>
    <row r="29" spans="1:18" ht="39.950000000000003" customHeight="1">
      <c r="A29" s="303" t="s">
        <v>9</v>
      </c>
      <c r="B29" s="304" t="str">
        <f>B5</f>
        <v>대기관리</v>
      </c>
      <c r="C29" s="304" t="str">
        <f>C5</f>
        <v>신광우</v>
      </c>
      <c r="D29" s="332" t="s">
        <v>120</v>
      </c>
      <c r="E29" s="333"/>
      <c r="F29" s="334"/>
      <c r="G29" s="320">
        <f t="shared" si="5"/>
        <v>31355726.999759786</v>
      </c>
      <c r="H29" s="321"/>
      <c r="I29" s="44"/>
      <c r="J29" s="335">
        <v>7</v>
      </c>
      <c r="L29" s="37">
        <v>38701</v>
      </c>
      <c r="M29" s="37">
        <v>47026</v>
      </c>
      <c r="N29" s="38">
        <v>7152542000</v>
      </c>
      <c r="O29" s="39">
        <f t="shared" si="2"/>
        <v>8326</v>
      </c>
      <c r="P29" s="40">
        <f t="shared" si="6"/>
        <v>365</v>
      </c>
      <c r="Q29" s="41">
        <f t="shared" si="4"/>
        <v>31355726.999759786</v>
      </c>
      <c r="R29" s="48"/>
    </row>
    <row r="30" spans="1:18" ht="39.950000000000003" customHeight="1">
      <c r="A30" s="303"/>
      <c r="B30" s="304"/>
      <c r="C30" s="304"/>
      <c r="D30" s="332" t="s">
        <v>121</v>
      </c>
      <c r="E30" s="333"/>
      <c r="F30" s="334"/>
      <c r="G30" s="320">
        <f t="shared" si="5"/>
        <v>11261386.777809715</v>
      </c>
      <c r="H30" s="321"/>
      <c r="I30" s="44"/>
      <c r="J30" s="335"/>
      <c r="L30" s="37">
        <v>39430</v>
      </c>
      <c r="M30" s="37">
        <v>46387</v>
      </c>
      <c r="N30" s="38">
        <v>7758092000</v>
      </c>
      <c r="O30" s="39">
        <f t="shared" si="2"/>
        <v>6958</v>
      </c>
      <c r="P30" s="40">
        <f t="shared" si="6"/>
        <v>101</v>
      </c>
      <c r="Q30" s="41">
        <f t="shared" si="4"/>
        <v>11261386.777809715</v>
      </c>
      <c r="R30" s="48"/>
    </row>
    <row r="31" spans="1:18" ht="39.950000000000003" customHeight="1">
      <c r="A31" s="303"/>
      <c r="B31" s="304"/>
      <c r="C31" s="304"/>
      <c r="D31" s="332" t="s">
        <v>122</v>
      </c>
      <c r="E31" s="333"/>
      <c r="F31" s="334"/>
      <c r="G31" s="320">
        <f t="shared" si="5"/>
        <v>33655422.944498003</v>
      </c>
      <c r="H31" s="321"/>
      <c r="I31" s="44"/>
      <c r="J31" s="335"/>
      <c r="L31" s="37">
        <v>39674</v>
      </c>
      <c r="M31" s="37">
        <v>46934</v>
      </c>
      <c r="N31" s="38">
        <v>6695124000</v>
      </c>
      <c r="O31" s="39">
        <f t="shared" si="2"/>
        <v>7261</v>
      </c>
      <c r="P31" s="40">
        <f t="shared" si="6"/>
        <v>365</v>
      </c>
      <c r="Q31" s="41">
        <f t="shared" si="4"/>
        <v>33655422.944498003</v>
      </c>
      <c r="R31" s="48"/>
    </row>
    <row r="32" spans="1:18" ht="39.950000000000003" customHeight="1">
      <c r="A32" s="303"/>
      <c r="B32" s="304"/>
      <c r="C32" s="304"/>
      <c r="D32" s="332" t="s">
        <v>123</v>
      </c>
      <c r="E32" s="333"/>
      <c r="F32" s="334"/>
      <c r="G32" s="320">
        <f t="shared" si="5"/>
        <v>13856705.826645264</v>
      </c>
      <c r="H32" s="321"/>
      <c r="I32" s="44"/>
      <c r="J32" s="335"/>
      <c r="L32" s="37">
        <v>41647</v>
      </c>
      <c r="M32" s="37">
        <v>46630</v>
      </c>
      <c r="N32" s="38">
        <v>2007611100</v>
      </c>
      <c r="O32" s="39">
        <f t="shared" si="2"/>
        <v>4984</v>
      </c>
      <c r="P32" s="40">
        <f t="shared" si="6"/>
        <v>344</v>
      </c>
      <c r="Q32" s="41">
        <f t="shared" si="4"/>
        <v>13856705.826645264</v>
      </c>
      <c r="R32" s="48"/>
    </row>
    <row r="33" spans="1:18" ht="39.950000000000003" customHeight="1">
      <c r="A33" s="303"/>
      <c r="B33" s="304"/>
      <c r="C33" s="304"/>
      <c r="D33" s="332" t="s">
        <v>124</v>
      </c>
      <c r="E33" s="333"/>
      <c r="F33" s="334"/>
      <c r="G33" s="320">
        <f t="shared" si="5"/>
        <v>7961074.0365111558</v>
      </c>
      <c r="H33" s="321"/>
      <c r="I33" s="44"/>
      <c r="J33" s="335"/>
      <c r="L33" s="37">
        <v>42444</v>
      </c>
      <c r="M33" s="37">
        <v>46387</v>
      </c>
      <c r="N33" s="38">
        <v>3108760000</v>
      </c>
      <c r="O33" s="39">
        <f t="shared" si="2"/>
        <v>3944</v>
      </c>
      <c r="P33" s="40">
        <f t="shared" si="6"/>
        <v>101</v>
      </c>
      <c r="Q33" s="41">
        <f t="shared" si="4"/>
        <v>7961074.0365111558</v>
      </c>
      <c r="R33" s="48"/>
    </row>
    <row r="34" spans="1:18" ht="39.950000000000003" customHeight="1">
      <c r="A34" s="303"/>
      <c r="B34" s="304"/>
      <c r="C34" s="304"/>
      <c r="D34" s="332" t="s">
        <v>125</v>
      </c>
      <c r="E34" s="333"/>
      <c r="F34" s="334"/>
      <c r="G34" s="320">
        <f t="shared" si="5"/>
        <v>30692238.578680206</v>
      </c>
      <c r="H34" s="321"/>
      <c r="I34" s="44"/>
      <c r="J34" s="335"/>
      <c r="L34" s="37">
        <v>42678</v>
      </c>
      <c r="M34" s="37">
        <v>47208</v>
      </c>
      <c r="N34" s="38">
        <v>3810042000</v>
      </c>
      <c r="O34" s="39">
        <f t="shared" si="2"/>
        <v>4531</v>
      </c>
      <c r="P34" s="40">
        <f t="shared" si="6"/>
        <v>365</v>
      </c>
      <c r="Q34" s="41">
        <f t="shared" si="4"/>
        <v>30692238.578680206</v>
      </c>
      <c r="R34" s="48"/>
    </row>
    <row r="35" spans="1:18" ht="39.950000000000003" customHeight="1">
      <c r="A35" s="303"/>
      <c r="B35" s="304"/>
      <c r="C35" s="304"/>
      <c r="D35" s="332" t="s">
        <v>126</v>
      </c>
      <c r="E35" s="333"/>
      <c r="F35" s="334"/>
      <c r="G35" s="320">
        <f t="shared" si="5"/>
        <v>48916521.96571745</v>
      </c>
      <c r="H35" s="321"/>
      <c r="I35" s="44"/>
      <c r="J35" s="335"/>
      <c r="L35" s="37">
        <v>43136</v>
      </c>
      <c r="M35" s="37">
        <v>46752</v>
      </c>
      <c r="N35" s="38">
        <v>4847426300</v>
      </c>
      <c r="O35" s="39">
        <f t="shared" si="2"/>
        <v>3617</v>
      </c>
      <c r="P35" s="40">
        <f t="shared" si="6"/>
        <v>365</v>
      </c>
      <c r="Q35" s="41">
        <f t="shared" si="4"/>
        <v>48916521.96571745</v>
      </c>
      <c r="R35" s="48"/>
    </row>
    <row r="36" spans="1:18" ht="39.950000000000003" customHeight="1">
      <c r="A36" s="303"/>
      <c r="B36" s="304"/>
      <c r="C36" s="304"/>
      <c r="D36" s="332" t="s">
        <v>36</v>
      </c>
      <c r="E36" s="333"/>
      <c r="F36" s="334"/>
      <c r="G36" s="320">
        <f t="shared" si="5"/>
        <v>3806720</v>
      </c>
      <c r="H36" s="321"/>
      <c r="I36" s="44"/>
      <c r="J36" s="335"/>
      <c r="L36" s="37">
        <v>43409</v>
      </c>
      <c r="M36" s="37">
        <v>45642</v>
      </c>
      <c r="N36" s="38">
        <v>951680000</v>
      </c>
      <c r="O36" s="39">
        <v>750</v>
      </c>
      <c r="P36" s="40">
        <v>30</v>
      </c>
      <c r="Q36" s="41">
        <f t="shared" si="4"/>
        <v>3806720</v>
      </c>
      <c r="R36" s="48" t="s">
        <v>127</v>
      </c>
    </row>
    <row r="37" spans="1:18" ht="39.950000000000003" customHeight="1">
      <c r="A37" s="303"/>
      <c r="B37" s="304"/>
      <c r="C37" s="304"/>
      <c r="D37" s="332" t="s">
        <v>128</v>
      </c>
      <c r="E37" s="333"/>
      <c r="F37" s="334"/>
      <c r="G37" s="320">
        <f t="shared" si="5"/>
        <v>16668049.444444444</v>
      </c>
      <c r="H37" s="321"/>
      <c r="I37" s="44"/>
      <c r="J37" s="335"/>
      <c r="L37" s="37">
        <v>44137</v>
      </c>
      <c r="M37" s="37">
        <v>47736</v>
      </c>
      <c r="N37" s="38">
        <v>1643972000</v>
      </c>
      <c r="O37" s="39">
        <f t="shared" ref="O37" si="7">M37-L37+1</f>
        <v>3600</v>
      </c>
      <c r="P37" s="40">
        <f t="shared" ref="P37" si="8">IF((M37-$B$2+1)&gt;=365,365,(M37-$B$2+1))</f>
        <v>365</v>
      </c>
      <c r="Q37" s="41">
        <f t="shared" si="4"/>
        <v>16668049.444444444</v>
      </c>
      <c r="R37" s="48"/>
    </row>
    <row r="38" spans="1:18" ht="39.950000000000003" customHeight="1">
      <c r="A38" s="303"/>
      <c r="B38" s="304"/>
      <c r="C38" s="304"/>
      <c r="D38" s="332" t="s">
        <v>129</v>
      </c>
      <c r="E38" s="333"/>
      <c r="F38" s="334"/>
      <c r="G38" s="320">
        <f t="shared" si="5"/>
        <v>1232928.2115869017</v>
      </c>
      <c r="H38" s="321"/>
      <c r="I38" s="44"/>
      <c r="J38" s="335"/>
      <c r="L38" s="37">
        <v>43990</v>
      </c>
      <c r="M38" s="37">
        <v>46371</v>
      </c>
      <c r="N38" s="38">
        <v>345510000</v>
      </c>
      <c r="O38" s="39">
        <f t="shared" si="2"/>
        <v>2382</v>
      </c>
      <c r="P38" s="40">
        <f t="shared" si="6"/>
        <v>85</v>
      </c>
      <c r="Q38" s="41">
        <f t="shared" si="4"/>
        <v>1232928.2115869017</v>
      </c>
      <c r="R38" s="48"/>
    </row>
    <row r="39" spans="1:18" ht="39.950000000000003" customHeight="1">
      <c r="A39" s="303" t="s">
        <v>9</v>
      </c>
      <c r="B39" s="304" t="str">
        <f>B6</f>
        <v>수질관리</v>
      </c>
      <c r="C39" s="304" t="str">
        <f>C6</f>
        <v>장성기</v>
      </c>
      <c r="D39" s="324" t="s">
        <v>130</v>
      </c>
      <c r="E39" s="325"/>
      <c r="F39" s="326"/>
      <c r="G39" s="320">
        <f t="shared" si="5"/>
        <v>2090000</v>
      </c>
      <c r="H39" s="321"/>
      <c r="I39" s="44"/>
      <c r="J39" s="330">
        <v>7</v>
      </c>
      <c r="L39" s="37">
        <v>43608</v>
      </c>
      <c r="M39" s="37" t="s">
        <v>131</v>
      </c>
      <c r="N39" s="38">
        <v>20900000</v>
      </c>
      <c r="O39" s="39">
        <v>365</v>
      </c>
      <c r="P39" s="40">
        <v>365</v>
      </c>
      <c r="Q39" s="41">
        <f t="shared" si="4"/>
        <v>2090000</v>
      </c>
    </row>
    <row r="40" spans="1:18" ht="39.950000000000003" customHeight="1">
      <c r="A40" s="303"/>
      <c r="B40" s="304"/>
      <c r="C40" s="304"/>
      <c r="D40" s="324" t="s">
        <v>132</v>
      </c>
      <c r="E40" s="325"/>
      <c r="F40" s="326"/>
      <c r="G40" s="320">
        <f t="shared" si="5"/>
        <v>2657541.5282392027</v>
      </c>
      <c r="H40" s="321"/>
      <c r="I40" s="44"/>
      <c r="J40" s="331"/>
      <c r="L40" s="37">
        <v>44883</v>
      </c>
      <c r="M40" s="37">
        <v>46387</v>
      </c>
      <c r="N40" s="38">
        <v>396000000</v>
      </c>
      <c r="O40" s="39">
        <f t="shared" ref="O40:O56" si="9">M40-L40+1</f>
        <v>1505</v>
      </c>
      <c r="P40" s="40">
        <f t="shared" ref="P40:P56" si="10">IF((M40-$B$2+1)&gt;=365,365,(M40-$B$2+1))</f>
        <v>101</v>
      </c>
      <c r="Q40" s="41">
        <f t="shared" si="4"/>
        <v>2657541.5282392027</v>
      </c>
    </row>
    <row r="41" spans="1:18" ht="39.950000000000003" customHeight="1">
      <c r="A41" s="303"/>
      <c r="B41" s="304"/>
      <c r="C41" s="304"/>
      <c r="D41" s="324" t="s">
        <v>133</v>
      </c>
      <c r="E41" s="325"/>
      <c r="F41" s="326"/>
      <c r="G41" s="320">
        <f t="shared" si="5"/>
        <v>33000000</v>
      </c>
      <c r="H41" s="321"/>
      <c r="I41" s="44"/>
      <c r="J41" s="331"/>
      <c r="L41" s="37">
        <v>45132</v>
      </c>
      <c r="M41" s="37" t="s">
        <v>131</v>
      </c>
      <c r="N41" s="38">
        <v>330000000</v>
      </c>
      <c r="O41" s="39">
        <v>365</v>
      </c>
      <c r="P41" s="40">
        <v>365</v>
      </c>
      <c r="Q41" s="41">
        <f t="shared" si="4"/>
        <v>33000000</v>
      </c>
    </row>
    <row r="42" spans="1:18" ht="39.950000000000003" customHeight="1">
      <c r="A42" s="303"/>
      <c r="B42" s="304"/>
      <c r="C42" s="304"/>
      <c r="D42" s="324" t="s">
        <v>134</v>
      </c>
      <c r="E42" s="325"/>
      <c r="F42" s="326"/>
      <c r="G42" s="320">
        <f t="shared" si="5"/>
        <v>2149352.5179856112</v>
      </c>
      <c r="H42" s="321"/>
      <c r="I42" s="44"/>
      <c r="J42" s="331"/>
      <c r="L42" s="37">
        <v>43515</v>
      </c>
      <c r="M42" s="37">
        <v>46433</v>
      </c>
      <c r="N42" s="38">
        <v>426800000</v>
      </c>
      <c r="O42" s="39">
        <f t="shared" si="9"/>
        <v>2919</v>
      </c>
      <c r="P42" s="40">
        <f t="shared" si="10"/>
        <v>147</v>
      </c>
      <c r="Q42" s="41">
        <f t="shared" si="4"/>
        <v>2149352.5179856112</v>
      </c>
    </row>
    <row r="43" spans="1:18" ht="39.950000000000003" customHeight="1">
      <c r="A43" s="303"/>
      <c r="B43" s="304"/>
      <c r="C43" s="304"/>
      <c r="D43" s="324" t="s">
        <v>135</v>
      </c>
      <c r="E43" s="325"/>
      <c r="F43" s="326"/>
      <c r="G43" s="320">
        <f t="shared" si="5"/>
        <v>1650000</v>
      </c>
      <c r="H43" s="321"/>
      <c r="I43" s="44"/>
      <c r="J43" s="331"/>
      <c r="L43" s="37">
        <v>45229</v>
      </c>
      <c r="M43" s="37" t="s">
        <v>131</v>
      </c>
      <c r="N43" s="38">
        <v>16500000</v>
      </c>
      <c r="O43" s="39">
        <v>365</v>
      </c>
      <c r="P43" s="40">
        <v>365</v>
      </c>
      <c r="Q43" s="41">
        <f t="shared" si="4"/>
        <v>1650000</v>
      </c>
    </row>
    <row r="44" spans="1:18" ht="39.950000000000003" customHeight="1">
      <c r="A44" s="303"/>
      <c r="B44" s="304"/>
      <c r="C44" s="304"/>
      <c r="D44" s="324" t="s">
        <v>136</v>
      </c>
      <c r="E44" s="325"/>
      <c r="F44" s="326"/>
      <c r="G44" s="320" t="s">
        <v>137</v>
      </c>
      <c r="H44" s="321"/>
      <c r="I44" s="44"/>
      <c r="J44" s="331"/>
      <c r="L44" s="37">
        <v>45254</v>
      </c>
      <c r="M44" s="37">
        <v>45994</v>
      </c>
      <c r="N44" s="38">
        <v>378300000</v>
      </c>
      <c r="O44" s="39">
        <f t="shared" si="9"/>
        <v>741</v>
      </c>
      <c r="P44" s="40">
        <v>21</v>
      </c>
      <c r="Q44" s="41">
        <f t="shared" si="4"/>
        <v>1072105.2631578946</v>
      </c>
      <c r="R44" s="5" t="s">
        <v>137</v>
      </c>
    </row>
    <row r="45" spans="1:18" ht="39.950000000000003" customHeight="1">
      <c r="A45" s="303"/>
      <c r="B45" s="304"/>
      <c r="C45" s="304"/>
      <c r="D45" s="324" t="s">
        <v>138</v>
      </c>
      <c r="E45" s="325"/>
      <c r="F45" s="326"/>
      <c r="G45" s="320">
        <f t="shared" ref="G45" si="11">Q45</f>
        <v>11772293.207800942</v>
      </c>
      <c r="H45" s="321"/>
      <c r="I45" s="44"/>
      <c r="J45" s="331"/>
      <c r="L45" s="37">
        <v>45265</v>
      </c>
      <c r="M45" s="37">
        <v>46751</v>
      </c>
      <c r="N45" s="38">
        <v>479600000</v>
      </c>
      <c r="O45" s="39">
        <f t="shared" si="9"/>
        <v>1487</v>
      </c>
      <c r="P45" s="40">
        <f t="shared" si="10"/>
        <v>365</v>
      </c>
      <c r="Q45" s="41">
        <f t="shared" si="4"/>
        <v>11772293.207800942</v>
      </c>
    </row>
    <row r="46" spans="1:18" ht="39.950000000000003" customHeight="1">
      <c r="A46" s="303"/>
      <c r="B46" s="304"/>
      <c r="C46" s="304"/>
      <c r="D46" s="324" t="s">
        <v>139</v>
      </c>
      <c r="E46" s="325"/>
      <c r="F46" s="326"/>
      <c r="G46" s="320">
        <f t="shared" si="5"/>
        <v>287117.53541076486</v>
      </c>
      <c r="H46" s="321"/>
      <c r="I46" s="44"/>
      <c r="J46" s="331"/>
      <c r="L46" s="37">
        <v>45329</v>
      </c>
      <c r="M46" s="37">
        <v>46387</v>
      </c>
      <c r="N46" s="38">
        <v>30104700</v>
      </c>
      <c r="O46" s="39">
        <f t="shared" si="9"/>
        <v>1059</v>
      </c>
      <c r="P46" s="40">
        <f t="shared" si="10"/>
        <v>101</v>
      </c>
      <c r="Q46" s="41">
        <f t="shared" si="4"/>
        <v>287117.53541076486</v>
      </c>
    </row>
    <row r="47" spans="1:18" ht="39.950000000000003" customHeight="1">
      <c r="A47" s="303"/>
      <c r="B47" s="304"/>
      <c r="C47" s="304"/>
      <c r="D47" s="324" t="s">
        <v>140</v>
      </c>
      <c r="E47" s="325"/>
      <c r="F47" s="326"/>
      <c r="G47" s="320">
        <f t="shared" si="5"/>
        <v>5813002.9585798811</v>
      </c>
      <c r="H47" s="321"/>
      <c r="I47" s="44"/>
      <c r="J47" s="331"/>
      <c r="L47" s="37">
        <v>45401</v>
      </c>
      <c r="M47" s="37">
        <v>46752</v>
      </c>
      <c r="N47" s="38">
        <v>215320000</v>
      </c>
      <c r="O47" s="39">
        <f t="shared" si="9"/>
        <v>1352</v>
      </c>
      <c r="P47" s="40">
        <f t="shared" si="10"/>
        <v>365</v>
      </c>
      <c r="Q47" s="41">
        <f t="shared" si="4"/>
        <v>5813002.9585798811</v>
      </c>
    </row>
    <row r="48" spans="1:18" ht="39.950000000000003" customHeight="1">
      <c r="A48" s="303"/>
      <c r="B48" s="304"/>
      <c r="C48" s="304"/>
      <c r="D48" s="324" t="s">
        <v>141</v>
      </c>
      <c r="E48" s="325"/>
      <c r="F48" s="326"/>
      <c r="G48" s="320">
        <f t="shared" si="5"/>
        <v>2555537.938844847</v>
      </c>
      <c r="H48" s="321"/>
      <c r="I48" s="44"/>
      <c r="J48" s="331"/>
      <c r="L48" s="37">
        <v>45443</v>
      </c>
      <c r="M48" s="37">
        <v>46325</v>
      </c>
      <c r="N48" s="38">
        <v>578600000</v>
      </c>
      <c r="O48" s="39">
        <f t="shared" si="9"/>
        <v>883</v>
      </c>
      <c r="P48" s="40">
        <f t="shared" si="10"/>
        <v>39</v>
      </c>
      <c r="Q48" s="41">
        <f t="shared" si="4"/>
        <v>2555537.938844847</v>
      </c>
    </row>
    <row r="49" spans="1:18" ht="39.950000000000003" customHeight="1">
      <c r="A49" s="303"/>
      <c r="B49" s="304"/>
      <c r="C49" s="304"/>
      <c r="D49" s="324" t="s">
        <v>142</v>
      </c>
      <c r="E49" s="325"/>
      <c r="F49" s="326"/>
      <c r="G49" s="320">
        <f t="shared" si="5"/>
        <v>11953086.016451234</v>
      </c>
      <c r="H49" s="321"/>
      <c r="I49" s="44"/>
      <c r="J49" s="331"/>
      <c r="L49" s="37">
        <v>45545</v>
      </c>
      <c r="M49" s="37">
        <v>46395</v>
      </c>
      <c r="N49" s="38">
        <v>933218000</v>
      </c>
      <c r="O49" s="39">
        <f t="shared" si="9"/>
        <v>851</v>
      </c>
      <c r="P49" s="40">
        <f t="shared" si="10"/>
        <v>109</v>
      </c>
      <c r="Q49" s="41">
        <f t="shared" si="4"/>
        <v>11953086.016451234</v>
      </c>
    </row>
    <row r="50" spans="1:18" ht="39.950000000000003" customHeight="1">
      <c r="A50" s="303"/>
      <c r="B50" s="304"/>
      <c r="C50" s="304"/>
      <c r="D50" s="324" t="s">
        <v>143</v>
      </c>
      <c r="E50" s="325"/>
      <c r="F50" s="326"/>
      <c r="G50" s="320">
        <f t="shared" si="5"/>
        <v>2193551.133144476</v>
      </c>
      <c r="H50" s="321"/>
      <c r="I50" s="44"/>
      <c r="J50" s="331"/>
      <c r="L50" s="37">
        <v>45772</v>
      </c>
      <c r="M50" s="37">
        <v>46477</v>
      </c>
      <c r="N50" s="38">
        <v>81081000</v>
      </c>
      <c r="O50" s="39">
        <f t="shared" si="9"/>
        <v>706</v>
      </c>
      <c r="P50" s="40">
        <f t="shared" si="10"/>
        <v>191</v>
      </c>
      <c r="Q50" s="41">
        <f t="shared" si="4"/>
        <v>2193551.133144476</v>
      </c>
    </row>
    <row r="51" spans="1:18" ht="39.950000000000003" customHeight="1">
      <c r="A51" s="303"/>
      <c r="B51" s="304"/>
      <c r="C51" s="304"/>
      <c r="D51" s="324" t="s">
        <v>144</v>
      </c>
      <c r="E51" s="325"/>
      <c r="F51" s="326"/>
      <c r="G51" s="320">
        <f t="shared" si="5"/>
        <v>3755305.5353430351</v>
      </c>
      <c r="H51" s="321"/>
      <c r="I51" s="44"/>
      <c r="J51" s="331"/>
      <c r="L51" s="37">
        <v>45772</v>
      </c>
      <c r="M51" s="37">
        <v>47695</v>
      </c>
      <c r="N51" s="38">
        <v>197950900</v>
      </c>
      <c r="O51" s="39">
        <f t="shared" si="9"/>
        <v>1924</v>
      </c>
      <c r="P51" s="40">
        <f t="shared" si="10"/>
        <v>365</v>
      </c>
      <c r="Q51" s="41">
        <f t="shared" si="4"/>
        <v>3755305.5353430351</v>
      </c>
    </row>
    <row r="52" spans="1:18" ht="39.950000000000003" customHeight="1">
      <c r="A52" s="303"/>
      <c r="B52" s="304"/>
      <c r="C52" s="304"/>
      <c r="D52" s="324" t="s">
        <v>145</v>
      </c>
      <c r="E52" s="325"/>
      <c r="F52" s="326"/>
      <c r="G52" s="320">
        <f t="shared" si="5"/>
        <v>3623335.6986301369</v>
      </c>
      <c r="H52" s="321"/>
      <c r="I52" s="44"/>
      <c r="J52" s="331"/>
      <c r="L52" s="37">
        <v>45903</v>
      </c>
      <c r="M52" s="37">
        <v>46632</v>
      </c>
      <c r="N52" s="38">
        <v>76446100</v>
      </c>
      <c r="O52" s="39">
        <f t="shared" si="9"/>
        <v>730</v>
      </c>
      <c r="P52" s="40">
        <f t="shared" si="10"/>
        <v>346</v>
      </c>
      <c r="Q52" s="41">
        <f t="shared" si="4"/>
        <v>3623335.6986301369</v>
      </c>
    </row>
    <row r="53" spans="1:18" ht="39.950000000000003" customHeight="1">
      <c r="A53" s="303"/>
      <c r="B53" s="304"/>
      <c r="C53" s="304"/>
      <c r="D53" s="324" t="s">
        <v>146</v>
      </c>
      <c r="E53" s="325"/>
      <c r="F53" s="326"/>
      <c r="G53" s="320">
        <f t="shared" si="5"/>
        <v>31621622.083333332</v>
      </c>
      <c r="H53" s="321"/>
      <c r="I53" s="44"/>
      <c r="J53" s="331"/>
      <c r="L53" s="37">
        <v>45924</v>
      </c>
      <c r="M53" s="37">
        <v>46643</v>
      </c>
      <c r="N53" s="38">
        <v>637747000</v>
      </c>
      <c r="O53" s="39">
        <f t="shared" si="9"/>
        <v>720</v>
      </c>
      <c r="P53" s="40">
        <f t="shared" si="10"/>
        <v>357</v>
      </c>
      <c r="Q53" s="41">
        <f t="shared" si="4"/>
        <v>31621622.083333332</v>
      </c>
    </row>
    <row r="54" spans="1:18" ht="39.950000000000003" customHeight="1">
      <c r="A54" s="303"/>
      <c r="B54" s="304"/>
      <c r="C54" s="304"/>
      <c r="D54" s="324" t="s">
        <v>147</v>
      </c>
      <c r="E54" s="325"/>
      <c r="F54" s="326"/>
      <c r="G54" s="320">
        <f t="shared" si="5"/>
        <v>7468974.1626794264</v>
      </c>
      <c r="H54" s="321"/>
      <c r="I54" s="44"/>
      <c r="J54" s="331"/>
      <c r="L54" s="37">
        <v>45343</v>
      </c>
      <c r="M54" s="37">
        <v>46387</v>
      </c>
      <c r="N54" s="38">
        <v>772780000</v>
      </c>
      <c r="O54" s="39">
        <f t="shared" si="9"/>
        <v>1045</v>
      </c>
      <c r="P54" s="40">
        <f t="shared" si="10"/>
        <v>101</v>
      </c>
      <c r="Q54" s="41">
        <f t="shared" si="4"/>
        <v>7468974.1626794264</v>
      </c>
    </row>
    <row r="55" spans="1:18" ht="39.950000000000003" customHeight="1">
      <c r="A55" s="303"/>
      <c r="B55" s="304"/>
      <c r="C55" s="304"/>
      <c r="D55" s="324" t="s">
        <v>148</v>
      </c>
      <c r="E55" s="325"/>
      <c r="F55" s="326"/>
      <c r="G55" s="320">
        <f t="shared" si="5"/>
        <v>2198926.1855670102</v>
      </c>
      <c r="H55" s="321"/>
      <c r="I55" s="44"/>
      <c r="J55" s="331"/>
      <c r="L55" s="37">
        <v>46097</v>
      </c>
      <c r="M55" s="37">
        <v>46387</v>
      </c>
      <c r="N55" s="38">
        <v>63355200</v>
      </c>
      <c r="O55" s="39">
        <f t="shared" si="9"/>
        <v>291</v>
      </c>
      <c r="P55" s="40">
        <f t="shared" si="10"/>
        <v>101</v>
      </c>
      <c r="Q55" s="41">
        <f t="shared" si="4"/>
        <v>2198926.1855670102</v>
      </c>
    </row>
    <row r="56" spans="1:18" ht="39.950000000000003" customHeight="1">
      <c r="A56" s="303"/>
      <c r="B56" s="304"/>
      <c r="C56" s="304"/>
      <c r="D56" s="324" t="s">
        <v>149</v>
      </c>
      <c r="E56" s="325"/>
      <c r="F56" s="326"/>
      <c r="G56" s="320">
        <f t="shared" si="5"/>
        <v>2537495.9438377535</v>
      </c>
      <c r="H56" s="321"/>
      <c r="I56" s="44"/>
      <c r="J56" s="331"/>
      <c r="L56" s="37">
        <v>46101</v>
      </c>
      <c r="M56" s="37">
        <v>46741</v>
      </c>
      <c r="N56" s="38">
        <v>44562600</v>
      </c>
      <c r="O56" s="39">
        <f t="shared" si="9"/>
        <v>641</v>
      </c>
      <c r="P56" s="40">
        <f t="shared" si="10"/>
        <v>365</v>
      </c>
      <c r="Q56" s="41">
        <f t="shared" si="4"/>
        <v>2537495.9438377535</v>
      </c>
    </row>
    <row r="57" spans="1:18" ht="39.950000000000003" customHeight="1">
      <c r="A57" s="303" t="s">
        <v>9</v>
      </c>
      <c r="B57" s="304" t="str">
        <f>B7</f>
        <v>소음진동</v>
      </c>
      <c r="C57" s="304" t="str">
        <f>C7</f>
        <v>김세동</v>
      </c>
      <c r="D57" s="324" t="s">
        <v>121</v>
      </c>
      <c r="E57" s="325"/>
      <c r="F57" s="326"/>
      <c r="G57" s="320">
        <f t="shared" si="5"/>
        <v>11261386.777809715</v>
      </c>
      <c r="H57" s="321"/>
      <c r="I57" s="44"/>
      <c r="J57" s="330">
        <v>7</v>
      </c>
      <c r="L57" s="37">
        <v>39430</v>
      </c>
      <c r="M57" s="37">
        <v>46387</v>
      </c>
      <c r="N57" s="38">
        <v>7758092000</v>
      </c>
      <c r="O57" s="39">
        <f t="shared" si="2"/>
        <v>6958</v>
      </c>
      <c r="P57" s="40">
        <f t="shared" si="6"/>
        <v>101</v>
      </c>
      <c r="Q57" s="41">
        <f t="shared" si="4"/>
        <v>11261386.777809715</v>
      </c>
    </row>
    <row r="58" spans="1:18" ht="39.950000000000003" customHeight="1">
      <c r="A58" s="303"/>
      <c r="B58" s="304"/>
      <c r="C58" s="304"/>
      <c r="D58" s="324" t="s">
        <v>150</v>
      </c>
      <c r="E58" s="325"/>
      <c r="F58" s="326"/>
      <c r="G58" s="320" t="s">
        <v>151</v>
      </c>
      <c r="H58" s="321"/>
      <c r="I58" s="44"/>
      <c r="J58" s="331"/>
      <c r="L58" s="37">
        <v>43944</v>
      </c>
      <c r="M58" s="37">
        <v>46378</v>
      </c>
      <c r="N58" s="38">
        <v>2776070000</v>
      </c>
      <c r="O58" s="39">
        <f t="shared" si="2"/>
        <v>2435</v>
      </c>
      <c r="P58" s="40">
        <f t="shared" si="6"/>
        <v>92</v>
      </c>
      <c r="Q58" s="41">
        <f t="shared" si="4"/>
        <v>10488642.299794661</v>
      </c>
      <c r="R58" s="5" t="s">
        <v>151</v>
      </c>
    </row>
    <row r="59" spans="1:18" ht="39.950000000000003" customHeight="1">
      <c r="A59" s="303"/>
      <c r="B59" s="304"/>
      <c r="C59" s="304"/>
      <c r="D59" s="324" t="s">
        <v>152</v>
      </c>
      <c r="E59" s="325"/>
      <c r="F59" s="326"/>
      <c r="G59" s="320">
        <f t="shared" si="5"/>
        <v>51869355.371900827</v>
      </c>
      <c r="H59" s="321"/>
      <c r="I59" s="44"/>
      <c r="J59" s="331"/>
      <c r="L59" s="37">
        <v>44754</v>
      </c>
      <c r="M59" s="37">
        <v>46568</v>
      </c>
      <c r="N59" s="38">
        <v>3338400000</v>
      </c>
      <c r="O59" s="39">
        <f t="shared" si="2"/>
        <v>1815</v>
      </c>
      <c r="P59" s="40">
        <f t="shared" si="6"/>
        <v>282</v>
      </c>
      <c r="Q59" s="41">
        <f t="shared" si="4"/>
        <v>51869355.371900827</v>
      </c>
    </row>
    <row r="60" spans="1:18" ht="39.950000000000003" customHeight="1">
      <c r="A60" s="303"/>
      <c r="B60" s="304"/>
      <c r="C60" s="304"/>
      <c r="D60" s="324" t="s">
        <v>103</v>
      </c>
      <c r="E60" s="325"/>
      <c r="F60" s="326"/>
      <c r="G60" s="320">
        <f t="shared" si="5"/>
        <v>11310365.37963203</v>
      </c>
      <c r="H60" s="321"/>
      <c r="I60" s="44"/>
      <c r="J60" s="331"/>
      <c r="L60" s="37">
        <v>44762</v>
      </c>
      <c r="M60" s="37">
        <v>48620</v>
      </c>
      <c r="N60" s="38">
        <v>1195800000</v>
      </c>
      <c r="O60" s="39">
        <f t="shared" si="2"/>
        <v>3859</v>
      </c>
      <c r="P60" s="40">
        <f t="shared" si="6"/>
        <v>365</v>
      </c>
      <c r="Q60" s="41">
        <f t="shared" si="4"/>
        <v>11310365.37963203</v>
      </c>
    </row>
    <row r="61" spans="1:18" ht="39.950000000000003" customHeight="1">
      <c r="A61" s="303"/>
      <c r="B61" s="304"/>
      <c r="C61" s="304"/>
      <c r="D61" s="324" t="s">
        <v>104</v>
      </c>
      <c r="E61" s="325"/>
      <c r="F61" s="326"/>
      <c r="G61" s="320" t="s">
        <v>105</v>
      </c>
      <c r="H61" s="321"/>
      <c r="I61" s="44"/>
      <c r="J61" s="331"/>
      <c r="L61" s="37">
        <v>44767</v>
      </c>
      <c r="M61" s="37">
        <v>46748</v>
      </c>
      <c r="N61" s="38">
        <v>327140000</v>
      </c>
      <c r="O61" s="39">
        <f t="shared" si="2"/>
        <v>1982</v>
      </c>
      <c r="P61" s="40">
        <f t="shared" si="6"/>
        <v>365</v>
      </c>
      <c r="Q61" s="41">
        <f t="shared" si="4"/>
        <v>6024525.7315842584</v>
      </c>
      <c r="R61" s="5" t="s">
        <v>105</v>
      </c>
    </row>
    <row r="62" spans="1:18" ht="39.950000000000003" customHeight="1">
      <c r="A62" s="303"/>
      <c r="B62" s="304"/>
      <c r="C62" s="304"/>
      <c r="D62" s="324" t="s">
        <v>106</v>
      </c>
      <c r="E62" s="325"/>
      <c r="F62" s="326"/>
      <c r="G62" s="320" t="s">
        <v>107</v>
      </c>
      <c r="H62" s="321"/>
      <c r="I62" s="44"/>
      <c r="J62" s="331"/>
      <c r="L62" s="37">
        <v>44791</v>
      </c>
      <c r="M62" s="37">
        <v>47301</v>
      </c>
      <c r="N62" s="38">
        <v>1009130000</v>
      </c>
      <c r="O62" s="39">
        <f t="shared" si="2"/>
        <v>2511</v>
      </c>
      <c r="P62" s="40">
        <v>365</v>
      </c>
      <c r="Q62" s="41">
        <f t="shared" si="4"/>
        <v>14668755.475906014</v>
      </c>
      <c r="R62" s="5" t="s">
        <v>107</v>
      </c>
    </row>
    <row r="63" spans="1:18" ht="39.950000000000003" customHeight="1">
      <c r="A63" s="303"/>
      <c r="B63" s="304"/>
      <c r="C63" s="304"/>
      <c r="D63" s="324" t="s">
        <v>153</v>
      </c>
      <c r="E63" s="325"/>
      <c r="F63" s="326"/>
      <c r="G63" s="320">
        <f t="shared" si="5"/>
        <v>20580016.627543036</v>
      </c>
      <c r="H63" s="321"/>
      <c r="I63" s="44"/>
      <c r="J63" s="331"/>
      <c r="L63" s="37">
        <v>45448</v>
      </c>
      <c r="M63" s="37">
        <v>48003</v>
      </c>
      <c r="N63" s="38">
        <v>1441165000</v>
      </c>
      <c r="O63" s="39">
        <f t="shared" si="2"/>
        <v>2556</v>
      </c>
      <c r="P63" s="40">
        <f t="shared" si="6"/>
        <v>365</v>
      </c>
      <c r="Q63" s="41">
        <f t="shared" si="4"/>
        <v>20580016.627543036</v>
      </c>
    </row>
    <row r="64" spans="1:18" ht="39.950000000000003" customHeight="1">
      <c r="A64" s="303"/>
      <c r="B64" s="304"/>
      <c r="C64" s="304"/>
      <c r="D64" s="324" t="s">
        <v>154</v>
      </c>
      <c r="E64" s="325"/>
      <c r="F64" s="326"/>
      <c r="G64" s="320">
        <f t="shared" si="5"/>
        <v>8237946.8085106388</v>
      </c>
      <c r="H64" s="321"/>
      <c r="I64" s="44"/>
      <c r="J64" s="331"/>
      <c r="L64" s="37">
        <v>45979</v>
      </c>
      <c r="M64" s="37">
        <v>46354</v>
      </c>
      <c r="N64" s="38">
        <v>455510000</v>
      </c>
      <c r="O64" s="39">
        <f t="shared" si="2"/>
        <v>376</v>
      </c>
      <c r="P64" s="40">
        <f t="shared" si="6"/>
        <v>68</v>
      </c>
      <c r="Q64" s="41">
        <f t="shared" si="4"/>
        <v>8237946.8085106388</v>
      </c>
    </row>
    <row r="65" spans="1:18" ht="39.950000000000003" customHeight="1">
      <c r="A65" s="303"/>
      <c r="B65" s="304"/>
      <c r="C65" s="304"/>
      <c r="D65" s="324" t="s">
        <v>155</v>
      </c>
      <c r="E65" s="325"/>
      <c r="F65" s="326"/>
      <c r="G65" s="320">
        <f t="shared" si="5"/>
        <v>5111333.333333334</v>
      </c>
      <c r="H65" s="321"/>
      <c r="I65" s="44"/>
      <c r="J65" s="331"/>
      <c r="L65" s="37">
        <v>46181</v>
      </c>
      <c r="M65" s="37">
        <v>46450</v>
      </c>
      <c r="N65" s="38">
        <v>84150000</v>
      </c>
      <c r="O65" s="39">
        <f t="shared" si="2"/>
        <v>270</v>
      </c>
      <c r="P65" s="40">
        <f t="shared" si="6"/>
        <v>164</v>
      </c>
      <c r="Q65" s="41">
        <f t="shared" si="4"/>
        <v>5111333.333333334</v>
      </c>
    </row>
    <row r="66" spans="1:18" ht="39.950000000000003" customHeight="1">
      <c r="A66" s="303"/>
      <c r="B66" s="304"/>
      <c r="C66" s="304"/>
      <c r="D66" s="324" t="s">
        <v>115</v>
      </c>
      <c r="E66" s="325"/>
      <c r="F66" s="326"/>
      <c r="G66" s="320">
        <f t="shared" si="5"/>
        <v>24572489.05608755</v>
      </c>
      <c r="H66" s="321"/>
      <c r="I66" s="44"/>
      <c r="J66" s="331"/>
      <c r="L66" s="37">
        <v>46223</v>
      </c>
      <c r="M66" s="37">
        <v>46953</v>
      </c>
      <c r="N66" s="38">
        <v>492123000</v>
      </c>
      <c r="O66" s="39">
        <f t="shared" si="2"/>
        <v>731</v>
      </c>
      <c r="P66" s="40">
        <f t="shared" si="6"/>
        <v>365</v>
      </c>
      <c r="Q66" s="41">
        <f t="shared" si="4"/>
        <v>24572489.05608755</v>
      </c>
    </row>
    <row r="67" spans="1:18" ht="39.950000000000003" customHeight="1">
      <c r="A67" s="303"/>
      <c r="B67" s="304"/>
      <c r="C67" s="304"/>
      <c r="D67" s="324" t="s">
        <v>117</v>
      </c>
      <c r="E67" s="325"/>
      <c r="F67" s="326"/>
      <c r="G67" s="320">
        <f t="shared" si="5"/>
        <v>25637855.579868712</v>
      </c>
      <c r="H67" s="321"/>
      <c r="I67" s="44"/>
      <c r="J67" s="331"/>
      <c r="L67" s="37">
        <v>46260</v>
      </c>
      <c r="M67" s="37">
        <v>47173</v>
      </c>
      <c r="N67" s="38">
        <v>642000000</v>
      </c>
      <c r="O67" s="39">
        <f t="shared" si="2"/>
        <v>914</v>
      </c>
      <c r="P67" s="40">
        <f t="shared" si="6"/>
        <v>365</v>
      </c>
      <c r="Q67" s="41">
        <f t="shared" si="4"/>
        <v>25637855.579868712</v>
      </c>
    </row>
    <row r="68" spans="1:18" ht="39.950000000000003" customHeight="1">
      <c r="A68" s="303"/>
      <c r="B68" s="304"/>
      <c r="C68" s="304"/>
      <c r="D68" s="324" t="s">
        <v>118</v>
      </c>
      <c r="E68" s="325"/>
      <c r="F68" s="326"/>
      <c r="G68" s="320">
        <f t="shared" si="5"/>
        <v>11383604.014598539</v>
      </c>
      <c r="H68" s="321"/>
      <c r="I68" s="44"/>
      <c r="J68" s="331"/>
      <c r="L68" s="37">
        <v>46266</v>
      </c>
      <c r="M68" s="37">
        <v>47361</v>
      </c>
      <c r="N68" s="38">
        <v>341820000</v>
      </c>
      <c r="O68" s="39">
        <f t="shared" si="2"/>
        <v>1096</v>
      </c>
      <c r="P68" s="40">
        <f t="shared" si="6"/>
        <v>365</v>
      </c>
      <c r="Q68" s="41">
        <f t="shared" si="4"/>
        <v>11383604.014598539</v>
      </c>
    </row>
    <row r="69" spans="1:18" ht="39.950000000000003" customHeight="1">
      <c r="A69" s="303"/>
      <c r="B69" s="304"/>
      <c r="C69" s="304"/>
      <c r="D69" s="324" t="s">
        <v>119</v>
      </c>
      <c r="E69" s="325"/>
      <c r="F69" s="326"/>
      <c r="G69" s="320">
        <f t="shared" si="5"/>
        <v>42384772.087067857</v>
      </c>
      <c r="H69" s="321"/>
      <c r="I69" s="44"/>
      <c r="J69" s="331"/>
      <c r="L69" s="37">
        <v>46280</v>
      </c>
      <c r="M69" s="37">
        <v>47060</v>
      </c>
      <c r="N69" s="38">
        <v>906918000</v>
      </c>
      <c r="O69" s="39">
        <f t="shared" si="2"/>
        <v>781</v>
      </c>
      <c r="P69" s="40">
        <f t="shared" si="6"/>
        <v>365</v>
      </c>
      <c r="Q69" s="41">
        <f t="shared" si="4"/>
        <v>42384772.087067857</v>
      </c>
    </row>
    <row r="70" spans="1:18" ht="39.950000000000003" customHeight="1">
      <c r="A70" s="303"/>
      <c r="B70" s="304"/>
      <c r="C70" s="304"/>
      <c r="D70" s="324" t="s">
        <v>156</v>
      </c>
      <c r="E70" s="325"/>
      <c r="F70" s="326"/>
      <c r="G70" s="320">
        <f t="shared" si="5"/>
        <v>700523.4375</v>
      </c>
      <c r="H70" s="321"/>
      <c r="I70" s="44"/>
      <c r="J70" s="331"/>
      <c r="L70" s="37">
        <v>43480</v>
      </c>
      <c r="M70" s="37">
        <v>46295</v>
      </c>
      <c r="N70" s="38">
        <v>2191860000</v>
      </c>
      <c r="O70" s="39">
        <f t="shared" si="2"/>
        <v>2816</v>
      </c>
      <c r="P70" s="40">
        <f t="shared" si="6"/>
        <v>9</v>
      </c>
      <c r="Q70" s="41">
        <f t="shared" si="4"/>
        <v>700523.4375</v>
      </c>
    </row>
    <row r="71" spans="1:18" ht="39.950000000000003" customHeight="1">
      <c r="A71" s="303" t="s">
        <v>10</v>
      </c>
      <c r="B71" s="304" t="str">
        <f>B8</f>
        <v>대기관리</v>
      </c>
      <c r="C71" s="304" t="str">
        <f>C8</f>
        <v>장정환</v>
      </c>
      <c r="D71" s="327" t="s">
        <v>130</v>
      </c>
      <c r="E71" s="328"/>
      <c r="F71" s="329"/>
      <c r="G71" s="320">
        <f t="shared" si="5"/>
        <v>2090000</v>
      </c>
      <c r="H71" s="321"/>
      <c r="I71" s="44"/>
      <c r="J71" s="330">
        <v>6</v>
      </c>
      <c r="L71" s="37">
        <v>43608</v>
      </c>
      <c r="M71" s="37" t="s">
        <v>131</v>
      </c>
      <c r="N71" s="38">
        <v>20900000</v>
      </c>
      <c r="O71" s="39">
        <v>365</v>
      </c>
      <c r="P71" s="40">
        <v>365</v>
      </c>
      <c r="Q71" s="41">
        <f t="shared" si="4"/>
        <v>2090000</v>
      </c>
      <c r="R71" s="48"/>
    </row>
    <row r="72" spans="1:18" ht="39.950000000000003" customHeight="1">
      <c r="A72" s="303"/>
      <c r="B72" s="304"/>
      <c r="C72" s="304"/>
      <c r="D72" s="327" t="s">
        <v>132</v>
      </c>
      <c r="E72" s="328"/>
      <c r="F72" s="329"/>
      <c r="G72" s="320">
        <f t="shared" si="5"/>
        <v>2657541.5282392027</v>
      </c>
      <c r="H72" s="321"/>
      <c r="I72" s="44"/>
      <c r="J72" s="331"/>
      <c r="L72" s="37">
        <v>44883</v>
      </c>
      <c r="M72" s="37">
        <v>46387</v>
      </c>
      <c r="N72" s="38">
        <v>396000000</v>
      </c>
      <c r="O72" s="39">
        <f t="shared" si="2"/>
        <v>1505</v>
      </c>
      <c r="P72" s="40">
        <f t="shared" si="6"/>
        <v>101</v>
      </c>
      <c r="Q72" s="41">
        <f t="shared" si="4"/>
        <v>2657541.5282392027</v>
      </c>
      <c r="R72" s="48"/>
    </row>
    <row r="73" spans="1:18" ht="39.950000000000003" customHeight="1">
      <c r="A73" s="303"/>
      <c r="B73" s="304"/>
      <c r="C73" s="304"/>
      <c r="D73" s="327" t="s">
        <v>133</v>
      </c>
      <c r="E73" s="328"/>
      <c r="F73" s="329"/>
      <c r="G73" s="320">
        <f t="shared" si="5"/>
        <v>33000000</v>
      </c>
      <c r="H73" s="321"/>
      <c r="I73" s="44"/>
      <c r="J73" s="331"/>
      <c r="L73" s="37">
        <v>45132</v>
      </c>
      <c r="M73" s="37" t="s">
        <v>131</v>
      </c>
      <c r="N73" s="38">
        <v>330000000</v>
      </c>
      <c r="O73" s="39">
        <v>365</v>
      </c>
      <c r="P73" s="40">
        <v>365</v>
      </c>
      <c r="Q73" s="41">
        <f t="shared" si="4"/>
        <v>33000000</v>
      </c>
      <c r="R73" s="48"/>
    </row>
    <row r="74" spans="1:18" ht="39.950000000000003" customHeight="1">
      <c r="A74" s="303"/>
      <c r="B74" s="304"/>
      <c r="C74" s="304"/>
      <c r="D74" s="327" t="s">
        <v>134</v>
      </c>
      <c r="E74" s="328"/>
      <c r="F74" s="329"/>
      <c r="G74" s="320">
        <f t="shared" si="5"/>
        <v>2149352.5179856112</v>
      </c>
      <c r="H74" s="321"/>
      <c r="I74" s="44"/>
      <c r="J74" s="331"/>
      <c r="L74" s="37">
        <v>43515</v>
      </c>
      <c r="M74" s="37">
        <v>46433</v>
      </c>
      <c r="N74" s="38">
        <v>426800000</v>
      </c>
      <c r="O74" s="39">
        <f t="shared" si="2"/>
        <v>2919</v>
      </c>
      <c r="P74" s="40">
        <f t="shared" si="6"/>
        <v>147</v>
      </c>
      <c r="Q74" s="41">
        <f t="shared" si="4"/>
        <v>2149352.5179856112</v>
      </c>
      <c r="R74" s="48"/>
    </row>
    <row r="75" spans="1:18" ht="39.950000000000003" customHeight="1">
      <c r="A75" s="303"/>
      <c r="B75" s="304"/>
      <c r="C75" s="304"/>
      <c r="D75" s="327" t="s">
        <v>135</v>
      </c>
      <c r="E75" s="328"/>
      <c r="F75" s="329"/>
      <c r="G75" s="320">
        <f t="shared" si="5"/>
        <v>1650000</v>
      </c>
      <c r="H75" s="321"/>
      <c r="I75" s="44"/>
      <c r="J75" s="331"/>
      <c r="L75" s="37">
        <v>45229</v>
      </c>
      <c r="M75" s="37" t="s">
        <v>131</v>
      </c>
      <c r="N75" s="38">
        <v>16500000</v>
      </c>
      <c r="O75" s="39">
        <v>365</v>
      </c>
      <c r="P75" s="40">
        <v>365</v>
      </c>
      <c r="Q75" s="41">
        <f t="shared" si="4"/>
        <v>1650000</v>
      </c>
      <c r="R75" s="48"/>
    </row>
    <row r="76" spans="1:18" ht="39.950000000000003" customHeight="1">
      <c r="A76" s="303"/>
      <c r="B76" s="304"/>
      <c r="C76" s="304"/>
      <c r="D76" s="327" t="s">
        <v>136</v>
      </c>
      <c r="E76" s="328"/>
      <c r="F76" s="329"/>
      <c r="G76" s="320" t="s">
        <v>137</v>
      </c>
      <c r="H76" s="321"/>
      <c r="I76" s="44"/>
      <c r="J76" s="331"/>
      <c r="L76" s="37">
        <v>45254</v>
      </c>
      <c r="M76" s="37">
        <v>45994</v>
      </c>
      <c r="N76" s="38">
        <v>378300000</v>
      </c>
      <c r="O76" s="39">
        <f t="shared" si="2"/>
        <v>741</v>
      </c>
      <c r="P76" s="40">
        <v>21</v>
      </c>
      <c r="Q76" s="41">
        <f t="shared" si="4"/>
        <v>1072105.2631578946</v>
      </c>
      <c r="R76" s="48" t="s">
        <v>137</v>
      </c>
    </row>
    <row r="77" spans="1:18" ht="39.950000000000003" customHeight="1">
      <c r="A77" s="303"/>
      <c r="B77" s="304"/>
      <c r="C77" s="304"/>
      <c r="D77" s="327" t="s">
        <v>138</v>
      </c>
      <c r="E77" s="328"/>
      <c r="F77" s="329"/>
      <c r="G77" s="320">
        <f t="shared" si="5"/>
        <v>11772293.207800942</v>
      </c>
      <c r="H77" s="321"/>
      <c r="I77" s="44"/>
      <c r="J77" s="331"/>
      <c r="L77" s="37">
        <v>45265</v>
      </c>
      <c r="M77" s="37">
        <v>46751</v>
      </c>
      <c r="N77" s="38">
        <v>479600000</v>
      </c>
      <c r="O77" s="39">
        <f t="shared" si="2"/>
        <v>1487</v>
      </c>
      <c r="P77" s="40">
        <f t="shared" si="6"/>
        <v>365</v>
      </c>
      <c r="Q77" s="41">
        <f t="shared" si="4"/>
        <v>11772293.207800942</v>
      </c>
      <c r="R77" s="48"/>
    </row>
    <row r="78" spans="1:18" ht="39.950000000000003" customHeight="1">
      <c r="A78" s="303"/>
      <c r="B78" s="304"/>
      <c r="C78" s="304"/>
      <c r="D78" s="327" t="s">
        <v>139</v>
      </c>
      <c r="E78" s="328"/>
      <c r="F78" s="329"/>
      <c r="G78" s="320">
        <f t="shared" si="5"/>
        <v>287117.53541076486</v>
      </c>
      <c r="H78" s="321"/>
      <c r="I78" s="44"/>
      <c r="J78" s="331"/>
      <c r="L78" s="37">
        <v>45329</v>
      </c>
      <c r="M78" s="37">
        <v>46387</v>
      </c>
      <c r="N78" s="38">
        <v>30104700</v>
      </c>
      <c r="O78" s="39">
        <f t="shared" si="2"/>
        <v>1059</v>
      </c>
      <c r="P78" s="40">
        <f t="shared" si="6"/>
        <v>101</v>
      </c>
      <c r="Q78" s="41">
        <f t="shared" si="4"/>
        <v>287117.53541076486</v>
      </c>
      <c r="R78" s="48"/>
    </row>
    <row r="79" spans="1:18" ht="39.950000000000003" customHeight="1">
      <c r="A79" s="303"/>
      <c r="B79" s="304"/>
      <c r="C79" s="304"/>
      <c r="D79" s="327" t="s">
        <v>140</v>
      </c>
      <c r="E79" s="328"/>
      <c r="F79" s="329"/>
      <c r="G79" s="320">
        <f t="shared" si="5"/>
        <v>5813002.9585798811</v>
      </c>
      <c r="H79" s="321"/>
      <c r="I79" s="44"/>
      <c r="J79" s="331"/>
      <c r="L79" s="37">
        <v>45401</v>
      </c>
      <c r="M79" s="37">
        <v>46752</v>
      </c>
      <c r="N79" s="38">
        <v>215320000</v>
      </c>
      <c r="O79" s="39">
        <f t="shared" si="2"/>
        <v>1352</v>
      </c>
      <c r="P79" s="40">
        <f t="shared" si="6"/>
        <v>365</v>
      </c>
      <c r="Q79" s="41">
        <f t="shared" si="4"/>
        <v>5813002.9585798811</v>
      </c>
      <c r="R79" s="48"/>
    </row>
    <row r="80" spans="1:18" ht="39.950000000000003" customHeight="1">
      <c r="A80" s="303"/>
      <c r="B80" s="304"/>
      <c r="C80" s="304"/>
      <c r="D80" s="327" t="s">
        <v>141</v>
      </c>
      <c r="E80" s="328"/>
      <c r="F80" s="329"/>
      <c r="G80" s="320">
        <f t="shared" si="5"/>
        <v>2555537.938844847</v>
      </c>
      <c r="H80" s="321"/>
      <c r="I80" s="44"/>
      <c r="J80" s="331"/>
      <c r="L80" s="37">
        <v>45443</v>
      </c>
      <c r="M80" s="37">
        <v>46325</v>
      </c>
      <c r="N80" s="38">
        <v>578600000</v>
      </c>
      <c r="O80" s="39">
        <f t="shared" ref="O80:O122" si="12">M80-L80+1</f>
        <v>883</v>
      </c>
      <c r="P80" s="40">
        <f t="shared" si="6"/>
        <v>39</v>
      </c>
      <c r="Q80" s="41">
        <f t="shared" ref="Q80:Q122" si="13">N80*P80/O80/10</f>
        <v>2555537.938844847</v>
      </c>
      <c r="R80" s="48"/>
    </row>
    <row r="81" spans="1:19" ht="39.950000000000003" customHeight="1">
      <c r="A81" s="303"/>
      <c r="B81" s="304"/>
      <c r="C81" s="304"/>
      <c r="D81" s="327" t="s">
        <v>142</v>
      </c>
      <c r="E81" s="328"/>
      <c r="F81" s="329"/>
      <c r="G81" s="320">
        <f t="shared" si="5"/>
        <v>11953086.016451234</v>
      </c>
      <c r="H81" s="321"/>
      <c r="I81" s="44"/>
      <c r="J81" s="331"/>
      <c r="L81" s="37">
        <v>45545</v>
      </c>
      <c r="M81" s="37">
        <v>46395</v>
      </c>
      <c r="N81" s="38">
        <v>933218000</v>
      </c>
      <c r="O81" s="39">
        <f t="shared" si="12"/>
        <v>851</v>
      </c>
      <c r="P81" s="40">
        <f t="shared" si="6"/>
        <v>109</v>
      </c>
      <c r="Q81" s="41">
        <f t="shared" si="13"/>
        <v>11953086.016451234</v>
      </c>
      <c r="R81" s="48"/>
    </row>
    <row r="82" spans="1:19" ht="39.950000000000003" customHeight="1">
      <c r="A82" s="303"/>
      <c r="B82" s="304"/>
      <c r="C82" s="304"/>
      <c r="D82" s="327" t="s">
        <v>157</v>
      </c>
      <c r="E82" s="328"/>
      <c r="F82" s="329"/>
      <c r="G82" s="320" t="s">
        <v>158</v>
      </c>
      <c r="H82" s="321"/>
      <c r="I82" s="44"/>
      <c r="J82" s="331"/>
      <c r="L82" s="37">
        <v>45679</v>
      </c>
      <c r="M82" s="37">
        <v>46768</v>
      </c>
      <c r="N82" s="38">
        <v>352000000</v>
      </c>
      <c r="O82" s="39">
        <f t="shared" si="12"/>
        <v>1090</v>
      </c>
      <c r="P82" s="40">
        <v>365</v>
      </c>
      <c r="Q82" s="41">
        <f t="shared" si="13"/>
        <v>11787155.963302752</v>
      </c>
      <c r="R82" s="48" t="s">
        <v>158</v>
      </c>
    </row>
    <row r="83" spans="1:19" ht="39.950000000000003" customHeight="1">
      <c r="A83" s="303"/>
      <c r="B83" s="304"/>
      <c r="C83" s="304"/>
      <c r="D83" s="327" t="s">
        <v>143</v>
      </c>
      <c r="E83" s="328"/>
      <c r="F83" s="329"/>
      <c r="G83" s="320">
        <f t="shared" ref="G83:G122" si="14">Q83</f>
        <v>2193551.133144476</v>
      </c>
      <c r="H83" s="321"/>
      <c r="I83" s="44"/>
      <c r="J83" s="331"/>
      <c r="L83" s="37">
        <v>45772</v>
      </c>
      <c r="M83" s="37">
        <v>46477</v>
      </c>
      <c r="N83" s="38">
        <v>81081000</v>
      </c>
      <c r="O83" s="39">
        <f t="shared" si="12"/>
        <v>706</v>
      </c>
      <c r="P83" s="40">
        <f t="shared" ref="P83:P122" si="15">IF((M83-$B$2+1)&gt;=365,365,(M83-$B$2+1))</f>
        <v>191</v>
      </c>
      <c r="Q83" s="41">
        <f t="shared" si="13"/>
        <v>2193551.133144476</v>
      </c>
      <c r="R83" s="48"/>
    </row>
    <row r="84" spans="1:19" ht="39.950000000000003" customHeight="1">
      <c r="A84" s="303"/>
      <c r="B84" s="304"/>
      <c r="C84" s="304"/>
      <c r="D84" s="327" t="s">
        <v>144</v>
      </c>
      <c r="E84" s="328"/>
      <c r="F84" s="329"/>
      <c r="G84" s="320">
        <f t="shared" si="14"/>
        <v>3755305.5353430351</v>
      </c>
      <c r="H84" s="321"/>
      <c r="I84" s="44"/>
      <c r="J84" s="331"/>
      <c r="L84" s="37">
        <v>45772</v>
      </c>
      <c r="M84" s="37">
        <v>47695</v>
      </c>
      <c r="N84" s="38">
        <v>197950900</v>
      </c>
      <c r="O84" s="39">
        <f t="shared" si="12"/>
        <v>1924</v>
      </c>
      <c r="P84" s="40">
        <f t="shared" si="15"/>
        <v>365</v>
      </c>
      <c r="Q84" s="41">
        <f t="shared" si="13"/>
        <v>3755305.5353430351</v>
      </c>
      <c r="R84" s="48"/>
    </row>
    <row r="85" spans="1:19" ht="39.950000000000003" customHeight="1">
      <c r="A85" s="303"/>
      <c r="B85" s="304"/>
      <c r="C85" s="304"/>
      <c r="D85" s="327" t="s">
        <v>145</v>
      </c>
      <c r="E85" s="328"/>
      <c r="F85" s="329"/>
      <c r="G85" s="320">
        <f t="shared" si="14"/>
        <v>3623335.6986301369</v>
      </c>
      <c r="H85" s="321"/>
      <c r="I85" s="44"/>
      <c r="J85" s="331"/>
      <c r="L85" s="37">
        <v>45903</v>
      </c>
      <c r="M85" s="37">
        <v>46632</v>
      </c>
      <c r="N85" s="38">
        <v>76446100</v>
      </c>
      <c r="O85" s="39">
        <f t="shared" si="12"/>
        <v>730</v>
      </c>
      <c r="P85" s="40">
        <f t="shared" si="15"/>
        <v>346</v>
      </c>
      <c r="Q85" s="41">
        <f t="shared" si="13"/>
        <v>3623335.6986301369</v>
      </c>
      <c r="R85" s="48"/>
    </row>
    <row r="86" spans="1:19" ht="39.950000000000003" customHeight="1">
      <c r="A86" s="303"/>
      <c r="B86" s="304"/>
      <c r="C86" s="304"/>
      <c r="D86" s="327" t="s">
        <v>146</v>
      </c>
      <c r="E86" s="328"/>
      <c r="F86" s="329"/>
      <c r="G86" s="320">
        <f t="shared" si="14"/>
        <v>31621622.083333332</v>
      </c>
      <c r="H86" s="321"/>
      <c r="I86" s="44"/>
      <c r="J86" s="331"/>
      <c r="L86" s="37">
        <v>45924</v>
      </c>
      <c r="M86" s="37">
        <v>46643</v>
      </c>
      <c r="N86" s="38">
        <v>637747000</v>
      </c>
      <c r="O86" s="39">
        <f t="shared" si="12"/>
        <v>720</v>
      </c>
      <c r="P86" s="40">
        <f t="shared" si="15"/>
        <v>357</v>
      </c>
      <c r="Q86" s="41">
        <f t="shared" si="13"/>
        <v>31621622.083333332</v>
      </c>
      <c r="R86" s="48"/>
    </row>
    <row r="87" spans="1:19" ht="39.950000000000003" customHeight="1">
      <c r="A87" s="303"/>
      <c r="B87" s="304"/>
      <c r="C87" s="304"/>
      <c r="D87" s="327" t="s">
        <v>147</v>
      </c>
      <c r="E87" s="328"/>
      <c r="F87" s="329"/>
      <c r="G87" s="320">
        <f t="shared" si="14"/>
        <v>7468974.1626794264</v>
      </c>
      <c r="H87" s="321"/>
      <c r="I87" s="44"/>
      <c r="J87" s="331"/>
      <c r="L87" s="37">
        <v>45343</v>
      </c>
      <c r="M87" s="37">
        <v>46387</v>
      </c>
      <c r="N87" s="38">
        <v>772780000</v>
      </c>
      <c r="O87" s="39">
        <f t="shared" si="12"/>
        <v>1045</v>
      </c>
      <c r="P87" s="40">
        <f t="shared" si="15"/>
        <v>101</v>
      </c>
      <c r="Q87" s="41">
        <f t="shared" si="13"/>
        <v>7468974.1626794264</v>
      </c>
      <c r="R87" s="48"/>
    </row>
    <row r="88" spans="1:19" ht="39.950000000000003" customHeight="1">
      <c r="A88" s="303"/>
      <c r="B88" s="304"/>
      <c r="C88" s="304"/>
      <c r="D88" s="327" t="s">
        <v>148</v>
      </c>
      <c r="E88" s="328"/>
      <c r="F88" s="329"/>
      <c r="G88" s="320">
        <f t="shared" si="14"/>
        <v>2198926.1855670102</v>
      </c>
      <c r="H88" s="321"/>
      <c r="I88" s="44"/>
      <c r="J88" s="331"/>
      <c r="L88" s="37">
        <v>46097</v>
      </c>
      <c r="M88" s="37">
        <v>46387</v>
      </c>
      <c r="N88" s="38">
        <v>63355200</v>
      </c>
      <c r="O88" s="39">
        <f t="shared" si="12"/>
        <v>291</v>
      </c>
      <c r="P88" s="40">
        <f t="shared" si="15"/>
        <v>101</v>
      </c>
      <c r="Q88" s="41">
        <f t="shared" si="13"/>
        <v>2198926.1855670102</v>
      </c>
      <c r="R88" s="48"/>
    </row>
    <row r="89" spans="1:19" ht="39.950000000000003" customHeight="1">
      <c r="A89" s="303"/>
      <c r="B89" s="304"/>
      <c r="C89" s="304"/>
      <c r="D89" s="327" t="s">
        <v>149</v>
      </c>
      <c r="E89" s="328"/>
      <c r="F89" s="329"/>
      <c r="G89" s="320">
        <f t="shared" si="14"/>
        <v>2537495.9438377535</v>
      </c>
      <c r="H89" s="321"/>
      <c r="I89" s="44"/>
      <c r="J89" s="331"/>
      <c r="L89" s="37">
        <v>46101</v>
      </c>
      <c r="M89" s="37">
        <v>46741</v>
      </c>
      <c r="N89" s="38">
        <v>44562600</v>
      </c>
      <c r="O89" s="39">
        <f t="shared" si="12"/>
        <v>641</v>
      </c>
      <c r="P89" s="40">
        <f t="shared" si="15"/>
        <v>365</v>
      </c>
      <c r="Q89" s="41">
        <f t="shared" si="13"/>
        <v>2537495.9438377535</v>
      </c>
      <c r="R89" s="48"/>
    </row>
    <row r="90" spans="1:19" ht="39.950000000000003" customHeight="1">
      <c r="A90" s="303" t="s">
        <v>10</v>
      </c>
      <c r="B90" s="303" t="str">
        <f>B9</f>
        <v>수질관리</v>
      </c>
      <c r="C90" s="304" t="str">
        <f>C9</f>
        <v>신  진</v>
      </c>
      <c r="D90" s="324" t="s">
        <v>130</v>
      </c>
      <c r="E90" s="325"/>
      <c r="F90" s="326"/>
      <c r="G90" s="320">
        <f t="shared" si="14"/>
        <v>2090000</v>
      </c>
      <c r="H90" s="321"/>
      <c r="I90" s="44"/>
      <c r="J90" s="322">
        <v>6</v>
      </c>
      <c r="L90" s="37">
        <v>43608</v>
      </c>
      <c r="M90" s="37" t="s">
        <v>131</v>
      </c>
      <c r="N90" s="38">
        <v>20900000</v>
      </c>
      <c r="O90" s="39">
        <v>365</v>
      </c>
      <c r="P90" s="40">
        <v>365</v>
      </c>
      <c r="Q90" s="41">
        <f t="shared" si="13"/>
        <v>2090000</v>
      </c>
      <c r="R90" s="48"/>
      <c r="S90" s="48"/>
    </row>
    <row r="91" spans="1:19" ht="39.950000000000003" customHeight="1">
      <c r="A91" s="303"/>
      <c r="B91" s="303"/>
      <c r="C91" s="304"/>
      <c r="D91" s="324" t="s">
        <v>132</v>
      </c>
      <c r="E91" s="325"/>
      <c r="F91" s="326"/>
      <c r="G91" s="320">
        <f t="shared" si="14"/>
        <v>2657541.5282392027</v>
      </c>
      <c r="H91" s="321"/>
      <c r="I91" s="44"/>
      <c r="J91" s="323"/>
      <c r="L91" s="37">
        <v>44883</v>
      </c>
      <c r="M91" s="37">
        <v>46387</v>
      </c>
      <c r="N91" s="38">
        <v>396000000</v>
      </c>
      <c r="O91" s="39">
        <f t="shared" si="12"/>
        <v>1505</v>
      </c>
      <c r="P91" s="40">
        <f t="shared" si="15"/>
        <v>101</v>
      </c>
      <c r="Q91" s="41">
        <f t="shared" si="13"/>
        <v>2657541.5282392027</v>
      </c>
      <c r="R91" s="48"/>
      <c r="S91" s="48"/>
    </row>
    <row r="92" spans="1:19" ht="39.950000000000003" customHeight="1">
      <c r="A92" s="303"/>
      <c r="B92" s="303"/>
      <c r="C92" s="304"/>
      <c r="D92" s="324" t="s">
        <v>138</v>
      </c>
      <c r="E92" s="325"/>
      <c r="F92" s="326"/>
      <c r="G92" s="320">
        <f t="shared" si="14"/>
        <v>11772293.207800942</v>
      </c>
      <c r="H92" s="321"/>
      <c r="I92" s="44"/>
      <c r="J92" s="323"/>
      <c r="L92" s="37">
        <v>45265</v>
      </c>
      <c r="M92" s="37">
        <v>46751</v>
      </c>
      <c r="N92" s="38">
        <v>479600000</v>
      </c>
      <c r="O92" s="39">
        <f t="shared" si="12"/>
        <v>1487</v>
      </c>
      <c r="P92" s="40">
        <f t="shared" si="15"/>
        <v>365</v>
      </c>
      <c r="Q92" s="41">
        <f t="shared" si="13"/>
        <v>11772293.207800942</v>
      </c>
      <c r="R92" s="48"/>
      <c r="S92" s="48"/>
    </row>
    <row r="93" spans="1:19" ht="39.950000000000003" customHeight="1">
      <c r="A93" s="303"/>
      <c r="B93" s="303"/>
      <c r="C93" s="304"/>
      <c r="D93" s="324" t="s">
        <v>139</v>
      </c>
      <c r="E93" s="325"/>
      <c r="F93" s="326"/>
      <c r="G93" s="320">
        <f t="shared" si="14"/>
        <v>287117.53541076486</v>
      </c>
      <c r="H93" s="321"/>
      <c r="I93" s="44"/>
      <c r="J93" s="323"/>
      <c r="L93" s="37">
        <v>45329</v>
      </c>
      <c r="M93" s="37">
        <v>46387</v>
      </c>
      <c r="N93" s="38">
        <v>30104700</v>
      </c>
      <c r="O93" s="39">
        <f t="shared" si="12"/>
        <v>1059</v>
      </c>
      <c r="P93" s="40">
        <f t="shared" si="15"/>
        <v>101</v>
      </c>
      <c r="Q93" s="41">
        <f t="shared" si="13"/>
        <v>287117.53541076486</v>
      </c>
      <c r="R93" s="48"/>
      <c r="S93" s="48"/>
    </row>
    <row r="94" spans="1:19" ht="39.950000000000003" customHeight="1">
      <c r="A94" s="303"/>
      <c r="B94" s="303"/>
      <c r="C94" s="304"/>
      <c r="D94" s="324" t="s">
        <v>141</v>
      </c>
      <c r="E94" s="325"/>
      <c r="F94" s="326"/>
      <c r="G94" s="320">
        <f t="shared" si="14"/>
        <v>2555537.938844847</v>
      </c>
      <c r="H94" s="321"/>
      <c r="I94" s="44"/>
      <c r="J94" s="323"/>
      <c r="L94" s="37">
        <v>45443</v>
      </c>
      <c r="M94" s="37">
        <v>46325</v>
      </c>
      <c r="N94" s="38">
        <v>578600000</v>
      </c>
      <c r="O94" s="39">
        <f t="shared" si="12"/>
        <v>883</v>
      </c>
      <c r="P94" s="40">
        <f t="shared" si="15"/>
        <v>39</v>
      </c>
      <c r="Q94" s="41">
        <f t="shared" si="13"/>
        <v>2555537.938844847</v>
      </c>
      <c r="R94" s="48"/>
      <c r="S94" s="48"/>
    </row>
    <row r="95" spans="1:19" ht="39.950000000000003" customHeight="1">
      <c r="A95" s="303"/>
      <c r="B95" s="303"/>
      <c r="C95" s="304"/>
      <c r="D95" s="324" t="s">
        <v>159</v>
      </c>
      <c r="E95" s="325"/>
      <c r="F95" s="326"/>
      <c r="G95" s="320">
        <f t="shared" si="14"/>
        <v>38830000</v>
      </c>
      <c r="H95" s="321"/>
      <c r="I95" s="44"/>
      <c r="J95" s="323"/>
      <c r="L95" s="37">
        <v>45524</v>
      </c>
      <c r="M95" s="37" t="s">
        <v>160</v>
      </c>
      <c r="N95" s="38">
        <v>388300000</v>
      </c>
      <c r="O95" s="39">
        <v>365</v>
      </c>
      <c r="P95" s="40">
        <v>365</v>
      </c>
      <c r="Q95" s="41">
        <f t="shared" si="13"/>
        <v>38830000</v>
      </c>
      <c r="R95" s="48"/>
      <c r="S95" s="48"/>
    </row>
    <row r="96" spans="1:19" ht="39.950000000000003" customHeight="1">
      <c r="A96" s="303"/>
      <c r="B96" s="303"/>
      <c r="C96" s="304"/>
      <c r="D96" s="324" t="s">
        <v>161</v>
      </c>
      <c r="E96" s="325"/>
      <c r="F96" s="326"/>
      <c r="G96" s="320">
        <f t="shared" si="14"/>
        <v>20077998.506348021</v>
      </c>
      <c r="H96" s="321"/>
      <c r="I96" s="44"/>
      <c r="J96" s="323"/>
      <c r="L96" s="37">
        <v>45653</v>
      </c>
      <c r="M96" s="37">
        <v>46991</v>
      </c>
      <c r="N96" s="38">
        <v>736560000</v>
      </c>
      <c r="O96" s="39">
        <f t="shared" ref="O96:O99" si="16">M96-L96+1</f>
        <v>1339</v>
      </c>
      <c r="P96" s="40">
        <f t="shared" ref="P96:P99" si="17">IF((M96-$B$2+1)&gt;=365,365,(M96-$B$2+1))</f>
        <v>365</v>
      </c>
      <c r="Q96" s="41">
        <f t="shared" si="13"/>
        <v>20077998.506348021</v>
      </c>
      <c r="R96" s="48"/>
      <c r="S96" s="48"/>
    </row>
    <row r="97" spans="1:19" ht="39.950000000000003" customHeight="1">
      <c r="A97" s="303"/>
      <c r="B97" s="303"/>
      <c r="C97" s="304"/>
      <c r="D97" s="324" t="s">
        <v>143</v>
      </c>
      <c r="E97" s="325"/>
      <c r="F97" s="326"/>
      <c r="G97" s="320">
        <f t="shared" si="14"/>
        <v>2193551.133144476</v>
      </c>
      <c r="H97" s="321"/>
      <c r="I97" s="44"/>
      <c r="J97" s="323"/>
      <c r="L97" s="37">
        <v>45772</v>
      </c>
      <c r="M97" s="37">
        <v>46477</v>
      </c>
      <c r="N97" s="38">
        <v>81081000</v>
      </c>
      <c r="O97" s="39">
        <f t="shared" si="16"/>
        <v>706</v>
      </c>
      <c r="P97" s="40">
        <f t="shared" si="17"/>
        <v>191</v>
      </c>
      <c r="Q97" s="41">
        <f t="shared" si="13"/>
        <v>2193551.133144476</v>
      </c>
      <c r="R97" s="48"/>
      <c r="S97" s="48"/>
    </row>
    <row r="98" spans="1:19" ht="39.950000000000003" customHeight="1">
      <c r="A98" s="303"/>
      <c r="B98" s="303"/>
      <c r="C98" s="304"/>
      <c r="D98" s="324" t="s">
        <v>144</v>
      </c>
      <c r="E98" s="325"/>
      <c r="F98" s="326"/>
      <c r="G98" s="320">
        <f t="shared" si="14"/>
        <v>3755305.5353430351</v>
      </c>
      <c r="H98" s="321"/>
      <c r="I98" s="44"/>
      <c r="J98" s="323"/>
      <c r="L98" s="37">
        <v>45772</v>
      </c>
      <c r="M98" s="37">
        <v>47695</v>
      </c>
      <c r="N98" s="38">
        <v>197950900</v>
      </c>
      <c r="O98" s="39">
        <f t="shared" si="16"/>
        <v>1924</v>
      </c>
      <c r="P98" s="40">
        <f t="shared" si="17"/>
        <v>365</v>
      </c>
      <c r="Q98" s="41">
        <f t="shared" si="13"/>
        <v>3755305.5353430351</v>
      </c>
      <c r="R98" s="48"/>
      <c r="S98" s="48"/>
    </row>
    <row r="99" spans="1:19" ht="39.950000000000003" customHeight="1">
      <c r="A99" s="303"/>
      <c r="B99" s="303"/>
      <c r="C99" s="304"/>
      <c r="D99" s="324" t="s">
        <v>145</v>
      </c>
      <c r="E99" s="325"/>
      <c r="F99" s="326"/>
      <c r="G99" s="320">
        <f t="shared" si="14"/>
        <v>3623335.6986301369</v>
      </c>
      <c r="H99" s="321"/>
      <c r="I99" s="44"/>
      <c r="J99" s="323"/>
      <c r="L99" s="37">
        <v>45903</v>
      </c>
      <c r="M99" s="37">
        <v>46632</v>
      </c>
      <c r="N99" s="38">
        <v>76446100</v>
      </c>
      <c r="O99" s="39">
        <f t="shared" si="16"/>
        <v>730</v>
      </c>
      <c r="P99" s="40">
        <f t="shared" si="17"/>
        <v>346</v>
      </c>
      <c r="Q99" s="41">
        <f t="shared" si="13"/>
        <v>3623335.6986301369</v>
      </c>
      <c r="R99" s="48"/>
      <c r="S99" s="48"/>
    </row>
    <row r="100" spans="1:19" ht="39.950000000000003" customHeight="1">
      <c r="A100" s="303"/>
      <c r="B100" s="303"/>
      <c r="C100" s="304"/>
      <c r="D100" s="324" t="s">
        <v>162</v>
      </c>
      <c r="E100" s="325"/>
      <c r="F100" s="326"/>
      <c r="G100" s="320">
        <f t="shared" si="14"/>
        <v>9806904.1095890421</v>
      </c>
      <c r="H100" s="321"/>
      <c r="I100" s="44"/>
      <c r="J100" s="323"/>
      <c r="L100" s="37">
        <v>45978</v>
      </c>
      <c r="M100" s="37">
        <v>46342</v>
      </c>
      <c r="N100" s="38">
        <v>639200000</v>
      </c>
      <c r="O100" s="39">
        <f t="shared" si="12"/>
        <v>365</v>
      </c>
      <c r="P100" s="40">
        <f t="shared" si="15"/>
        <v>56</v>
      </c>
      <c r="Q100" s="41">
        <f t="shared" si="13"/>
        <v>9806904.1095890421</v>
      </c>
      <c r="R100" s="48"/>
      <c r="S100" s="48"/>
    </row>
    <row r="101" spans="1:19" ht="39.950000000000003" customHeight="1">
      <c r="A101" s="303"/>
      <c r="B101" s="303"/>
      <c r="C101" s="304"/>
      <c r="D101" s="324" t="s">
        <v>148</v>
      </c>
      <c r="E101" s="325"/>
      <c r="F101" s="326"/>
      <c r="G101" s="320">
        <f t="shared" si="14"/>
        <v>2198926.1855670102</v>
      </c>
      <c r="H101" s="321"/>
      <c r="I101" s="44"/>
      <c r="J101" s="323"/>
      <c r="L101" s="37">
        <v>46097</v>
      </c>
      <c r="M101" s="37">
        <v>46387</v>
      </c>
      <c r="N101" s="38">
        <v>63355200</v>
      </c>
      <c r="O101" s="39">
        <f t="shared" si="12"/>
        <v>291</v>
      </c>
      <c r="P101" s="40">
        <f t="shared" si="15"/>
        <v>101</v>
      </c>
      <c r="Q101" s="41">
        <f t="shared" si="13"/>
        <v>2198926.1855670102</v>
      </c>
      <c r="R101" s="48"/>
      <c r="S101" s="48"/>
    </row>
    <row r="102" spans="1:19" ht="39.950000000000003" customHeight="1">
      <c r="A102" s="303"/>
      <c r="B102" s="303"/>
      <c r="C102" s="304"/>
      <c r="D102" s="324" t="s">
        <v>149</v>
      </c>
      <c r="E102" s="325"/>
      <c r="F102" s="326"/>
      <c r="G102" s="320">
        <f t="shared" si="14"/>
        <v>2537495.9438377535</v>
      </c>
      <c r="H102" s="321"/>
      <c r="I102" s="44"/>
      <c r="J102" s="323"/>
      <c r="L102" s="37">
        <v>46101</v>
      </c>
      <c r="M102" s="37">
        <v>46741</v>
      </c>
      <c r="N102" s="38">
        <v>44562600</v>
      </c>
      <c r="O102" s="39">
        <f t="shared" si="12"/>
        <v>641</v>
      </c>
      <c r="P102" s="40">
        <f t="shared" si="15"/>
        <v>365</v>
      </c>
      <c r="Q102" s="41">
        <f t="shared" si="13"/>
        <v>2537495.9438377535</v>
      </c>
      <c r="R102" s="48"/>
      <c r="S102" s="48"/>
    </row>
    <row r="103" spans="1:19" ht="39.950000000000003" customHeight="1">
      <c r="A103" s="303"/>
      <c r="B103" s="303"/>
      <c r="C103" s="304"/>
      <c r="D103" s="324" t="s">
        <v>163</v>
      </c>
      <c r="E103" s="325"/>
      <c r="F103" s="326"/>
      <c r="G103" s="320">
        <f t="shared" si="14"/>
        <v>24921573.905109487</v>
      </c>
      <c r="H103" s="321"/>
      <c r="I103" s="44"/>
      <c r="J103" s="323"/>
      <c r="L103" s="37">
        <v>46255</v>
      </c>
      <c r="M103" s="37">
        <v>47350</v>
      </c>
      <c r="N103" s="38">
        <v>748330000</v>
      </c>
      <c r="O103" s="39">
        <f t="shared" si="12"/>
        <v>1096</v>
      </c>
      <c r="P103" s="40">
        <f t="shared" si="15"/>
        <v>365</v>
      </c>
      <c r="Q103" s="41">
        <f t="shared" si="13"/>
        <v>24921573.905109487</v>
      </c>
      <c r="R103" s="48"/>
      <c r="S103" s="48"/>
    </row>
    <row r="104" spans="1:19" ht="39.950000000000003" customHeight="1">
      <c r="A104" s="303" t="s">
        <v>164</v>
      </c>
      <c r="B104" s="303" t="str">
        <f>B10</f>
        <v>폐기물처리</v>
      </c>
      <c r="C104" s="304" t="str">
        <f>C10</f>
        <v>심재왕</v>
      </c>
      <c r="D104" s="317" t="s">
        <v>165</v>
      </c>
      <c r="E104" s="318"/>
      <c r="F104" s="319"/>
      <c r="G104" s="320">
        <f t="shared" si="14"/>
        <v>12867739.710278224</v>
      </c>
      <c r="H104" s="321"/>
      <c r="I104" s="44"/>
      <c r="J104" s="322">
        <v>6</v>
      </c>
      <c r="L104" s="37">
        <v>42915</v>
      </c>
      <c r="M104" s="37">
        <v>47263</v>
      </c>
      <c r="N104" s="38">
        <v>1533200000</v>
      </c>
      <c r="O104" s="39">
        <f t="shared" si="12"/>
        <v>4349</v>
      </c>
      <c r="P104" s="40">
        <f t="shared" si="15"/>
        <v>365</v>
      </c>
      <c r="Q104" s="41">
        <f t="shared" si="13"/>
        <v>12867739.710278224</v>
      </c>
    </row>
    <row r="105" spans="1:19" ht="39.950000000000003" customHeight="1">
      <c r="A105" s="303"/>
      <c r="B105" s="303"/>
      <c r="C105" s="304"/>
      <c r="D105" s="317" t="s">
        <v>166</v>
      </c>
      <c r="E105" s="318"/>
      <c r="F105" s="319"/>
      <c r="G105" s="320">
        <f t="shared" si="14"/>
        <v>11168696.698010059</v>
      </c>
      <c r="H105" s="321"/>
      <c r="I105" s="44"/>
      <c r="J105" s="323"/>
      <c r="L105" s="37">
        <v>43276</v>
      </c>
      <c r="M105" s="37">
        <v>47848</v>
      </c>
      <c r="N105" s="38">
        <v>1399300000</v>
      </c>
      <c r="O105" s="39">
        <f t="shared" si="12"/>
        <v>4573</v>
      </c>
      <c r="P105" s="40">
        <f t="shared" si="15"/>
        <v>365</v>
      </c>
      <c r="Q105" s="41">
        <f t="shared" si="13"/>
        <v>11168696.698010059</v>
      </c>
    </row>
    <row r="106" spans="1:19" ht="39.950000000000003" customHeight="1">
      <c r="A106" s="303"/>
      <c r="B106" s="303"/>
      <c r="C106" s="304"/>
      <c r="D106" s="317" t="s">
        <v>167</v>
      </c>
      <c r="E106" s="318"/>
      <c r="F106" s="319"/>
      <c r="G106" s="320">
        <f t="shared" si="14"/>
        <v>1591613.4060795011</v>
      </c>
      <c r="H106" s="321"/>
      <c r="I106" s="44"/>
      <c r="J106" s="323"/>
      <c r="L106" s="37">
        <v>43745</v>
      </c>
      <c r="M106" s="37">
        <v>46310</v>
      </c>
      <c r="N106" s="38">
        <v>1701700000</v>
      </c>
      <c r="O106" s="39">
        <f t="shared" si="12"/>
        <v>2566</v>
      </c>
      <c r="P106" s="40">
        <f t="shared" si="15"/>
        <v>24</v>
      </c>
      <c r="Q106" s="41">
        <f t="shared" si="13"/>
        <v>1591613.4060795011</v>
      </c>
    </row>
    <row r="107" spans="1:19" ht="39.950000000000003" customHeight="1">
      <c r="A107" s="303"/>
      <c r="B107" s="303"/>
      <c r="C107" s="304"/>
      <c r="D107" s="317" t="s">
        <v>152</v>
      </c>
      <c r="E107" s="318"/>
      <c r="F107" s="319"/>
      <c r="G107" s="320">
        <f t="shared" si="14"/>
        <v>51869355.371900827</v>
      </c>
      <c r="H107" s="321"/>
      <c r="I107" s="44"/>
      <c r="J107" s="323"/>
      <c r="L107" s="37">
        <v>44754</v>
      </c>
      <c r="M107" s="37">
        <v>46568</v>
      </c>
      <c r="N107" s="38">
        <v>3338400000</v>
      </c>
      <c r="O107" s="39">
        <f t="shared" si="12"/>
        <v>1815</v>
      </c>
      <c r="P107" s="40">
        <f t="shared" si="15"/>
        <v>282</v>
      </c>
      <c r="Q107" s="41">
        <f t="shared" si="13"/>
        <v>51869355.371900827</v>
      </c>
    </row>
    <row r="108" spans="1:19" ht="39.950000000000003" customHeight="1">
      <c r="A108" s="303"/>
      <c r="B108" s="303"/>
      <c r="C108" s="304"/>
      <c r="D108" s="317" t="s">
        <v>103</v>
      </c>
      <c r="E108" s="318"/>
      <c r="F108" s="319"/>
      <c r="G108" s="320">
        <f t="shared" si="14"/>
        <v>11310365.37963203</v>
      </c>
      <c r="H108" s="321"/>
      <c r="I108" s="44"/>
      <c r="J108" s="323"/>
      <c r="L108" s="37">
        <v>44762</v>
      </c>
      <c r="M108" s="37">
        <v>48620</v>
      </c>
      <c r="N108" s="38">
        <v>1195800000</v>
      </c>
      <c r="O108" s="39">
        <f t="shared" si="12"/>
        <v>3859</v>
      </c>
      <c r="P108" s="40">
        <f t="shared" si="15"/>
        <v>365</v>
      </c>
      <c r="Q108" s="41">
        <f t="shared" si="13"/>
        <v>11310365.37963203</v>
      </c>
    </row>
    <row r="109" spans="1:19" ht="39.950000000000003" customHeight="1">
      <c r="A109" s="303"/>
      <c r="B109" s="303"/>
      <c r="C109" s="304"/>
      <c r="D109" s="317" t="s">
        <v>168</v>
      </c>
      <c r="E109" s="318"/>
      <c r="F109" s="319"/>
      <c r="G109" s="320">
        <f t="shared" si="14"/>
        <v>86987226.277372271</v>
      </c>
      <c r="H109" s="321"/>
      <c r="I109" s="44"/>
      <c r="J109" s="323"/>
      <c r="L109" s="37">
        <v>45847</v>
      </c>
      <c r="M109" s="37">
        <v>46942</v>
      </c>
      <c r="N109" s="38">
        <v>2612000000</v>
      </c>
      <c r="O109" s="39">
        <f t="shared" si="12"/>
        <v>1096</v>
      </c>
      <c r="P109" s="40">
        <f t="shared" si="15"/>
        <v>365</v>
      </c>
      <c r="Q109" s="41">
        <f t="shared" si="13"/>
        <v>86987226.277372271</v>
      </c>
    </row>
    <row r="110" spans="1:19" ht="39.950000000000003" customHeight="1">
      <c r="A110" s="303"/>
      <c r="B110" s="303"/>
      <c r="C110" s="304"/>
      <c r="D110" s="317" t="s">
        <v>169</v>
      </c>
      <c r="E110" s="318"/>
      <c r="F110" s="319"/>
      <c r="G110" s="320">
        <f t="shared" si="14"/>
        <v>50840474.020054691</v>
      </c>
      <c r="H110" s="321"/>
      <c r="I110" s="44"/>
      <c r="J110" s="323"/>
      <c r="L110" s="37">
        <v>46258</v>
      </c>
      <c r="M110" s="37">
        <v>47354</v>
      </c>
      <c r="N110" s="38">
        <v>1528000000</v>
      </c>
      <c r="O110" s="39">
        <f t="shared" si="12"/>
        <v>1097</v>
      </c>
      <c r="P110" s="40">
        <f t="shared" si="15"/>
        <v>365</v>
      </c>
      <c r="Q110" s="41">
        <f t="shared" si="13"/>
        <v>50840474.020054691</v>
      </c>
    </row>
    <row r="111" spans="1:19" ht="39.950000000000003" customHeight="1">
      <c r="A111" s="303"/>
      <c r="B111" s="303"/>
      <c r="C111" s="304"/>
      <c r="D111" s="317" t="s">
        <v>170</v>
      </c>
      <c r="E111" s="318"/>
      <c r="F111" s="319"/>
      <c r="G111" s="320">
        <f t="shared" si="14"/>
        <v>19358987.226277374</v>
      </c>
      <c r="H111" s="321"/>
      <c r="I111" s="44"/>
      <c r="J111" s="323"/>
      <c r="L111" s="37">
        <v>46266</v>
      </c>
      <c r="M111" s="37">
        <v>47361</v>
      </c>
      <c r="N111" s="38">
        <v>581300000</v>
      </c>
      <c r="O111" s="39">
        <f t="shared" si="12"/>
        <v>1096</v>
      </c>
      <c r="P111" s="40">
        <f t="shared" si="15"/>
        <v>365</v>
      </c>
      <c r="Q111" s="41">
        <f t="shared" si="13"/>
        <v>19358987.226277374</v>
      </c>
    </row>
    <row r="112" spans="1:19" ht="39.950000000000003" customHeight="1">
      <c r="A112" s="303" t="s">
        <v>164</v>
      </c>
      <c r="B112" s="303" t="str">
        <f>B11</f>
        <v>토양환경</v>
      </c>
      <c r="C112" s="304" t="str">
        <f>C11</f>
        <v>조길상</v>
      </c>
      <c r="D112" s="317" t="s">
        <v>123</v>
      </c>
      <c r="E112" s="318"/>
      <c r="F112" s="319"/>
      <c r="G112" s="320">
        <f t="shared" si="14"/>
        <v>13856705.826645264</v>
      </c>
      <c r="H112" s="321"/>
      <c r="I112" s="44"/>
      <c r="J112" s="322">
        <v>6</v>
      </c>
      <c r="L112" s="37">
        <v>41647</v>
      </c>
      <c r="M112" s="37">
        <v>46630</v>
      </c>
      <c r="N112" s="38">
        <v>2007611100</v>
      </c>
      <c r="O112" s="39">
        <f t="shared" si="12"/>
        <v>4984</v>
      </c>
      <c r="P112" s="40">
        <f t="shared" si="15"/>
        <v>344</v>
      </c>
      <c r="Q112" s="41">
        <f t="shared" si="13"/>
        <v>13856705.826645264</v>
      </c>
    </row>
    <row r="113" spans="1:18" ht="39.950000000000003" customHeight="1">
      <c r="A113" s="303"/>
      <c r="B113" s="303"/>
      <c r="C113" s="304"/>
      <c r="D113" s="317" t="s">
        <v>124</v>
      </c>
      <c r="E113" s="318"/>
      <c r="F113" s="319"/>
      <c r="G113" s="320">
        <f t="shared" si="14"/>
        <v>7961074.0365111558</v>
      </c>
      <c r="H113" s="321"/>
      <c r="I113" s="44"/>
      <c r="J113" s="323"/>
      <c r="L113" s="37">
        <v>42444</v>
      </c>
      <c r="M113" s="37">
        <v>46387</v>
      </c>
      <c r="N113" s="38">
        <v>3108760000</v>
      </c>
      <c r="O113" s="39">
        <f t="shared" si="12"/>
        <v>3944</v>
      </c>
      <c r="P113" s="40">
        <f t="shared" si="15"/>
        <v>101</v>
      </c>
      <c r="Q113" s="41">
        <f t="shared" si="13"/>
        <v>7961074.0365111558</v>
      </c>
    </row>
    <row r="114" spans="1:18" ht="39.950000000000003" customHeight="1">
      <c r="A114" s="303"/>
      <c r="B114" s="303"/>
      <c r="C114" s="304"/>
      <c r="D114" s="317" t="s">
        <v>165</v>
      </c>
      <c r="E114" s="318"/>
      <c r="F114" s="319"/>
      <c r="G114" s="320">
        <f t="shared" si="14"/>
        <v>12867739.710278224</v>
      </c>
      <c r="H114" s="321"/>
      <c r="I114" s="44"/>
      <c r="J114" s="323"/>
      <c r="L114" s="37">
        <v>42915</v>
      </c>
      <c r="M114" s="37">
        <v>47263</v>
      </c>
      <c r="N114" s="38">
        <v>1533200000</v>
      </c>
      <c r="O114" s="39">
        <f t="shared" si="12"/>
        <v>4349</v>
      </c>
      <c r="P114" s="40">
        <f t="shared" si="15"/>
        <v>365</v>
      </c>
      <c r="Q114" s="41">
        <f t="shared" si="13"/>
        <v>12867739.710278224</v>
      </c>
    </row>
    <row r="115" spans="1:18" ht="39.950000000000003" customHeight="1">
      <c r="A115" s="303"/>
      <c r="B115" s="303"/>
      <c r="C115" s="304"/>
      <c r="D115" s="317" t="s">
        <v>171</v>
      </c>
      <c r="E115" s="318"/>
      <c r="F115" s="319"/>
      <c r="G115" s="320" t="s">
        <v>172</v>
      </c>
      <c r="H115" s="321"/>
      <c r="I115" s="44"/>
      <c r="J115" s="323"/>
      <c r="L115" s="37">
        <v>43944</v>
      </c>
      <c r="M115" s="37">
        <v>46499</v>
      </c>
      <c r="N115" s="38">
        <v>1133650000</v>
      </c>
      <c r="O115" s="39">
        <f t="shared" si="12"/>
        <v>2556</v>
      </c>
      <c r="P115" s="40">
        <f t="shared" si="15"/>
        <v>213</v>
      </c>
      <c r="Q115" s="41">
        <f t="shared" si="13"/>
        <v>9447083.3333333321</v>
      </c>
      <c r="R115" s="5" t="s">
        <v>172</v>
      </c>
    </row>
    <row r="116" spans="1:18" ht="39.950000000000003" customHeight="1">
      <c r="A116" s="303"/>
      <c r="B116" s="303"/>
      <c r="C116" s="304"/>
      <c r="D116" s="317" t="s">
        <v>173</v>
      </c>
      <c r="E116" s="318"/>
      <c r="F116" s="319"/>
      <c r="G116" s="320">
        <f t="shared" si="14"/>
        <v>5631170.248630425</v>
      </c>
      <c r="H116" s="321"/>
      <c r="I116" s="44"/>
      <c r="J116" s="323"/>
      <c r="L116" s="37">
        <v>44063</v>
      </c>
      <c r="M116" s="37">
        <v>46435</v>
      </c>
      <c r="N116" s="38">
        <v>896830000</v>
      </c>
      <c r="O116" s="39">
        <f t="shared" si="12"/>
        <v>2373</v>
      </c>
      <c r="P116" s="40">
        <f t="shared" si="15"/>
        <v>149</v>
      </c>
      <c r="Q116" s="41">
        <f t="shared" si="13"/>
        <v>5631170.248630425</v>
      </c>
    </row>
    <row r="117" spans="1:18" ht="39.950000000000003" customHeight="1">
      <c r="A117" s="303"/>
      <c r="B117" s="303"/>
      <c r="C117" s="304"/>
      <c r="D117" s="317" t="s">
        <v>174</v>
      </c>
      <c r="E117" s="318"/>
      <c r="F117" s="319"/>
      <c r="G117" s="320">
        <f t="shared" si="14"/>
        <v>36763500.449775115</v>
      </c>
      <c r="H117" s="321"/>
      <c r="I117" s="44"/>
      <c r="J117" s="323"/>
      <c r="L117" s="37">
        <v>44137</v>
      </c>
      <c r="M117" s="37">
        <v>47471</v>
      </c>
      <c r="N117" s="38">
        <v>3359076000</v>
      </c>
      <c r="O117" s="39">
        <f t="shared" si="12"/>
        <v>3335</v>
      </c>
      <c r="P117" s="40">
        <f t="shared" si="15"/>
        <v>365</v>
      </c>
      <c r="Q117" s="41">
        <f t="shared" si="13"/>
        <v>36763500.449775115</v>
      </c>
      <c r="R117" s="5" t="s">
        <v>175</v>
      </c>
    </row>
    <row r="118" spans="1:18" ht="39.950000000000003" customHeight="1">
      <c r="A118" s="303"/>
      <c r="B118" s="303"/>
      <c r="C118" s="304"/>
      <c r="D118" s="317" t="s">
        <v>176</v>
      </c>
      <c r="E118" s="318"/>
      <c r="F118" s="319"/>
      <c r="G118" s="320">
        <f t="shared" si="14"/>
        <v>19134597.445255473</v>
      </c>
      <c r="H118" s="321"/>
      <c r="I118" s="44"/>
      <c r="J118" s="323"/>
      <c r="L118" s="37">
        <v>45566</v>
      </c>
      <c r="M118" s="37">
        <v>46387</v>
      </c>
      <c r="N118" s="38">
        <v>1557291000</v>
      </c>
      <c r="O118" s="39">
        <f t="shared" si="12"/>
        <v>822</v>
      </c>
      <c r="P118" s="40">
        <f t="shared" si="15"/>
        <v>101</v>
      </c>
      <c r="Q118" s="41">
        <f t="shared" si="13"/>
        <v>19134597.445255473</v>
      </c>
    </row>
    <row r="119" spans="1:18" ht="39.950000000000003" customHeight="1">
      <c r="A119" s="303"/>
      <c r="B119" s="303"/>
      <c r="C119" s="304"/>
      <c r="D119" s="317" t="s">
        <v>154</v>
      </c>
      <c r="E119" s="318"/>
      <c r="F119" s="319"/>
      <c r="G119" s="320">
        <f t="shared" si="14"/>
        <v>8237946.8085106388</v>
      </c>
      <c r="H119" s="321"/>
      <c r="I119" s="44"/>
      <c r="J119" s="323"/>
      <c r="L119" s="37">
        <v>45979</v>
      </c>
      <c r="M119" s="37">
        <v>46354</v>
      </c>
      <c r="N119" s="38">
        <v>455510000</v>
      </c>
      <c r="O119" s="39">
        <f t="shared" si="12"/>
        <v>376</v>
      </c>
      <c r="P119" s="40">
        <f t="shared" si="15"/>
        <v>68</v>
      </c>
      <c r="Q119" s="41">
        <f t="shared" si="13"/>
        <v>8237946.8085106388</v>
      </c>
    </row>
    <row r="120" spans="1:18" ht="39.950000000000003" customHeight="1">
      <c r="A120" s="303"/>
      <c r="B120" s="303"/>
      <c r="C120" s="304"/>
      <c r="D120" s="317" t="s">
        <v>155</v>
      </c>
      <c r="E120" s="318"/>
      <c r="F120" s="319"/>
      <c r="G120" s="320">
        <f t="shared" si="14"/>
        <v>5111333.333333334</v>
      </c>
      <c r="H120" s="321"/>
      <c r="I120" s="44"/>
      <c r="J120" s="323"/>
      <c r="L120" s="37">
        <v>46181</v>
      </c>
      <c r="M120" s="37">
        <v>46450</v>
      </c>
      <c r="N120" s="38">
        <v>84150000</v>
      </c>
      <c r="O120" s="39">
        <f t="shared" si="12"/>
        <v>270</v>
      </c>
      <c r="P120" s="40">
        <f t="shared" si="15"/>
        <v>164</v>
      </c>
      <c r="Q120" s="41">
        <f t="shared" si="13"/>
        <v>5111333.333333334</v>
      </c>
    </row>
    <row r="121" spans="1:18" ht="39.950000000000003" customHeight="1">
      <c r="A121" s="303"/>
      <c r="B121" s="303"/>
      <c r="C121" s="304"/>
      <c r="D121" s="317" t="s">
        <v>117</v>
      </c>
      <c r="E121" s="318"/>
      <c r="F121" s="319"/>
      <c r="G121" s="320">
        <f t="shared" si="14"/>
        <v>25637855.579868712</v>
      </c>
      <c r="H121" s="321"/>
      <c r="I121" s="44"/>
      <c r="J121" s="323"/>
      <c r="L121" s="37">
        <v>46260</v>
      </c>
      <c r="M121" s="37">
        <v>47173</v>
      </c>
      <c r="N121" s="38">
        <v>642000000</v>
      </c>
      <c r="O121" s="39">
        <f t="shared" si="12"/>
        <v>914</v>
      </c>
      <c r="P121" s="40">
        <f t="shared" si="15"/>
        <v>365</v>
      </c>
      <c r="Q121" s="41">
        <f t="shared" si="13"/>
        <v>25637855.579868712</v>
      </c>
    </row>
    <row r="122" spans="1:18" ht="39.950000000000003" customHeight="1">
      <c r="A122" s="303"/>
      <c r="B122" s="303"/>
      <c r="C122" s="304"/>
      <c r="D122" s="317" t="s">
        <v>170</v>
      </c>
      <c r="E122" s="318"/>
      <c r="F122" s="319"/>
      <c r="G122" s="320">
        <f t="shared" si="14"/>
        <v>19358987.226277374</v>
      </c>
      <c r="H122" s="321"/>
      <c r="I122" s="44"/>
      <c r="J122" s="323"/>
      <c r="L122" s="37">
        <v>46266</v>
      </c>
      <c r="M122" s="37">
        <v>47361</v>
      </c>
      <c r="N122" s="38">
        <v>581300000</v>
      </c>
      <c r="O122" s="39">
        <f t="shared" si="12"/>
        <v>1096</v>
      </c>
      <c r="P122" s="40">
        <f t="shared" si="15"/>
        <v>365</v>
      </c>
      <c r="Q122" s="41">
        <f t="shared" si="13"/>
        <v>19358987.226277374</v>
      </c>
    </row>
  </sheetData>
  <mergeCells count="264">
    <mergeCell ref="A1:J1"/>
    <mergeCell ref="C2:D2"/>
    <mergeCell ref="A3:C3"/>
    <mergeCell ref="E3:F3"/>
    <mergeCell ref="G3:I3"/>
    <mergeCell ref="A4:B4"/>
    <mergeCell ref="G4:I4"/>
    <mergeCell ref="I13:J14"/>
    <mergeCell ref="A15:B28"/>
    <mergeCell ref="C15:C28"/>
    <mergeCell ref="D15:F15"/>
    <mergeCell ref="G15:H15"/>
    <mergeCell ref="J15:J28"/>
    <mergeCell ref="D16:F16"/>
    <mergeCell ref="A5:A7"/>
    <mergeCell ref="H5:I7"/>
    <mergeCell ref="J5:J7"/>
    <mergeCell ref="A8:A11"/>
    <mergeCell ref="H8:I11"/>
    <mergeCell ref="J8:J11"/>
    <mergeCell ref="G16:H16"/>
    <mergeCell ref="D17:F17"/>
    <mergeCell ref="G17:H17"/>
    <mergeCell ref="D18:F18"/>
    <mergeCell ref="G18:H18"/>
    <mergeCell ref="D19:F19"/>
    <mergeCell ref="G19:H19"/>
    <mergeCell ref="A13:C14"/>
    <mergeCell ref="D13:F14"/>
    <mergeCell ref="G13:H14"/>
    <mergeCell ref="D23:F23"/>
    <mergeCell ref="G23:H23"/>
    <mergeCell ref="D24:F24"/>
    <mergeCell ref="G24:H24"/>
    <mergeCell ref="D25:F25"/>
    <mergeCell ref="G25:H25"/>
    <mergeCell ref="D20:F20"/>
    <mergeCell ref="G20:H20"/>
    <mergeCell ref="D21:F21"/>
    <mergeCell ref="G21:H21"/>
    <mergeCell ref="D22:F22"/>
    <mergeCell ref="G22:H22"/>
    <mergeCell ref="J29:J38"/>
    <mergeCell ref="D30:F30"/>
    <mergeCell ref="G30:H30"/>
    <mergeCell ref="D31:F31"/>
    <mergeCell ref="G31:H31"/>
    <mergeCell ref="D26:F26"/>
    <mergeCell ref="G26:H26"/>
    <mergeCell ref="D27:F27"/>
    <mergeCell ref="G27:H27"/>
    <mergeCell ref="D28:F28"/>
    <mergeCell ref="G28:H28"/>
    <mergeCell ref="D35:F35"/>
    <mergeCell ref="G35:H35"/>
    <mergeCell ref="D36:F36"/>
    <mergeCell ref="G36:H36"/>
    <mergeCell ref="D37:F37"/>
    <mergeCell ref="G37:H37"/>
    <mergeCell ref="D32:F32"/>
    <mergeCell ref="G32:H32"/>
    <mergeCell ref="D33:F33"/>
    <mergeCell ref="G33:H33"/>
    <mergeCell ref="D34:F34"/>
    <mergeCell ref="G34:H34"/>
    <mergeCell ref="D38:F38"/>
    <mergeCell ref="G38:H38"/>
    <mergeCell ref="A39:A56"/>
    <mergeCell ref="B39:B56"/>
    <mergeCell ref="C39:C56"/>
    <mergeCell ref="D39:F39"/>
    <mergeCell ref="G39:H39"/>
    <mergeCell ref="G44:H44"/>
    <mergeCell ref="D45:F45"/>
    <mergeCell ref="G45:H45"/>
    <mergeCell ref="A29:A38"/>
    <mergeCell ref="B29:B38"/>
    <mergeCell ref="C29:C38"/>
    <mergeCell ref="D29:F29"/>
    <mergeCell ref="G29:H29"/>
    <mergeCell ref="D46:F46"/>
    <mergeCell ref="G46:H46"/>
    <mergeCell ref="D47:F47"/>
    <mergeCell ref="G47:H47"/>
    <mergeCell ref="D48:F48"/>
    <mergeCell ref="G48:H48"/>
    <mergeCell ref="J39:J56"/>
    <mergeCell ref="D40:F40"/>
    <mergeCell ref="G40:H40"/>
    <mergeCell ref="D41:F41"/>
    <mergeCell ref="G41:H41"/>
    <mergeCell ref="D42:F42"/>
    <mergeCell ref="G42:H42"/>
    <mergeCell ref="D43:F43"/>
    <mergeCell ref="G43:H43"/>
    <mergeCell ref="D44:F44"/>
    <mergeCell ref="D52:F52"/>
    <mergeCell ref="G52:H52"/>
    <mergeCell ref="D53:F53"/>
    <mergeCell ref="G53:H53"/>
    <mergeCell ref="D54:F54"/>
    <mergeCell ref="G54:H54"/>
    <mergeCell ref="D49:F49"/>
    <mergeCell ref="G49:H49"/>
    <mergeCell ref="D50:F50"/>
    <mergeCell ref="G50:H50"/>
    <mergeCell ref="D51:F51"/>
    <mergeCell ref="G51:H51"/>
    <mergeCell ref="D55:F55"/>
    <mergeCell ref="G55:H55"/>
    <mergeCell ref="D56:F56"/>
    <mergeCell ref="G56:H56"/>
    <mergeCell ref="A57:A70"/>
    <mergeCell ref="B57:B70"/>
    <mergeCell ref="C57:C70"/>
    <mergeCell ref="D57:F57"/>
    <mergeCell ref="G57:H57"/>
    <mergeCell ref="G62:H62"/>
    <mergeCell ref="J57:J70"/>
    <mergeCell ref="D58:F58"/>
    <mergeCell ref="G58:H58"/>
    <mergeCell ref="D59:F59"/>
    <mergeCell ref="G59:H59"/>
    <mergeCell ref="D60:F60"/>
    <mergeCell ref="G60:H60"/>
    <mergeCell ref="D61:F61"/>
    <mergeCell ref="G61:H61"/>
    <mergeCell ref="D62:F62"/>
    <mergeCell ref="D66:F66"/>
    <mergeCell ref="G66:H66"/>
    <mergeCell ref="D67:F67"/>
    <mergeCell ref="G67:H67"/>
    <mergeCell ref="D68:F68"/>
    <mergeCell ref="G68:H68"/>
    <mergeCell ref="D63:F63"/>
    <mergeCell ref="G63:H63"/>
    <mergeCell ref="D64:F64"/>
    <mergeCell ref="G64:H64"/>
    <mergeCell ref="D65:F65"/>
    <mergeCell ref="G65:H65"/>
    <mergeCell ref="D69:F69"/>
    <mergeCell ref="G69:H69"/>
    <mergeCell ref="D70:F70"/>
    <mergeCell ref="G70:H70"/>
    <mergeCell ref="A71:A89"/>
    <mergeCell ref="B71:B89"/>
    <mergeCell ref="C71:C89"/>
    <mergeCell ref="D71:F71"/>
    <mergeCell ref="G71:H71"/>
    <mergeCell ref="G76:H76"/>
    <mergeCell ref="J71:J89"/>
    <mergeCell ref="D72:F72"/>
    <mergeCell ref="G72:H72"/>
    <mergeCell ref="D73:F73"/>
    <mergeCell ref="G73:H73"/>
    <mergeCell ref="D74:F74"/>
    <mergeCell ref="G74:H74"/>
    <mergeCell ref="D75:F75"/>
    <mergeCell ref="G75:H75"/>
    <mergeCell ref="D76:F76"/>
    <mergeCell ref="D80:F80"/>
    <mergeCell ref="G80:H80"/>
    <mergeCell ref="D81:F81"/>
    <mergeCell ref="G81:H81"/>
    <mergeCell ref="D82:F82"/>
    <mergeCell ref="G82:H82"/>
    <mergeCell ref="D77:F77"/>
    <mergeCell ref="G77:H77"/>
    <mergeCell ref="D78:F78"/>
    <mergeCell ref="G78:H78"/>
    <mergeCell ref="D79:F79"/>
    <mergeCell ref="G79:H79"/>
    <mergeCell ref="D86:F86"/>
    <mergeCell ref="G86:H86"/>
    <mergeCell ref="D87:F87"/>
    <mergeCell ref="G87:H87"/>
    <mergeCell ref="D88:F88"/>
    <mergeCell ref="G88:H88"/>
    <mergeCell ref="D83:F83"/>
    <mergeCell ref="G83:H83"/>
    <mergeCell ref="D84:F84"/>
    <mergeCell ref="G84:H84"/>
    <mergeCell ref="D85:F85"/>
    <mergeCell ref="G85:H85"/>
    <mergeCell ref="D89:F89"/>
    <mergeCell ref="G89:H89"/>
    <mergeCell ref="A90:A103"/>
    <mergeCell ref="B90:B103"/>
    <mergeCell ref="C90:C103"/>
    <mergeCell ref="D90:F90"/>
    <mergeCell ref="G90:H90"/>
    <mergeCell ref="G95:H95"/>
    <mergeCell ref="D96:F96"/>
    <mergeCell ref="G96:H96"/>
    <mergeCell ref="J90:J103"/>
    <mergeCell ref="D91:F91"/>
    <mergeCell ref="G91:H91"/>
    <mergeCell ref="D92:F92"/>
    <mergeCell ref="G92:H92"/>
    <mergeCell ref="D93:F93"/>
    <mergeCell ref="G93:H93"/>
    <mergeCell ref="D94:F94"/>
    <mergeCell ref="G94:H94"/>
    <mergeCell ref="D95:F95"/>
    <mergeCell ref="D100:F100"/>
    <mergeCell ref="G100:H100"/>
    <mergeCell ref="D101:F101"/>
    <mergeCell ref="G101:H101"/>
    <mergeCell ref="D102:F102"/>
    <mergeCell ref="G102:H102"/>
    <mergeCell ref="D97:F97"/>
    <mergeCell ref="G97:H97"/>
    <mergeCell ref="D98:F98"/>
    <mergeCell ref="G98:H98"/>
    <mergeCell ref="D99:F99"/>
    <mergeCell ref="G99:H99"/>
    <mergeCell ref="D103:F103"/>
    <mergeCell ref="G103:H103"/>
    <mergeCell ref="A104:A111"/>
    <mergeCell ref="B104:B111"/>
    <mergeCell ref="C104:C111"/>
    <mergeCell ref="D104:F104"/>
    <mergeCell ref="G104:H104"/>
    <mergeCell ref="G109:H109"/>
    <mergeCell ref="D110:F110"/>
    <mergeCell ref="G110:H110"/>
    <mergeCell ref="J104:J111"/>
    <mergeCell ref="D105:F105"/>
    <mergeCell ref="G105:H105"/>
    <mergeCell ref="D106:F106"/>
    <mergeCell ref="G106:H106"/>
    <mergeCell ref="D107:F107"/>
    <mergeCell ref="G107:H107"/>
    <mergeCell ref="D108:F108"/>
    <mergeCell ref="G108:H108"/>
    <mergeCell ref="D109:F109"/>
    <mergeCell ref="D111:F111"/>
    <mergeCell ref="G111:H111"/>
    <mergeCell ref="A112:A122"/>
    <mergeCell ref="B112:B122"/>
    <mergeCell ref="C112:C122"/>
    <mergeCell ref="D112:F112"/>
    <mergeCell ref="G112:H112"/>
    <mergeCell ref="G117:H117"/>
    <mergeCell ref="D118:F118"/>
    <mergeCell ref="G118:H118"/>
    <mergeCell ref="D122:F122"/>
    <mergeCell ref="G122:H122"/>
    <mergeCell ref="D119:F119"/>
    <mergeCell ref="G119:H119"/>
    <mergeCell ref="D120:F120"/>
    <mergeCell ref="G120:H120"/>
    <mergeCell ref="D121:F121"/>
    <mergeCell ref="G121:H121"/>
    <mergeCell ref="J112:J122"/>
    <mergeCell ref="D113:F113"/>
    <mergeCell ref="G113:H113"/>
    <mergeCell ref="D114:F114"/>
    <mergeCell ref="G114:H114"/>
    <mergeCell ref="D115:F115"/>
    <mergeCell ref="G115:H115"/>
    <mergeCell ref="D116:F116"/>
    <mergeCell ref="G116:H116"/>
    <mergeCell ref="D117:F117"/>
  </mergeCells>
  <phoneticPr fontId="4" type="noConversion"/>
  <printOptions horizontalCentered="1"/>
  <pageMargins left="0.31496062992125984" right="0.31496062992125984" top="1.1811023622047245" bottom="0.78740157480314965" header="0.39370078740157483" footer="0.39370078740157483"/>
  <pageSetup paperSize="9" scale="95" orientation="portrait" horizontalDpi="4294967293"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CEE3C-0865-4773-8E16-4C607DFE6C56}">
  <sheetPr>
    <tabColor rgb="FFFF0000"/>
  </sheetPr>
  <dimension ref="A1:U86"/>
  <sheetViews>
    <sheetView showGridLines="0" view="pageBreakPreview" zoomScale="85" zoomScaleSheetLayoutView="85" workbookViewId="0">
      <selection activeCell="L18" sqref="L18"/>
    </sheetView>
  </sheetViews>
  <sheetFormatPr defaultColWidth="8.88671875" defaultRowHeight="13.5"/>
  <cols>
    <col min="1" max="1" width="6.21875" style="2" customWidth="1"/>
    <col min="2" max="2" width="11.6640625" style="2" customWidth="1"/>
    <col min="3" max="3" width="6.109375" style="2" customWidth="1"/>
    <col min="4" max="4" width="9.44140625" style="2" customWidth="1"/>
    <col min="5" max="5" width="14.21875" style="2" customWidth="1"/>
    <col min="6" max="6" width="10.77734375" style="51" customWidth="1"/>
    <col min="7" max="7" width="7.88671875" style="51" customWidth="1"/>
    <col min="8" max="8" width="7.44140625" style="51" customWidth="1"/>
    <col min="9" max="9" width="5.5546875" style="2" customWidth="1"/>
    <col min="10" max="10" width="8.6640625" style="2" customWidth="1"/>
    <col min="11" max="11" width="13.6640625" style="5" customWidth="1"/>
    <col min="12" max="12" width="14" style="5" bestFit="1" customWidth="1"/>
    <col min="13" max="14" width="12.33203125" style="20" customWidth="1"/>
    <col min="15" max="15" width="15.33203125" style="20" customWidth="1"/>
    <col min="16" max="19" width="12.33203125" style="20" customWidth="1"/>
    <col min="20" max="16384" width="8.88671875" style="5"/>
  </cols>
  <sheetData>
    <row r="1" spans="1:19" s="2" customFormat="1" ht="27.75" customHeight="1">
      <c r="A1" s="401" t="s">
        <v>0</v>
      </c>
      <c r="B1" s="401"/>
      <c r="C1" s="401"/>
      <c r="D1" s="401"/>
      <c r="E1" s="401"/>
      <c r="F1" s="401"/>
      <c r="G1" s="401"/>
      <c r="H1" s="401"/>
      <c r="I1" s="401"/>
      <c r="J1" s="401"/>
      <c r="M1" s="20"/>
      <c r="N1" s="20"/>
      <c r="O1" s="20"/>
      <c r="P1" s="20"/>
      <c r="Q1" s="20"/>
      <c r="R1" s="20"/>
      <c r="S1" s="20"/>
    </row>
    <row r="2" spans="1:19" ht="22.5" customHeight="1">
      <c r="A2" s="49" t="s">
        <v>1</v>
      </c>
      <c r="B2" s="50">
        <f>'[9]제4호(참여현황)'!C2</f>
        <v>46287</v>
      </c>
      <c r="C2" s="402"/>
      <c r="D2" s="402"/>
    </row>
    <row r="3" spans="1:19" ht="35.1" customHeight="1" thickBot="1">
      <c r="A3" s="403" t="s">
        <v>2</v>
      </c>
      <c r="B3" s="403"/>
      <c r="C3" s="403"/>
      <c r="D3" s="52" t="s">
        <v>3</v>
      </c>
      <c r="E3" s="403" t="s">
        <v>4</v>
      </c>
      <c r="F3" s="403"/>
      <c r="G3" s="403" t="s">
        <v>5</v>
      </c>
      <c r="H3" s="403"/>
      <c r="I3" s="403"/>
      <c r="J3" s="52" t="s">
        <v>6</v>
      </c>
      <c r="L3" s="53"/>
    </row>
    <row r="4" spans="1:19" ht="35.1" customHeight="1" thickTop="1">
      <c r="A4" s="404" t="s">
        <v>7</v>
      </c>
      <c r="B4" s="404"/>
      <c r="C4" s="54" t="s">
        <v>177</v>
      </c>
      <c r="D4" s="55">
        <v>4</v>
      </c>
      <c r="E4" s="56">
        <f>SUM(G15:H25)</f>
        <v>230195191.64931551</v>
      </c>
      <c r="F4" s="57">
        <f>E4/100000000</f>
        <v>2.301951916493155</v>
      </c>
      <c r="G4" s="405">
        <v>4</v>
      </c>
      <c r="H4" s="405"/>
      <c r="I4" s="405"/>
      <c r="J4" s="58" t="s">
        <v>8</v>
      </c>
      <c r="K4" s="12" t="s">
        <v>8</v>
      </c>
      <c r="L4" s="59"/>
    </row>
    <row r="5" spans="1:19" ht="35.1" customHeight="1">
      <c r="A5" s="394" t="s">
        <v>9</v>
      </c>
      <c r="B5" s="60" t="s">
        <v>178</v>
      </c>
      <c r="C5" s="60" t="s">
        <v>179</v>
      </c>
      <c r="D5" s="61">
        <v>7</v>
      </c>
      <c r="E5" s="62">
        <f>SUM(G26:H35)</f>
        <v>149493789.15861607</v>
      </c>
      <c r="F5" s="63">
        <f t="shared" ref="F5:F11" si="0">E5/100000000</f>
        <v>1.4949378915861606</v>
      </c>
      <c r="G5" s="64">
        <v>7</v>
      </c>
      <c r="H5" s="398">
        <f>SUM(G5:G7)/3</f>
        <v>7</v>
      </c>
      <c r="I5" s="398"/>
      <c r="J5" s="399"/>
      <c r="K5" s="12"/>
      <c r="L5" s="65"/>
    </row>
    <row r="6" spans="1:19" ht="35.1" customHeight="1">
      <c r="A6" s="395"/>
      <c r="B6" s="60" t="s">
        <v>180</v>
      </c>
      <c r="C6" s="60" t="s">
        <v>181</v>
      </c>
      <c r="D6" s="61">
        <v>7</v>
      </c>
      <c r="E6" s="62">
        <f>SUM(G36:H44)</f>
        <v>136448084.06528512</v>
      </c>
      <c r="F6" s="63">
        <f t="shared" si="0"/>
        <v>1.3644808406528512</v>
      </c>
      <c r="G6" s="64">
        <v>7</v>
      </c>
      <c r="H6" s="398"/>
      <c r="I6" s="398"/>
      <c r="J6" s="399"/>
      <c r="K6" s="12"/>
      <c r="L6" s="66"/>
    </row>
    <row r="7" spans="1:19" ht="35.1" customHeight="1">
      <c r="A7" s="395"/>
      <c r="B7" s="60" t="s">
        <v>182</v>
      </c>
      <c r="C7" s="60" t="s">
        <v>183</v>
      </c>
      <c r="D7" s="61">
        <v>7</v>
      </c>
      <c r="E7" s="62">
        <f>SUM(G45:H54)</f>
        <v>174909887.64336684</v>
      </c>
      <c r="F7" s="63">
        <f t="shared" si="0"/>
        <v>1.7490988764336683</v>
      </c>
      <c r="G7" s="64">
        <v>7</v>
      </c>
      <c r="H7" s="398"/>
      <c r="I7" s="398"/>
      <c r="J7" s="399"/>
      <c r="K7" s="12"/>
    </row>
    <row r="8" spans="1:19" ht="35.1" customHeight="1">
      <c r="A8" s="394" t="s">
        <v>10</v>
      </c>
      <c r="B8" s="60" t="s">
        <v>178</v>
      </c>
      <c r="C8" s="60" t="s">
        <v>184</v>
      </c>
      <c r="D8" s="61">
        <v>6</v>
      </c>
      <c r="E8" s="62">
        <f>SUM(G55:H65)</f>
        <v>224069312.88388339</v>
      </c>
      <c r="F8" s="63">
        <f t="shared" si="0"/>
        <v>2.2406931288388336</v>
      </c>
      <c r="G8" s="64">
        <v>6</v>
      </c>
      <c r="H8" s="398">
        <f>SUM(G8:G11)/4</f>
        <v>6</v>
      </c>
      <c r="I8" s="398"/>
      <c r="J8" s="400" t="s">
        <v>8</v>
      </c>
      <c r="K8" s="5" t="s">
        <v>8</v>
      </c>
      <c r="L8" s="65"/>
    </row>
    <row r="9" spans="1:19" ht="35.1" customHeight="1">
      <c r="A9" s="394"/>
      <c r="B9" s="60" t="s">
        <v>180</v>
      </c>
      <c r="C9" s="60" t="s">
        <v>185</v>
      </c>
      <c r="D9" s="61">
        <v>6</v>
      </c>
      <c r="E9" s="62">
        <f>SUM(G66:H73)</f>
        <v>144603782.55292791</v>
      </c>
      <c r="F9" s="63">
        <f t="shared" si="0"/>
        <v>1.4460378255292792</v>
      </c>
      <c r="G9" s="64">
        <v>6</v>
      </c>
      <c r="H9" s="398"/>
      <c r="I9" s="398"/>
      <c r="J9" s="400"/>
    </row>
    <row r="10" spans="1:19" ht="35.1" customHeight="1">
      <c r="A10" s="394"/>
      <c r="B10" s="60" t="s">
        <v>182</v>
      </c>
      <c r="C10" s="60" t="s">
        <v>186</v>
      </c>
      <c r="D10" s="61">
        <v>6</v>
      </c>
      <c r="E10" s="62">
        <f>SUM(G74:H75)</f>
        <v>81565824.580598101</v>
      </c>
      <c r="F10" s="63">
        <f t="shared" si="0"/>
        <v>0.81565824580598101</v>
      </c>
      <c r="G10" s="64">
        <v>6</v>
      </c>
      <c r="H10" s="398"/>
      <c r="I10" s="398"/>
      <c r="J10" s="400"/>
    </row>
    <row r="11" spans="1:19" ht="35.1" customHeight="1">
      <c r="A11" s="394"/>
      <c r="B11" s="60" t="s">
        <v>187</v>
      </c>
      <c r="C11" s="60" t="s">
        <v>188</v>
      </c>
      <c r="D11" s="61">
        <v>6</v>
      </c>
      <c r="E11" s="62">
        <f>SUM(G76:H86)</f>
        <v>160859396.45699248</v>
      </c>
      <c r="F11" s="63">
        <f t="shared" si="0"/>
        <v>1.6085939645699248</v>
      </c>
      <c r="G11" s="64">
        <v>6</v>
      </c>
      <c r="H11" s="398"/>
      <c r="I11" s="398"/>
      <c r="J11" s="400"/>
      <c r="L11" s="65"/>
    </row>
    <row r="12" spans="1:19" ht="15" customHeight="1"/>
    <row r="13" spans="1:19" ht="15" customHeight="1">
      <c r="A13" s="395" t="s">
        <v>11</v>
      </c>
      <c r="B13" s="395"/>
      <c r="C13" s="395"/>
      <c r="D13" s="395" t="s">
        <v>12</v>
      </c>
      <c r="E13" s="395"/>
      <c r="F13" s="395"/>
      <c r="G13" s="395" t="s">
        <v>13</v>
      </c>
      <c r="H13" s="395"/>
      <c r="I13" s="397" t="s">
        <v>5</v>
      </c>
      <c r="J13" s="397"/>
    </row>
    <row r="14" spans="1:19" ht="15" customHeight="1" thickBot="1">
      <c r="A14" s="395"/>
      <c r="B14" s="395"/>
      <c r="C14" s="395"/>
      <c r="D14" s="395"/>
      <c r="E14" s="395"/>
      <c r="F14" s="395"/>
      <c r="G14" s="395"/>
      <c r="H14" s="395"/>
      <c r="I14" s="397"/>
      <c r="J14" s="397"/>
    </row>
    <row r="15" spans="1:19" ht="44.25" customHeight="1">
      <c r="A15" s="395" t="str">
        <f>A4</f>
        <v>책임기술자</v>
      </c>
      <c r="B15" s="395"/>
      <c r="C15" s="395" t="str">
        <f>C4</f>
        <v>남현욱</v>
      </c>
      <c r="D15" s="378" t="s">
        <v>189</v>
      </c>
      <c r="E15" s="379"/>
      <c r="F15" s="380"/>
      <c r="G15" s="393">
        <f>R15</f>
        <v>47520159.070730984</v>
      </c>
      <c r="H15" s="393"/>
      <c r="I15" s="389">
        <v>4</v>
      </c>
      <c r="J15" s="389">
        <v>4</v>
      </c>
      <c r="L15" s="67"/>
      <c r="M15" s="68">
        <v>44341</v>
      </c>
      <c r="N15" s="69">
        <v>47719</v>
      </c>
      <c r="O15" s="70">
        <v>4399195000</v>
      </c>
      <c r="P15" s="71">
        <f>N15-M15+1</f>
        <v>3379</v>
      </c>
      <c r="Q15" s="72">
        <f>IF((N15-$B$2+1)&gt;=365,365,(N15-$B$2+1))</f>
        <v>365</v>
      </c>
      <c r="R15" s="73">
        <f>O15*Q15/P15/10</f>
        <v>47520159.070730984</v>
      </c>
      <c r="S15" s="74"/>
    </row>
    <row r="16" spans="1:19" ht="44.25" customHeight="1">
      <c r="A16" s="395"/>
      <c r="B16" s="395"/>
      <c r="C16" s="395"/>
      <c r="D16" s="378" t="s">
        <v>190</v>
      </c>
      <c r="E16" s="379"/>
      <c r="F16" s="380"/>
      <c r="G16" s="393">
        <f t="shared" ref="G16:G25" si="1">R16</f>
        <v>10248000</v>
      </c>
      <c r="H16" s="393"/>
      <c r="I16" s="389"/>
      <c r="J16" s="389"/>
      <c r="M16" s="75">
        <v>44972</v>
      </c>
      <c r="N16" s="76">
        <v>48621</v>
      </c>
      <c r="O16" s="77">
        <v>1024800000</v>
      </c>
      <c r="P16" s="78">
        <f t="shared" ref="P16:P35" si="2">N16-M16+1</f>
        <v>3650</v>
      </c>
      <c r="Q16" s="79">
        <f t="shared" ref="Q16:Q35" si="3">IF((N16-$B$2+1)&gt;=365,365,(N16-$B$2+1))</f>
        <v>365</v>
      </c>
      <c r="R16" s="80">
        <f t="shared" ref="R16:R25" si="4">O16*Q16/P16/10</f>
        <v>10248000</v>
      </c>
      <c r="S16" s="81"/>
    </row>
    <row r="17" spans="1:19" ht="44.25" customHeight="1">
      <c r="A17" s="395"/>
      <c r="B17" s="395"/>
      <c r="C17" s="395"/>
      <c r="D17" s="378" t="s">
        <v>191</v>
      </c>
      <c r="E17" s="379"/>
      <c r="F17" s="380"/>
      <c r="G17" s="396" t="str">
        <f>S17</f>
        <v>2024-06-27
3개월이상
용역중지</v>
      </c>
      <c r="H17" s="396"/>
      <c r="I17" s="389"/>
      <c r="J17" s="389"/>
      <c r="K17" s="82"/>
      <c r="M17" s="75">
        <v>45218</v>
      </c>
      <c r="N17" s="76">
        <v>45582</v>
      </c>
      <c r="O17" s="77">
        <v>352911000</v>
      </c>
      <c r="P17" s="78">
        <f t="shared" si="2"/>
        <v>365</v>
      </c>
      <c r="Q17" s="79"/>
      <c r="R17" s="80"/>
      <c r="S17" s="83" t="s">
        <v>192</v>
      </c>
    </row>
    <row r="18" spans="1:19" ht="44.25" customHeight="1">
      <c r="A18" s="395"/>
      <c r="B18" s="395"/>
      <c r="C18" s="395"/>
      <c r="D18" s="378" t="s">
        <v>193</v>
      </c>
      <c r="E18" s="379"/>
      <c r="F18" s="380"/>
      <c r="G18" s="396" t="str">
        <f>S18</f>
        <v>2026-03-06
3개월 이상
용역중지</v>
      </c>
      <c r="H18" s="396"/>
      <c r="I18" s="389"/>
      <c r="J18" s="389"/>
      <c r="M18" s="75">
        <v>45474</v>
      </c>
      <c r="N18" s="76">
        <v>46203</v>
      </c>
      <c r="O18" s="77">
        <v>587245000</v>
      </c>
      <c r="P18" s="78">
        <f t="shared" si="2"/>
        <v>730</v>
      </c>
      <c r="Q18" s="79"/>
      <c r="R18" s="80"/>
      <c r="S18" s="83" t="s">
        <v>194</v>
      </c>
    </row>
    <row r="19" spans="1:19" ht="44.25" customHeight="1">
      <c r="A19" s="395"/>
      <c r="B19" s="395"/>
      <c r="C19" s="395"/>
      <c r="D19" s="378" t="s">
        <v>195</v>
      </c>
      <c r="E19" s="379"/>
      <c r="F19" s="380"/>
      <c r="G19" s="393">
        <f t="shared" si="1"/>
        <v>24592112.630208336</v>
      </c>
      <c r="H19" s="393"/>
      <c r="I19" s="389"/>
      <c r="J19" s="389"/>
      <c r="M19" s="75">
        <v>45734</v>
      </c>
      <c r="N19" s="76">
        <v>47269</v>
      </c>
      <c r="O19" s="77">
        <v>1034890000</v>
      </c>
      <c r="P19" s="78">
        <f t="shared" si="2"/>
        <v>1536</v>
      </c>
      <c r="Q19" s="79">
        <f t="shared" si="3"/>
        <v>365</v>
      </c>
      <c r="R19" s="80">
        <f t="shared" si="4"/>
        <v>24592112.630208336</v>
      </c>
      <c r="S19" s="81"/>
    </row>
    <row r="20" spans="1:19" ht="44.25" customHeight="1">
      <c r="A20" s="395"/>
      <c r="B20" s="395"/>
      <c r="C20" s="395"/>
      <c r="D20" s="378" t="s">
        <v>196</v>
      </c>
      <c r="E20" s="379"/>
      <c r="F20" s="380"/>
      <c r="G20" s="393">
        <f t="shared" si="1"/>
        <v>34401277.760876179</v>
      </c>
      <c r="H20" s="393"/>
      <c r="I20" s="389"/>
      <c r="J20" s="389"/>
      <c r="M20" s="75">
        <v>45791</v>
      </c>
      <c r="N20" s="76">
        <v>49077</v>
      </c>
      <c r="O20" s="77">
        <v>3098000000</v>
      </c>
      <c r="P20" s="78">
        <f t="shared" si="2"/>
        <v>3287</v>
      </c>
      <c r="Q20" s="79">
        <f t="shared" si="3"/>
        <v>365</v>
      </c>
      <c r="R20" s="80">
        <f t="shared" si="4"/>
        <v>34401277.760876179</v>
      </c>
      <c r="S20" s="81"/>
    </row>
    <row r="21" spans="1:19" ht="44.25" customHeight="1">
      <c r="A21" s="395"/>
      <c r="B21" s="395"/>
      <c r="C21" s="395"/>
      <c r="D21" s="378" t="s">
        <v>197</v>
      </c>
      <c r="E21" s="379"/>
      <c r="F21" s="380"/>
      <c r="G21" s="393">
        <f t="shared" si="1"/>
        <v>32714488.333333332</v>
      </c>
      <c r="H21" s="393"/>
      <c r="I21" s="389"/>
      <c r="J21" s="389"/>
      <c r="M21" s="75">
        <v>45924</v>
      </c>
      <c r="N21" s="76">
        <v>46643</v>
      </c>
      <c r="O21" s="77">
        <v>659788000</v>
      </c>
      <c r="P21" s="78">
        <f t="shared" si="2"/>
        <v>720</v>
      </c>
      <c r="Q21" s="79">
        <f t="shared" si="3"/>
        <v>357</v>
      </c>
      <c r="R21" s="80">
        <f t="shared" si="4"/>
        <v>32714488.333333332</v>
      </c>
      <c r="S21" s="81"/>
    </row>
    <row r="22" spans="1:19" ht="44.25" customHeight="1">
      <c r="A22" s="395"/>
      <c r="B22" s="395"/>
      <c r="C22" s="395"/>
      <c r="D22" s="378" t="s">
        <v>198</v>
      </c>
      <c r="E22" s="379"/>
      <c r="F22" s="380"/>
      <c r="G22" s="393">
        <f t="shared" si="1"/>
        <v>50204000</v>
      </c>
      <c r="H22" s="393"/>
      <c r="I22" s="389"/>
      <c r="J22" s="389"/>
      <c r="M22" s="75">
        <v>45975</v>
      </c>
      <c r="N22" s="76">
        <v>46704</v>
      </c>
      <c r="O22" s="77">
        <v>1004080000</v>
      </c>
      <c r="P22" s="78">
        <f t="shared" si="2"/>
        <v>730</v>
      </c>
      <c r="Q22" s="79">
        <f t="shared" si="3"/>
        <v>365</v>
      </c>
      <c r="R22" s="80">
        <f t="shared" si="4"/>
        <v>50204000</v>
      </c>
      <c r="S22" s="83" t="s">
        <v>199</v>
      </c>
    </row>
    <row r="23" spans="1:19" ht="44.25" customHeight="1">
      <c r="A23" s="395"/>
      <c r="B23" s="395"/>
      <c r="C23" s="395"/>
      <c r="D23" s="378" t="s">
        <v>200</v>
      </c>
      <c r="E23" s="379"/>
      <c r="F23" s="380"/>
      <c r="G23" s="393">
        <f t="shared" si="1"/>
        <v>6961936.666666667</v>
      </c>
      <c r="H23" s="393"/>
      <c r="I23" s="389"/>
      <c r="J23" s="389"/>
      <c r="M23" s="75">
        <v>46169</v>
      </c>
      <c r="N23" s="76">
        <v>46528</v>
      </c>
      <c r="O23" s="77">
        <v>103566000</v>
      </c>
      <c r="P23" s="78">
        <f t="shared" si="2"/>
        <v>360</v>
      </c>
      <c r="Q23" s="79">
        <f t="shared" si="3"/>
        <v>242</v>
      </c>
      <c r="R23" s="80">
        <f t="shared" si="4"/>
        <v>6961936.666666667</v>
      </c>
      <c r="S23" s="81"/>
    </row>
    <row r="24" spans="1:19" ht="44.25" customHeight="1">
      <c r="A24" s="395"/>
      <c r="B24" s="395"/>
      <c r="C24" s="395"/>
      <c r="D24" s="378" t="s">
        <v>201</v>
      </c>
      <c r="E24" s="379"/>
      <c r="F24" s="380"/>
      <c r="G24" s="393">
        <f t="shared" si="1"/>
        <v>11719883.854166668</v>
      </c>
      <c r="H24" s="393"/>
      <c r="I24" s="389"/>
      <c r="J24" s="389"/>
      <c r="M24" s="75">
        <v>46181</v>
      </c>
      <c r="N24" s="76">
        <v>49060</v>
      </c>
      <c r="O24" s="77">
        <v>924747000</v>
      </c>
      <c r="P24" s="78">
        <f t="shared" si="2"/>
        <v>2880</v>
      </c>
      <c r="Q24" s="79">
        <f t="shared" si="3"/>
        <v>365</v>
      </c>
      <c r="R24" s="80">
        <f t="shared" si="4"/>
        <v>11719883.854166668</v>
      </c>
      <c r="S24" s="81"/>
    </row>
    <row r="25" spans="1:19" ht="44.25" customHeight="1" thickBot="1">
      <c r="A25" s="395"/>
      <c r="B25" s="395"/>
      <c r="C25" s="395"/>
      <c r="D25" s="378" t="s">
        <v>202</v>
      </c>
      <c r="E25" s="379"/>
      <c r="F25" s="380"/>
      <c r="G25" s="393">
        <f t="shared" si="1"/>
        <v>11833333.333333332</v>
      </c>
      <c r="H25" s="393"/>
      <c r="I25" s="389"/>
      <c r="J25" s="389"/>
      <c r="M25" s="84">
        <v>46211</v>
      </c>
      <c r="N25" s="85">
        <v>46570</v>
      </c>
      <c r="O25" s="86">
        <v>150000000</v>
      </c>
      <c r="P25" s="87">
        <f t="shared" si="2"/>
        <v>360</v>
      </c>
      <c r="Q25" s="88">
        <f t="shared" si="3"/>
        <v>284</v>
      </c>
      <c r="R25" s="89">
        <f t="shared" si="4"/>
        <v>11833333.333333332</v>
      </c>
      <c r="S25" s="90"/>
    </row>
    <row r="26" spans="1:19" ht="51" customHeight="1">
      <c r="A26" s="394" t="s">
        <v>9</v>
      </c>
      <c r="B26" s="395" t="str">
        <f>B5</f>
        <v>대기관리분야</v>
      </c>
      <c r="C26" s="395" t="str">
        <f>C5</f>
        <v>안형용</v>
      </c>
      <c r="D26" s="369" t="s">
        <v>190</v>
      </c>
      <c r="E26" s="370"/>
      <c r="F26" s="371"/>
      <c r="G26" s="387">
        <f>R26</f>
        <v>10248000</v>
      </c>
      <c r="H26" s="388"/>
      <c r="I26" s="389">
        <v>7</v>
      </c>
      <c r="J26" s="390">
        <v>7</v>
      </c>
      <c r="L26" s="67"/>
      <c r="M26" s="91">
        <v>44972</v>
      </c>
      <c r="N26" s="92">
        <v>48621</v>
      </c>
      <c r="O26" s="70">
        <v>1024800000</v>
      </c>
      <c r="P26" s="93">
        <f t="shared" si="2"/>
        <v>3650</v>
      </c>
      <c r="Q26" s="72">
        <f t="shared" si="3"/>
        <v>365</v>
      </c>
      <c r="R26" s="73">
        <f>O26*Q26/P26/10</f>
        <v>10248000</v>
      </c>
      <c r="S26" s="94"/>
    </row>
    <row r="27" spans="1:19" ht="51" customHeight="1">
      <c r="A27" s="394"/>
      <c r="B27" s="395"/>
      <c r="C27" s="395"/>
      <c r="D27" s="369" t="s">
        <v>203</v>
      </c>
      <c r="E27" s="370"/>
      <c r="F27" s="371"/>
      <c r="G27" s="391" t="str">
        <f>R27</f>
        <v>잔여기간
3개월 미만</v>
      </c>
      <c r="H27" s="392"/>
      <c r="I27" s="389"/>
      <c r="J27" s="390"/>
      <c r="M27" s="95">
        <v>45370</v>
      </c>
      <c r="N27" s="96">
        <v>46366</v>
      </c>
      <c r="O27" s="77">
        <v>908390000</v>
      </c>
      <c r="P27" s="78">
        <f t="shared" si="2"/>
        <v>997</v>
      </c>
      <c r="Q27" s="79">
        <f t="shared" si="3"/>
        <v>80</v>
      </c>
      <c r="R27" s="362" t="s">
        <v>204</v>
      </c>
      <c r="S27" s="363"/>
    </row>
    <row r="28" spans="1:19" ht="51" customHeight="1">
      <c r="A28" s="394"/>
      <c r="B28" s="395"/>
      <c r="C28" s="395"/>
      <c r="D28" s="369" t="s">
        <v>205</v>
      </c>
      <c r="E28" s="370"/>
      <c r="F28" s="371"/>
      <c r="G28" s="391" t="str">
        <f>S28</f>
        <v>2025-07-23
3개월 이상
용역중지</v>
      </c>
      <c r="H28" s="392"/>
      <c r="I28" s="389"/>
      <c r="J28" s="390"/>
      <c r="M28" s="95">
        <v>45456</v>
      </c>
      <c r="N28" s="96">
        <v>45887</v>
      </c>
      <c r="O28" s="77">
        <v>432165000</v>
      </c>
      <c r="P28" s="78">
        <v>360</v>
      </c>
      <c r="Q28" s="79"/>
      <c r="R28" s="80"/>
      <c r="S28" s="83" t="s">
        <v>206</v>
      </c>
    </row>
    <row r="29" spans="1:19" ht="51" customHeight="1">
      <c r="A29" s="394"/>
      <c r="B29" s="395"/>
      <c r="C29" s="395"/>
      <c r="D29" s="369" t="s">
        <v>193</v>
      </c>
      <c r="E29" s="370"/>
      <c r="F29" s="371"/>
      <c r="G29" s="391" t="str">
        <f>S29</f>
        <v>2026-03-06
3개월 이상
용역중지</v>
      </c>
      <c r="H29" s="392"/>
      <c r="I29" s="389"/>
      <c r="J29" s="390"/>
      <c r="M29" s="97">
        <v>45474</v>
      </c>
      <c r="N29" s="98">
        <v>46203</v>
      </c>
      <c r="O29" s="77">
        <v>587245000</v>
      </c>
      <c r="P29" s="78">
        <f t="shared" si="2"/>
        <v>730</v>
      </c>
      <c r="Q29" s="79"/>
      <c r="R29" s="80"/>
      <c r="S29" s="99" t="s">
        <v>194</v>
      </c>
    </row>
    <row r="30" spans="1:19" ht="51" customHeight="1">
      <c r="A30" s="394"/>
      <c r="B30" s="395"/>
      <c r="C30" s="395"/>
      <c r="D30" s="369" t="s">
        <v>207</v>
      </c>
      <c r="E30" s="370"/>
      <c r="F30" s="371"/>
      <c r="G30" s="387">
        <f t="shared" ref="G30:G35" si="5">R30</f>
        <v>42675513.464171611</v>
      </c>
      <c r="H30" s="388"/>
      <c r="I30" s="389"/>
      <c r="J30" s="390"/>
      <c r="M30" s="97">
        <v>45656</v>
      </c>
      <c r="N30" s="98">
        <v>47846</v>
      </c>
      <c r="O30" s="77">
        <v>2561700000</v>
      </c>
      <c r="P30" s="78">
        <f t="shared" si="2"/>
        <v>2191</v>
      </c>
      <c r="Q30" s="79">
        <f t="shared" si="3"/>
        <v>365</v>
      </c>
      <c r="R30" s="80">
        <f t="shared" ref="R30:R35" si="6">O30*Q30/P30/10</f>
        <v>42675513.464171611</v>
      </c>
      <c r="S30" s="83"/>
    </row>
    <row r="31" spans="1:19" ht="51" customHeight="1">
      <c r="A31" s="394"/>
      <c r="B31" s="395"/>
      <c r="C31" s="395"/>
      <c r="D31" s="369" t="s">
        <v>197</v>
      </c>
      <c r="E31" s="370"/>
      <c r="F31" s="371"/>
      <c r="G31" s="387">
        <f t="shared" si="5"/>
        <v>32714488.333333332</v>
      </c>
      <c r="H31" s="388"/>
      <c r="I31" s="389"/>
      <c r="J31" s="390"/>
      <c r="M31" s="95">
        <v>45924</v>
      </c>
      <c r="N31" s="96">
        <v>46643</v>
      </c>
      <c r="O31" s="77">
        <v>659788000</v>
      </c>
      <c r="P31" s="78">
        <f t="shared" si="2"/>
        <v>720</v>
      </c>
      <c r="Q31" s="79">
        <f t="shared" si="3"/>
        <v>357</v>
      </c>
      <c r="R31" s="80">
        <f t="shared" si="6"/>
        <v>32714488.333333332</v>
      </c>
      <c r="S31" s="81"/>
    </row>
    <row r="32" spans="1:19" ht="51" customHeight="1">
      <c r="A32" s="394"/>
      <c r="B32" s="395"/>
      <c r="C32" s="395"/>
      <c r="D32" s="369" t="s">
        <v>208</v>
      </c>
      <c r="E32" s="370"/>
      <c r="F32" s="371"/>
      <c r="G32" s="355" t="str">
        <f>R32</f>
        <v>잔여기간
3개월 미만</v>
      </c>
      <c r="H32" s="356"/>
      <c r="I32" s="389"/>
      <c r="J32" s="390"/>
      <c r="M32" s="95">
        <v>45978</v>
      </c>
      <c r="N32" s="96">
        <v>46342</v>
      </c>
      <c r="O32" s="77">
        <v>639200000</v>
      </c>
      <c r="P32" s="78">
        <f t="shared" si="2"/>
        <v>365</v>
      </c>
      <c r="Q32" s="79">
        <f>IF((N32-$B$2+1)&gt;=365,365,(N32-$B$2+1))</f>
        <v>56</v>
      </c>
      <c r="R32" s="362" t="s">
        <v>204</v>
      </c>
      <c r="S32" s="363"/>
    </row>
    <row r="33" spans="1:19" ht="51" customHeight="1">
      <c r="A33" s="394"/>
      <c r="B33" s="395"/>
      <c r="C33" s="395"/>
      <c r="D33" s="369" t="s">
        <v>209</v>
      </c>
      <c r="E33" s="370"/>
      <c r="F33" s="371"/>
      <c r="G33" s="387">
        <f t="shared" si="5"/>
        <v>45060517.361111112</v>
      </c>
      <c r="H33" s="388"/>
      <c r="I33" s="389"/>
      <c r="J33" s="390"/>
      <c r="M33" s="95">
        <v>45994</v>
      </c>
      <c r="N33" s="96">
        <v>46713</v>
      </c>
      <c r="O33" s="77">
        <v>888865000</v>
      </c>
      <c r="P33" s="78">
        <f t="shared" si="2"/>
        <v>720</v>
      </c>
      <c r="Q33" s="79">
        <f t="shared" si="3"/>
        <v>365</v>
      </c>
      <c r="R33" s="80">
        <f t="shared" si="6"/>
        <v>45060517.361111112</v>
      </c>
      <c r="S33" s="81"/>
    </row>
    <row r="34" spans="1:19" ht="51" customHeight="1">
      <c r="A34" s="394"/>
      <c r="B34" s="395"/>
      <c r="C34" s="395"/>
      <c r="D34" s="369" t="s">
        <v>200</v>
      </c>
      <c r="E34" s="370"/>
      <c r="F34" s="371"/>
      <c r="G34" s="387">
        <f t="shared" si="5"/>
        <v>6961936.666666667</v>
      </c>
      <c r="H34" s="388"/>
      <c r="I34" s="389"/>
      <c r="J34" s="390"/>
      <c r="M34" s="97">
        <v>46169</v>
      </c>
      <c r="N34" s="98">
        <v>46528</v>
      </c>
      <c r="O34" s="77">
        <v>103566000</v>
      </c>
      <c r="P34" s="78">
        <f t="shared" si="2"/>
        <v>360</v>
      </c>
      <c r="Q34" s="79">
        <f t="shared" si="3"/>
        <v>242</v>
      </c>
      <c r="R34" s="80">
        <f t="shared" si="6"/>
        <v>6961936.666666667</v>
      </c>
      <c r="S34" s="100"/>
    </row>
    <row r="35" spans="1:19" ht="51" customHeight="1" thickBot="1">
      <c r="A35" s="394"/>
      <c r="B35" s="395"/>
      <c r="C35" s="395"/>
      <c r="D35" s="378" t="s">
        <v>202</v>
      </c>
      <c r="E35" s="379"/>
      <c r="F35" s="380"/>
      <c r="G35" s="387">
        <f t="shared" si="5"/>
        <v>11833333.333333332</v>
      </c>
      <c r="H35" s="388"/>
      <c r="I35" s="389"/>
      <c r="J35" s="390"/>
      <c r="M35" s="101">
        <v>46211</v>
      </c>
      <c r="N35" s="102">
        <v>46570</v>
      </c>
      <c r="O35" s="103">
        <v>150000000</v>
      </c>
      <c r="P35" s="104">
        <f t="shared" si="2"/>
        <v>360</v>
      </c>
      <c r="Q35" s="105">
        <f t="shared" si="3"/>
        <v>284</v>
      </c>
      <c r="R35" s="106">
        <f t="shared" si="6"/>
        <v>11833333.333333332</v>
      </c>
      <c r="S35" s="107"/>
    </row>
    <row r="36" spans="1:19" ht="50.25" customHeight="1">
      <c r="A36" s="385" t="s">
        <v>9</v>
      </c>
      <c r="B36" s="386" t="s">
        <v>210</v>
      </c>
      <c r="C36" s="386" t="s">
        <v>181</v>
      </c>
      <c r="D36" s="378" t="s">
        <v>211</v>
      </c>
      <c r="E36" s="379"/>
      <c r="F36" s="380"/>
      <c r="G36" s="355" t="str">
        <f>S36</f>
        <v>2023-03-03
3개월 이상
용역중지</v>
      </c>
      <c r="H36" s="356"/>
      <c r="I36" s="364">
        <v>7</v>
      </c>
      <c r="J36" s="368">
        <v>7</v>
      </c>
      <c r="M36" s="108">
        <v>43560</v>
      </c>
      <c r="N36" s="109">
        <v>44989</v>
      </c>
      <c r="O36" s="110">
        <v>144347300</v>
      </c>
      <c r="P36" s="111">
        <f>N36-M36+1</f>
        <v>1430</v>
      </c>
      <c r="Q36" s="112"/>
      <c r="R36" s="113"/>
      <c r="S36" s="114" t="s">
        <v>212</v>
      </c>
    </row>
    <row r="37" spans="1:19" ht="50.25" customHeight="1">
      <c r="A37" s="385"/>
      <c r="B37" s="386"/>
      <c r="C37" s="386"/>
      <c r="D37" s="378" t="s">
        <v>213</v>
      </c>
      <c r="E37" s="379"/>
      <c r="F37" s="380"/>
      <c r="G37" s="355" t="str">
        <f>S37</f>
        <v>2022-06-20
3개월 이상
용역중지</v>
      </c>
      <c r="H37" s="356"/>
      <c r="I37" s="364"/>
      <c r="J37" s="368"/>
      <c r="M37" s="75">
        <v>44214</v>
      </c>
      <c r="N37" s="76">
        <v>44759</v>
      </c>
      <c r="O37" s="77">
        <v>184700000</v>
      </c>
      <c r="P37" s="111">
        <f t="shared" ref="P37:P75" si="7">N37-M37+1</f>
        <v>546</v>
      </c>
      <c r="Q37" s="112"/>
      <c r="R37" s="113"/>
      <c r="S37" s="83" t="s">
        <v>214</v>
      </c>
    </row>
    <row r="38" spans="1:19" ht="50.25" customHeight="1">
      <c r="A38" s="385"/>
      <c r="B38" s="386"/>
      <c r="C38" s="386"/>
      <c r="D38" s="378" t="s">
        <v>215</v>
      </c>
      <c r="E38" s="379"/>
      <c r="F38" s="380"/>
      <c r="G38" s="381">
        <f t="shared" ref="G38:G44" si="8">R38</f>
        <v>14194444.444444444</v>
      </c>
      <c r="H38" s="382"/>
      <c r="I38" s="364"/>
      <c r="J38" s="368"/>
      <c r="M38" s="75">
        <v>44806</v>
      </c>
      <c r="N38" s="76">
        <v>48405</v>
      </c>
      <c r="O38" s="77">
        <v>1400000000</v>
      </c>
      <c r="P38" s="111">
        <f t="shared" si="7"/>
        <v>3600</v>
      </c>
      <c r="Q38" s="112">
        <f t="shared" ref="Q38:Q54" si="9">IF((N38-$B$2+1)&gt;=365,365,(N38-$B$2+1))</f>
        <v>365</v>
      </c>
      <c r="R38" s="113">
        <f t="shared" ref="R38:R44" si="10">O38*Q38/P38/10</f>
        <v>14194444.444444444</v>
      </c>
      <c r="S38" s="81"/>
    </row>
    <row r="39" spans="1:19" ht="50.25" customHeight="1">
      <c r="A39" s="385"/>
      <c r="B39" s="386"/>
      <c r="C39" s="386"/>
      <c r="D39" s="378" t="s">
        <v>216</v>
      </c>
      <c r="E39" s="379"/>
      <c r="F39" s="380"/>
      <c r="G39" s="355" t="str">
        <f>S39</f>
        <v>2026-01-13
협의완료</v>
      </c>
      <c r="H39" s="356"/>
      <c r="I39" s="364"/>
      <c r="J39" s="368"/>
      <c r="L39" s="115"/>
      <c r="M39" s="75">
        <v>45287</v>
      </c>
      <c r="N39" s="76">
        <v>46169</v>
      </c>
      <c r="O39" s="77">
        <v>672880000</v>
      </c>
      <c r="P39" s="111">
        <f t="shared" si="7"/>
        <v>883</v>
      </c>
      <c r="Q39" s="112"/>
      <c r="R39" s="113"/>
      <c r="S39" s="83" t="s">
        <v>217</v>
      </c>
    </row>
    <row r="40" spans="1:19" ht="50.25" customHeight="1">
      <c r="A40" s="385"/>
      <c r="B40" s="386"/>
      <c r="C40" s="386"/>
      <c r="D40" s="378" t="s">
        <v>218</v>
      </c>
      <c r="E40" s="379"/>
      <c r="F40" s="380"/>
      <c r="G40" s="355" t="str">
        <f>S40</f>
        <v>2025-07-23
3개월 이상
용역중지</v>
      </c>
      <c r="H40" s="356"/>
      <c r="I40" s="364"/>
      <c r="J40" s="368"/>
      <c r="M40" s="75">
        <v>45456</v>
      </c>
      <c r="N40" s="76">
        <v>45887</v>
      </c>
      <c r="O40" s="77">
        <v>432165000</v>
      </c>
      <c r="P40" s="111">
        <v>360</v>
      </c>
      <c r="Q40" s="112"/>
      <c r="R40" s="113"/>
      <c r="S40" s="83" t="s">
        <v>219</v>
      </c>
    </row>
    <row r="41" spans="1:19" ht="50.25" customHeight="1">
      <c r="A41" s="385"/>
      <c r="B41" s="386"/>
      <c r="C41" s="386"/>
      <c r="D41" s="378" t="s">
        <v>220</v>
      </c>
      <c r="E41" s="379"/>
      <c r="F41" s="380"/>
      <c r="G41" s="381">
        <f t="shared" si="8"/>
        <v>26860075</v>
      </c>
      <c r="H41" s="382"/>
      <c r="I41" s="364"/>
      <c r="J41" s="368"/>
      <c r="M41" s="75">
        <v>45481</v>
      </c>
      <c r="N41" s="76">
        <v>47056</v>
      </c>
      <c r="O41" s="77">
        <v>1074403000</v>
      </c>
      <c r="P41" s="111">
        <v>1460</v>
      </c>
      <c r="Q41" s="112">
        <f t="shared" si="9"/>
        <v>365</v>
      </c>
      <c r="R41" s="113">
        <f t="shared" si="10"/>
        <v>26860075</v>
      </c>
      <c r="S41" s="81"/>
    </row>
    <row r="42" spans="1:19" ht="50.25" customHeight="1">
      <c r="A42" s="385"/>
      <c r="B42" s="386"/>
      <c r="C42" s="386"/>
      <c r="D42" s="378" t="s">
        <v>221</v>
      </c>
      <c r="E42" s="379"/>
      <c r="F42" s="380"/>
      <c r="G42" s="381">
        <f t="shared" si="8"/>
        <v>24592112.630208336</v>
      </c>
      <c r="H42" s="382"/>
      <c r="I42" s="364"/>
      <c r="J42" s="368"/>
      <c r="M42" s="75">
        <v>45734</v>
      </c>
      <c r="N42" s="76">
        <v>47269</v>
      </c>
      <c r="O42" s="77">
        <v>1034890000</v>
      </c>
      <c r="P42" s="111">
        <f t="shared" si="7"/>
        <v>1536</v>
      </c>
      <c r="Q42" s="112">
        <f t="shared" si="9"/>
        <v>365</v>
      </c>
      <c r="R42" s="113">
        <f t="shared" si="10"/>
        <v>24592112.630208336</v>
      </c>
      <c r="S42" s="81"/>
    </row>
    <row r="43" spans="1:19" ht="50.25" customHeight="1">
      <c r="A43" s="385"/>
      <c r="B43" s="386"/>
      <c r="C43" s="386"/>
      <c r="D43" s="378" t="s">
        <v>222</v>
      </c>
      <c r="E43" s="379"/>
      <c r="F43" s="380"/>
      <c r="G43" s="355" t="str">
        <f>S43</f>
        <v>2025-09-24
3개월 이상
용역중지</v>
      </c>
      <c r="H43" s="356"/>
      <c r="I43" s="364"/>
      <c r="J43" s="368"/>
      <c r="M43" s="75">
        <v>45845</v>
      </c>
      <c r="N43" s="76">
        <v>46324</v>
      </c>
      <c r="O43" s="77">
        <v>185316000</v>
      </c>
      <c r="P43" s="111">
        <f t="shared" si="7"/>
        <v>480</v>
      </c>
      <c r="Q43" s="112"/>
      <c r="R43" s="113"/>
      <c r="S43" s="83" t="s">
        <v>223</v>
      </c>
    </row>
    <row r="44" spans="1:19" ht="50.25" customHeight="1">
      <c r="A44" s="385"/>
      <c r="B44" s="386"/>
      <c r="C44" s="386"/>
      <c r="D44" s="378" t="s">
        <v>224</v>
      </c>
      <c r="E44" s="379"/>
      <c r="F44" s="380"/>
      <c r="G44" s="381">
        <f t="shared" si="8"/>
        <v>70801451.990632325</v>
      </c>
      <c r="H44" s="382"/>
      <c r="I44" s="364"/>
      <c r="J44" s="368"/>
      <c r="M44" s="75">
        <v>46227</v>
      </c>
      <c r="N44" s="76">
        <v>46653</v>
      </c>
      <c r="O44" s="77">
        <v>828280000</v>
      </c>
      <c r="P44" s="111">
        <f t="shared" si="7"/>
        <v>427</v>
      </c>
      <c r="Q44" s="112">
        <f t="shared" si="9"/>
        <v>365</v>
      </c>
      <c r="R44" s="113">
        <f t="shared" si="10"/>
        <v>70801451.990632325</v>
      </c>
      <c r="S44" s="81"/>
    </row>
    <row r="45" spans="1:19" ht="50.25" customHeight="1">
      <c r="A45" s="385" t="s">
        <v>9</v>
      </c>
      <c r="B45" s="386" t="s">
        <v>225</v>
      </c>
      <c r="C45" s="386" t="s">
        <v>183</v>
      </c>
      <c r="D45" s="378" t="s">
        <v>226</v>
      </c>
      <c r="E45" s="379"/>
      <c r="F45" s="380"/>
      <c r="G45" s="381">
        <f>R45</f>
        <v>14154444.444444444</v>
      </c>
      <c r="H45" s="382"/>
      <c r="I45" s="364">
        <v>7</v>
      </c>
      <c r="J45" s="368">
        <v>7</v>
      </c>
      <c r="M45" s="108">
        <v>44663</v>
      </c>
      <c r="N45" s="109">
        <v>46489</v>
      </c>
      <c r="O45" s="110">
        <v>1273900000</v>
      </c>
      <c r="P45" s="111">
        <f t="shared" si="7"/>
        <v>1827</v>
      </c>
      <c r="Q45" s="112">
        <f t="shared" si="9"/>
        <v>203</v>
      </c>
      <c r="R45" s="113">
        <f>O45*Q45/P45/10</f>
        <v>14154444.444444444</v>
      </c>
      <c r="S45" s="116"/>
    </row>
    <row r="46" spans="1:19" ht="50.25" customHeight="1">
      <c r="A46" s="385"/>
      <c r="B46" s="386"/>
      <c r="C46" s="386"/>
      <c r="D46" s="378" t="s">
        <v>227</v>
      </c>
      <c r="E46" s="379" t="s">
        <v>228</v>
      </c>
      <c r="F46" s="380" t="s">
        <v>228</v>
      </c>
      <c r="G46" s="381">
        <f t="shared" ref="G46:G54" si="11">R46</f>
        <v>36724646.222222224</v>
      </c>
      <c r="H46" s="382"/>
      <c r="I46" s="364"/>
      <c r="J46" s="368"/>
      <c r="M46" s="75">
        <v>44761</v>
      </c>
      <c r="N46" s="76">
        <v>46560</v>
      </c>
      <c r="O46" s="77">
        <v>2412568000</v>
      </c>
      <c r="P46" s="111">
        <f t="shared" si="7"/>
        <v>1800</v>
      </c>
      <c r="Q46" s="112">
        <f t="shared" si="9"/>
        <v>274</v>
      </c>
      <c r="R46" s="113">
        <f t="shared" ref="R46:R54" si="12">O46*Q46/P46/10</f>
        <v>36724646.222222224</v>
      </c>
      <c r="S46" s="81"/>
    </row>
    <row r="47" spans="1:19" ht="50.25" customHeight="1">
      <c r="A47" s="385"/>
      <c r="B47" s="386"/>
      <c r="C47" s="386"/>
      <c r="D47" s="378" t="s">
        <v>229</v>
      </c>
      <c r="E47" s="379" t="s">
        <v>229</v>
      </c>
      <c r="F47" s="380" t="s">
        <v>229</v>
      </c>
      <c r="G47" s="381">
        <f t="shared" si="11"/>
        <v>16193926.615553122</v>
      </c>
      <c r="H47" s="382"/>
      <c r="I47" s="364"/>
      <c r="J47" s="368"/>
      <c r="M47" s="75">
        <v>45355</v>
      </c>
      <c r="N47" s="76">
        <v>47180</v>
      </c>
      <c r="O47" s="77">
        <v>810140000</v>
      </c>
      <c r="P47" s="111">
        <f t="shared" si="7"/>
        <v>1826</v>
      </c>
      <c r="Q47" s="112">
        <f t="shared" si="9"/>
        <v>365</v>
      </c>
      <c r="R47" s="113">
        <f t="shared" si="12"/>
        <v>16193926.615553122</v>
      </c>
      <c r="S47" s="81"/>
    </row>
    <row r="48" spans="1:19" ht="50.25" customHeight="1">
      <c r="A48" s="385"/>
      <c r="B48" s="386"/>
      <c r="C48" s="386"/>
      <c r="D48" s="378" t="s">
        <v>230</v>
      </c>
      <c r="E48" s="379" t="s">
        <v>231</v>
      </c>
      <c r="F48" s="380" t="s">
        <v>231</v>
      </c>
      <c r="G48" s="355" t="str">
        <f t="shared" si="11"/>
        <v>잔여기간
3개월 미만</v>
      </c>
      <c r="H48" s="356"/>
      <c r="I48" s="364"/>
      <c r="J48" s="368"/>
      <c r="M48" s="75">
        <v>45370</v>
      </c>
      <c r="N48" s="76">
        <v>46366</v>
      </c>
      <c r="O48" s="77">
        <v>908390000</v>
      </c>
      <c r="P48" s="111">
        <f t="shared" si="7"/>
        <v>997</v>
      </c>
      <c r="Q48" s="112">
        <f>IF((N48-$B$2+1)&gt;=365,365,(N48-$B$2+1))</f>
        <v>80</v>
      </c>
      <c r="R48" s="362" t="s">
        <v>204</v>
      </c>
      <c r="S48" s="363"/>
    </row>
    <row r="49" spans="1:19" ht="50.25" customHeight="1">
      <c r="A49" s="385"/>
      <c r="B49" s="386"/>
      <c r="C49" s="386"/>
      <c r="D49" s="378" t="s">
        <v>232</v>
      </c>
      <c r="E49" s="379" t="s">
        <v>232</v>
      </c>
      <c r="F49" s="380" t="s">
        <v>232</v>
      </c>
      <c r="G49" s="381">
        <f t="shared" si="11"/>
        <v>26860075</v>
      </c>
      <c r="H49" s="382"/>
      <c r="I49" s="364"/>
      <c r="J49" s="368"/>
      <c r="M49" s="75">
        <v>45481</v>
      </c>
      <c r="N49" s="76">
        <v>47056</v>
      </c>
      <c r="O49" s="77">
        <v>1074403000</v>
      </c>
      <c r="P49" s="111">
        <v>1460</v>
      </c>
      <c r="Q49" s="112">
        <f t="shared" si="9"/>
        <v>365</v>
      </c>
      <c r="R49" s="113">
        <f t="shared" si="12"/>
        <v>26860075</v>
      </c>
      <c r="S49" s="81"/>
    </row>
    <row r="50" spans="1:19" ht="50.25" customHeight="1">
      <c r="A50" s="385"/>
      <c r="B50" s="386"/>
      <c r="C50" s="386"/>
      <c r="D50" s="378" t="s">
        <v>233</v>
      </c>
      <c r="E50" s="379" t="s">
        <v>234</v>
      </c>
      <c r="F50" s="380" t="s">
        <v>234</v>
      </c>
      <c r="G50" s="355" t="str">
        <f>S50</f>
        <v>2025-04-29
3개월 이상
용역중지</v>
      </c>
      <c r="H50" s="356"/>
      <c r="I50" s="364"/>
      <c r="J50" s="368"/>
      <c r="M50" s="75">
        <v>45602</v>
      </c>
      <c r="N50" s="76">
        <v>46051</v>
      </c>
      <c r="O50" s="77">
        <v>38360000</v>
      </c>
      <c r="P50" s="111">
        <f t="shared" si="7"/>
        <v>450</v>
      </c>
      <c r="Q50" s="112"/>
      <c r="R50" s="117"/>
      <c r="S50" s="83" t="s">
        <v>235</v>
      </c>
    </row>
    <row r="51" spans="1:19" ht="50.25" customHeight="1">
      <c r="A51" s="385"/>
      <c r="B51" s="386"/>
      <c r="C51" s="386"/>
      <c r="D51" s="378" t="s">
        <v>236</v>
      </c>
      <c r="E51" s="379" t="s">
        <v>236</v>
      </c>
      <c r="F51" s="380" t="s">
        <v>236</v>
      </c>
      <c r="G51" s="381">
        <f t="shared" si="11"/>
        <v>2471616.4383561644</v>
      </c>
      <c r="H51" s="382"/>
      <c r="I51" s="364"/>
      <c r="J51" s="368"/>
      <c r="M51" s="75">
        <v>45729</v>
      </c>
      <c r="N51" s="76">
        <v>46458</v>
      </c>
      <c r="O51" s="77">
        <v>104900000</v>
      </c>
      <c r="P51" s="111">
        <f t="shared" si="7"/>
        <v>730</v>
      </c>
      <c r="Q51" s="112">
        <f t="shared" si="9"/>
        <v>172</v>
      </c>
      <c r="R51" s="113">
        <f t="shared" si="12"/>
        <v>2471616.4383561644</v>
      </c>
      <c r="S51" s="81"/>
    </row>
    <row r="52" spans="1:19" ht="50.25" customHeight="1">
      <c r="A52" s="385"/>
      <c r="B52" s="386"/>
      <c r="C52" s="386"/>
      <c r="D52" s="378" t="s">
        <v>237</v>
      </c>
      <c r="E52" s="379" t="s">
        <v>237</v>
      </c>
      <c r="F52" s="380" t="s">
        <v>237</v>
      </c>
      <c r="G52" s="381">
        <f t="shared" si="11"/>
        <v>730173.22834645666</v>
      </c>
      <c r="H52" s="382"/>
      <c r="I52" s="364"/>
      <c r="J52" s="368"/>
      <c r="M52" s="75">
        <v>45876</v>
      </c>
      <c r="N52" s="76">
        <v>46383</v>
      </c>
      <c r="O52" s="77">
        <v>38240000</v>
      </c>
      <c r="P52" s="111">
        <f t="shared" si="7"/>
        <v>508</v>
      </c>
      <c r="Q52" s="112">
        <f t="shared" si="9"/>
        <v>97</v>
      </c>
      <c r="R52" s="113">
        <f t="shared" si="12"/>
        <v>730173.22834645666</v>
      </c>
      <c r="S52" s="81"/>
    </row>
    <row r="53" spans="1:19" ht="50.25" customHeight="1">
      <c r="A53" s="385"/>
      <c r="B53" s="386"/>
      <c r="C53" s="386"/>
      <c r="D53" s="378" t="s">
        <v>238</v>
      </c>
      <c r="E53" s="379" t="s">
        <v>238</v>
      </c>
      <c r="F53" s="380" t="s">
        <v>238</v>
      </c>
      <c r="G53" s="381">
        <f t="shared" si="11"/>
        <v>32714488.333333332</v>
      </c>
      <c r="H53" s="382"/>
      <c r="I53" s="364"/>
      <c r="J53" s="368"/>
      <c r="M53" s="75">
        <v>45924</v>
      </c>
      <c r="N53" s="76">
        <v>46643</v>
      </c>
      <c r="O53" s="77">
        <v>659788000</v>
      </c>
      <c r="P53" s="111">
        <f t="shared" si="7"/>
        <v>720</v>
      </c>
      <c r="Q53" s="112">
        <f t="shared" si="9"/>
        <v>357</v>
      </c>
      <c r="R53" s="113">
        <f t="shared" si="12"/>
        <v>32714488.333333332</v>
      </c>
      <c r="S53" s="81"/>
    </row>
    <row r="54" spans="1:19" ht="50.25" customHeight="1" thickBot="1">
      <c r="A54" s="385"/>
      <c r="B54" s="386"/>
      <c r="C54" s="386"/>
      <c r="D54" s="378" t="s">
        <v>239</v>
      </c>
      <c r="E54" s="379" t="s">
        <v>239</v>
      </c>
      <c r="F54" s="380" t="s">
        <v>239</v>
      </c>
      <c r="G54" s="381">
        <f t="shared" si="11"/>
        <v>45060517.361111112</v>
      </c>
      <c r="H54" s="382"/>
      <c r="I54" s="364"/>
      <c r="J54" s="368"/>
      <c r="M54" s="84">
        <v>45994</v>
      </c>
      <c r="N54" s="85">
        <v>46713</v>
      </c>
      <c r="O54" s="86">
        <v>888865000</v>
      </c>
      <c r="P54" s="118">
        <f t="shared" si="7"/>
        <v>720</v>
      </c>
      <c r="Q54" s="119">
        <f t="shared" si="9"/>
        <v>365</v>
      </c>
      <c r="R54" s="120">
        <f t="shared" si="12"/>
        <v>45060517.361111112</v>
      </c>
      <c r="S54" s="90"/>
    </row>
    <row r="55" spans="1:19" ht="45" customHeight="1">
      <c r="A55" s="374" t="s">
        <v>10</v>
      </c>
      <c r="B55" s="376" t="s">
        <v>240</v>
      </c>
      <c r="C55" s="376" t="str">
        <f>C8</f>
        <v>형성해</v>
      </c>
      <c r="D55" s="369" t="s">
        <v>241</v>
      </c>
      <c r="E55" s="370"/>
      <c r="F55" s="371"/>
      <c r="G55" s="383" t="str">
        <f>S55</f>
        <v>2023-03-13
협의완료</v>
      </c>
      <c r="H55" s="384"/>
      <c r="I55" s="365"/>
      <c r="J55" s="367">
        <v>6</v>
      </c>
      <c r="L55" s="67"/>
      <c r="M55" s="68">
        <v>44210</v>
      </c>
      <c r="N55" s="69">
        <v>47514</v>
      </c>
      <c r="O55" s="70">
        <v>2395730000</v>
      </c>
      <c r="P55" s="93">
        <f t="shared" si="7"/>
        <v>3305</v>
      </c>
      <c r="Q55" s="121"/>
      <c r="R55" s="73"/>
      <c r="S55" s="122" t="s">
        <v>242</v>
      </c>
    </row>
    <row r="56" spans="1:19" ht="45" customHeight="1">
      <c r="A56" s="375"/>
      <c r="B56" s="377"/>
      <c r="C56" s="377"/>
      <c r="D56" s="369" t="s">
        <v>189</v>
      </c>
      <c r="E56" s="370"/>
      <c r="F56" s="371"/>
      <c r="G56" s="360">
        <f>R56</f>
        <v>47520159.070730984</v>
      </c>
      <c r="H56" s="361"/>
      <c r="I56" s="366"/>
      <c r="J56" s="368"/>
      <c r="M56" s="75">
        <v>44341</v>
      </c>
      <c r="N56" s="76">
        <v>47719</v>
      </c>
      <c r="O56" s="77">
        <v>4399195000</v>
      </c>
      <c r="P56" s="111">
        <f t="shared" si="7"/>
        <v>3379</v>
      </c>
      <c r="Q56" s="123">
        <f t="shared" ref="Q56:Q75" si="13">IF((N56-$B$2+1)&gt;=365,365,(N56-$B$2+1))</f>
        <v>365</v>
      </c>
      <c r="R56" s="80">
        <f t="shared" ref="R56:R65" si="14">O56*Q56/P56/10</f>
        <v>47520159.070730984</v>
      </c>
      <c r="S56" s="81"/>
    </row>
    <row r="57" spans="1:19" ht="45" customHeight="1">
      <c r="A57" s="375"/>
      <c r="B57" s="377"/>
      <c r="C57" s="377"/>
      <c r="D57" s="369" t="s">
        <v>243</v>
      </c>
      <c r="E57" s="370"/>
      <c r="F57" s="371"/>
      <c r="G57" s="360">
        <f t="shared" ref="G57:G65" si="15">R57</f>
        <v>10248000</v>
      </c>
      <c r="H57" s="361"/>
      <c r="I57" s="366"/>
      <c r="J57" s="368"/>
      <c r="M57" s="75">
        <v>44972</v>
      </c>
      <c r="N57" s="76">
        <v>48621</v>
      </c>
      <c r="O57" s="77">
        <v>1024800000</v>
      </c>
      <c r="P57" s="111">
        <f t="shared" si="7"/>
        <v>3650</v>
      </c>
      <c r="Q57" s="123">
        <f t="shared" si="13"/>
        <v>365</v>
      </c>
      <c r="R57" s="80">
        <f t="shared" si="14"/>
        <v>10248000</v>
      </c>
      <c r="S57" s="81"/>
    </row>
    <row r="58" spans="1:19" ht="45" customHeight="1">
      <c r="A58" s="375"/>
      <c r="B58" s="377"/>
      <c r="C58" s="377"/>
      <c r="D58" s="369" t="s">
        <v>244</v>
      </c>
      <c r="E58" s="370"/>
      <c r="F58" s="371"/>
      <c r="G58" s="355" t="str">
        <f>S58</f>
        <v>2024-06-27
3개월이상
용역중지</v>
      </c>
      <c r="H58" s="356"/>
      <c r="I58" s="366"/>
      <c r="J58" s="368"/>
      <c r="M58" s="75">
        <v>45218</v>
      </c>
      <c r="N58" s="76">
        <v>45582</v>
      </c>
      <c r="O58" s="77">
        <v>352911000</v>
      </c>
      <c r="P58" s="111">
        <f t="shared" si="7"/>
        <v>365</v>
      </c>
      <c r="Q58" s="123"/>
      <c r="R58" s="80"/>
      <c r="S58" s="83" t="s">
        <v>192</v>
      </c>
    </row>
    <row r="59" spans="1:19" ht="45" customHeight="1">
      <c r="A59" s="375"/>
      <c r="B59" s="377"/>
      <c r="C59" s="377"/>
      <c r="D59" s="369" t="s">
        <v>245</v>
      </c>
      <c r="E59" s="370"/>
      <c r="F59" s="371"/>
      <c r="G59" s="355" t="str">
        <f>S59</f>
        <v>2025-07-23
3개월 이상
용역중지</v>
      </c>
      <c r="H59" s="356"/>
      <c r="I59" s="366"/>
      <c r="J59" s="368"/>
      <c r="M59" s="75">
        <v>45456</v>
      </c>
      <c r="N59" s="76">
        <v>45887</v>
      </c>
      <c r="O59" s="77">
        <v>432165000</v>
      </c>
      <c r="P59" s="111">
        <v>360</v>
      </c>
      <c r="Q59" s="123"/>
      <c r="R59" s="80"/>
      <c r="S59" s="83" t="s">
        <v>206</v>
      </c>
    </row>
    <row r="60" spans="1:19" ht="45" customHeight="1">
      <c r="A60" s="375"/>
      <c r="B60" s="377"/>
      <c r="C60" s="377"/>
      <c r="D60" s="369" t="s">
        <v>195</v>
      </c>
      <c r="E60" s="370"/>
      <c r="F60" s="371"/>
      <c r="G60" s="360">
        <f t="shared" si="15"/>
        <v>24592112.630208336</v>
      </c>
      <c r="H60" s="361"/>
      <c r="I60" s="366"/>
      <c r="J60" s="368"/>
      <c r="M60" s="75">
        <v>45734</v>
      </c>
      <c r="N60" s="76">
        <v>47269</v>
      </c>
      <c r="O60" s="77">
        <v>1034890000</v>
      </c>
      <c r="P60" s="111">
        <f t="shared" si="7"/>
        <v>1536</v>
      </c>
      <c r="Q60" s="123">
        <f t="shared" si="13"/>
        <v>365</v>
      </c>
      <c r="R60" s="80">
        <f t="shared" si="14"/>
        <v>24592112.630208336</v>
      </c>
      <c r="S60" s="81"/>
    </row>
    <row r="61" spans="1:19" ht="45" customHeight="1">
      <c r="A61" s="375"/>
      <c r="B61" s="377"/>
      <c r="C61" s="377"/>
      <c r="D61" s="369" t="s">
        <v>196</v>
      </c>
      <c r="E61" s="370"/>
      <c r="F61" s="371"/>
      <c r="G61" s="360">
        <f t="shared" si="15"/>
        <v>34401277.760876179</v>
      </c>
      <c r="H61" s="361"/>
      <c r="I61" s="366"/>
      <c r="J61" s="368"/>
      <c r="M61" s="75">
        <v>45791</v>
      </c>
      <c r="N61" s="76">
        <v>49077</v>
      </c>
      <c r="O61" s="77">
        <v>3098000000</v>
      </c>
      <c r="P61" s="111">
        <f t="shared" si="7"/>
        <v>3287</v>
      </c>
      <c r="Q61" s="123">
        <f t="shared" si="13"/>
        <v>365</v>
      </c>
      <c r="R61" s="80">
        <f t="shared" si="14"/>
        <v>34401277.760876179</v>
      </c>
      <c r="S61" s="81"/>
    </row>
    <row r="62" spans="1:19" ht="45" customHeight="1">
      <c r="A62" s="375"/>
      <c r="B62" s="377"/>
      <c r="C62" s="377"/>
      <c r="D62" s="369" t="s">
        <v>246</v>
      </c>
      <c r="E62" s="370"/>
      <c r="F62" s="371"/>
      <c r="G62" s="360">
        <f t="shared" si="15"/>
        <v>22338292.901234567</v>
      </c>
      <c r="H62" s="361"/>
      <c r="I62" s="366"/>
      <c r="J62" s="368"/>
      <c r="M62" s="75">
        <v>45163</v>
      </c>
      <c r="N62" s="76">
        <v>48402</v>
      </c>
      <c r="O62" s="77">
        <v>1982906000</v>
      </c>
      <c r="P62" s="111">
        <f t="shared" si="7"/>
        <v>3240</v>
      </c>
      <c r="Q62" s="123">
        <f t="shared" si="13"/>
        <v>365</v>
      </c>
      <c r="R62" s="80">
        <f t="shared" si="14"/>
        <v>22338292.901234567</v>
      </c>
      <c r="S62" s="81"/>
    </row>
    <row r="63" spans="1:19" ht="45" customHeight="1">
      <c r="A63" s="375"/>
      <c r="B63" s="377"/>
      <c r="C63" s="377"/>
      <c r="D63" s="369" t="s">
        <v>200</v>
      </c>
      <c r="E63" s="370"/>
      <c r="F63" s="371"/>
      <c r="G63" s="360">
        <f t="shared" si="15"/>
        <v>6961936.666666667</v>
      </c>
      <c r="H63" s="361"/>
      <c r="I63" s="366"/>
      <c r="J63" s="368"/>
      <c r="M63" s="75">
        <v>46169</v>
      </c>
      <c r="N63" s="76">
        <v>46528</v>
      </c>
      <c r="O63" s="77">
        <v>103566000</v>
      </c>
      <c r="P63" s="111">
        <f t="shared" si="7"/>
        <v>360</v>
      </c>
      <c r="Q63" s="123">
        <f t="shared" si="13"/>
        <v>242</v>
      </c>
      <c r="R63" s="80">
        <f t="shared" si="14"/>
        <v>6961936.666666667</v>
      </c>
      <c r="S63" s="81"/>
    </row>
    <row r="64" spans="1:19" ht="45" customHeight="1">
      <c r="A64" s="375"/>
      <c r="B64" s="377"/>
      <c r="C64" s="377"/>
      <c r="D64" s="369" t="s">
        <v>201</v>
      </c>
      <c r="E64" s="370"/>
      <c r="F64" s="371"/>
      <c r="G64" s="360">
        <f t="shared" si="15"/>
        <v>11719883.854166668</v>
      </c>
      <c r="H64" s="361"/>
      <c r="I64" s="366"/>
      <c r="J64" s="368"/>
      <c r="M64" s="75">
        <v>46181</v>
      </c>
      <c r="N64" s="76">
        <v>49060</v>
      </c>
      <c r="O64" s="77">
        <v>924747000</v>
      </c>
      <c r="P64" s="111">
        <f t="shared" si="7"/>
        <v>2880</v>
      </c>
      <c r="Q64" s="123">
        <f t="shared" si="13"/>
        <v>365</v>
      </c>
      <c r="R64" s="80">
        <f t="shared" si="14"/>
        <v>11719883.854166668</v>
      </c>
      <c r="S64" s="81"/>
    </row>
    <row r="65" spans="1:21" ht="45" customHeight="1" thickBot="1">
      <c r="A65" s="375"/>
      <c r="B65" s="377"/>
      <c r="C65" s="377"/>
      <c r="D65" s="369" t="s">
        <v>247</v>
      </c>
      <c r="E65" s="370"/>
      <c r="F65" s="371"/>
      <c r="G65" s="360">
        <f t="shared" si="15"/>
        <v>66287650</v>
      </c>
      <c r="H65" s="361"/>
      <c r="I65" s="366"/>
      <c r="J65" s="368"/>
      <c r="M65" s="124">
        <v>46203</v>
      </c>
      <c r="N65" s="125">
        <v>47102</v>
      </c>
      <c r="O65" s="103">
        <v>1634490000</v>
      </c>
      <c r="P65" s="126">
        <f t="shared" si="7"/>
        <v>900</v>
      </c>
      <c r="Q65" s="127">
        <f t="shared" si="13"/>
        <v>365</v>
      </c>
      <c r="R65" s="106">
        <f t="shared" si="14"/>
        <v>66287650</v>
      </c>
      <c r="S65" s="128"/>
    </row>
    <row r="66" spans="1:21" ht="45" customHeight="1">
      <c r="A66" s="374" t="s">
        <v>10</v>
      </c>
      <c r="B66" s="376" t="s">
        <v>210</v>
      </c>
      <c r="C66" s="376" t="s">
        <v>185</v>
      </c>
      <c r="D66" s="369" t="s">
        <v>233</v>
      </c>
      <c r="E66" s="370"/>
      <c r="F66" s="371"/>
      <c r="G66" s="355" t="str">
        <f>S66</f>
        <v>2025-04-29
3개월 이상
용역중지</v>
      </c>
      <c r="H66" s="356"/>
      <c r="I66" s="365"/>
      <c r="J66" s="367">
        <v>6</v>
      </c>
      <c r="M66" s="108">
        <v>45602</v>
      </c>
      <c r="N66" s="76">
        <v>46051</v>
      </c>
      <c r="O66" s="110">
        <v>38360000</v>
      </c>
      <c r="P66" s="111">
        <f t="shared" si="7"/>
        <v>450</v>
      </c>
      <c r="Q66" s="112"/>
      <c r="R66" s="113"/>
      <c r="S66" s="129" t="s">
        <v>235</v>
      </c>
      <c r="U66" s="48">
        <v>45776</v>
      </c>
    </row>
    <row r="67" spans="1:21" ht="45" customHeight="1">
      <c r="A67" s="375"/>
      <c r="B67" s="377"/>
      <c r="C67" s="377"/>
      <c r="D67" s="369" t="s">
        <v>248</v>
      </c>
      <c r="E67" s="370"/>
      <c r="F67" s="371"/>
      <c r="G67" s="355" t="str">
        <f>S67</f>
        <v>2026-03-19
3개월 이상
용역중지</v>
      </c>
      <c r="H67" s="356"/>
      <c r="I67" s="366"/>
      <c r="J67" s="368"/>
      <c r="M67" s="75">
        <v>45649</v>
      </c>
      <c r="N67" s="76">
        <v>46368</v>
      </c>
      <c r="O67" s="77">
        <v>71538000</v>
      </c>
      <c r="P67" s="78">
        <f>N67-M67+1</f>
        <v>720</v>
      </c>
      <c r="Q67" s="123"/>
      <c r="R67" s="113"/>
      <c r="S67" s="129" t="s">
        <v>249</v>
      </c>
      <c r="U67" s="48">
        <v>46100</v>
      </c>
    </row>
    <row r="68" spans="1:21" ht="45" customHeight="1">
      <c r="A68" s="375"/>
      <c r="B68" s="377"/>
      <c r="C68" s="377"/>
      <c r="D68" s="369" t="s">
        <v>236</v>
      </c>
      <c r="E68" s="370"/>
      <c r="F68" s="371"/>
      <c r="G68" s="360">
        <f t="shared" ref="G68:G73" si="16">R68</f>
        <v>2471616.4383561644</v>
      </c>
      <c r="H68" s="361"/>
      <c r="I68" s="366"/>
      <c r="J68" s="368"/>
      <c r="M68" s="75">
        <v>45729</v>
      </c>
      <c r="N68" s="76">
        <v>46458</v>
      </c>
      <c r="O68" s="77">
        <v>104900000</v>
      </c>
      <c r="P68" s="78">
        <f t="shared" si="7"/>
        <v>730</v>
      </c>
      <c r="Q68" s="123">
        <f t="shared" si="13"/>
        <v>172</v>
      </c>
      <c r="R68" s="113">
        <f t="shared" ref="R68:R75" si="17">O68*Q68/P68/10</f>
        <v>2471616.4383561644</v>
      </c>
      <c r="S68" s="99"/>
    </row>
    <row r="69" spans="1:21" ht="45" customHeight="1">
      <c r="A69" s="375"/>
      <c r="B69" s="377"/>
      <c r="C69" s="377"/>
      <c r="D69" s="369" t="s">
        <v>237</v>
      </c>
      <c r="E69" s="370"/>
      <c r="F69" s="371"/>
      <c r="G69" s="360">
        <f t="shared" si="16"/>
        <v>730173.22834645666</v>
      </c>
      <c r="H69" s="361"/>
      <c r="I69" s="366"/>
      <c r="J69" s="368"/>
      <c r="M69" s="75">
        <v>45876</v>
      </c>
      <c r="N69" s="76">
        <v>46383</v>
      </c>
      <c r="O69" s="77">
        <v>38240000</v>
      </c>
      <c r="P69" s="78">
        <f t="shared" si="7"/>
        <v>508</v>
      </c>
      <c r="Q69" s="123">
        <f t="shared" si="13"/>
        <v>97</v>
      </c>
      <c r="R69" s="113">
        <f t="shared" si="17"/>
        <v>730173.22834645666</v>
      </c>
      <c r="S69" s="81"/>
    </row>
    <row r="70" spans="1:21" ht="45" customHeight="1">
      <c r="A70" s="375"/>
      <c r="B70" s="377"/>
      <c r="C70" s="377"/>
      <c r="D70" s="369" t="s">
        <v>238</v>
      </c>
      <c r="E70" s="370"/>
      <c r="F70" s="371"/>
      <c r="G70" s="360">
        <f t="shared" si="16"/>
        <v>32714488.333333332</v>
      </c>
      <c r="H70" s="361"/>
      <c r="I70" s="366"/>
      <c r="J70" s="368"/>
      <c r="M70" s="75">
        <v>45924</v>
      </c>
      <c r="N70" s="76">
        <v>46643</v>
      </c>
      <c r="O70" s="77">
        <v>659788000</v>
      </c>
      <c r="P70" s="78">
        <f t="shared" si="7"/>
        <v>720</v>
      </c>
      <c r="Q70" s="123">
        <f t="shared" si="13"/>
        <v>357</v>
      </c>
      <c r="R70" s="113">
        <f t="shared" si="17"/>
        <v>32714488.333333332</v>
      </c>
      <c r="S70" s="100"/>
    </row>
    <row r="71" spans="1:21" ht="45" customHeight="1">
      <c r="A71" s="375"/>
      <c r="B71" s="377"/>
      <c r="C71" s="377"/>
      <c r="D71" s="369" t="s">
        <v>239</v>
      </c>
      <c r="E71" s="370"/>
      <c r="F71" s="371"/>
      <c r="G71" s="360">
        <f t="shared" si="16"/>
        <v>45060517.361111112</v>
      </c>
      <c r="H71" s="361"/>
      <c r="I71" s="366"/>
      <c r="J71" s="368"/>
      <c r="M71" s="75">
        <v>45994</v>
      </c>
      <c r="N71" s="76">
        <v>46713</v>
      </c>
      <c r="O71" s="77">
        <v>888865000</v>
      </c>
      <c r="P71" s="78">
        <f t="shared" si="7"/>
        <v>720</v>
      </c>
      <c r="Q71" s="123">
        <f t="shared" si="13"/>
        <v>365</v>
      </c>
      <c r="R71" s="113">
        <f t="shared" si="17"/>
        <v>45060517.361111112</v>
      </c>
      <c r="S71" s="129"/>
    </row>
    <row r="72" spans="1:21" ht="45" customHeight="1">
      <c r="A72" s="375"/>
      <c r="B72" s="377"/>
      <c r="C72" s="377"/>
      <c r="D72" s="369" t="s">
        <v>250</v>
      </c>
      <c r="E72" s="370"/>
      <c r="F72" s="371"/>
      <c r="G72" s="360">
        <f t="shared" si="16"/>
        <v>48028525</v>
      </c>
      <c r="H72" s="361"/>
      <c r="I72" s="366"/>
      <c r="J72" s="368"/>
      <c r="M72" s="75">
        <v>46163</v>
      </c>
      <c r="N72" s="76">
        <v>46702</v>
      </c>
      <c r="O72" s="77">
        <v>710559000</v>
      </c>
      <c r="P72" s="78">
        <f t="shared" si="7"/>
        <v>540</v>
      </c>
      <c r="Q72" s="123">
        <f t="shared" si="13"/>
        <v>365</v>
      </c>
      <c r="R72" s="113">
        <f t="shared" si="17"/>
        <v>48028525</v>
      </c>
      <c r="S72" s="100"/>
    </row>
    <row r="73" spans="1:21" ht="45" customHeight="1" thickBot="1">
      <c r="A73" s="375"/>
      <c r="B73" s="377"/>
      <c r="C73" s="377"/>
      <c r="D73" s="369" t="s">
        <v>251</v>
      </c>
      <c r="E73" s="370"/>
      <c r="F73" s="371"/>
      <c r="G73" s="360">
        <f t="shared" si="16"/>
        <v>15598462.19178082</v>
      </c>
      <c r="H73" s="361"/>
      <c r="I73" s="366"/>
      <c r="J73" s="368"/>
      <c r="M73" s="84">
        <v>46235</v>
      </c>
      <c r="N73" s="85">
        <v>46599</v>
      </c>
      <c r="O73" s="86">
        <v>181899000</v>
      </c>
      <c r="P73" s="87">
        <f t="shared" si="7"/>
        <v>365</v>
      </c>
      <c r="Q73" s="130">
        <f t="shared" si="13"/>
        <v>313</v>
      </c>
      <c r="R73" s="120">
        <f t="shared" si="17"/>
        <v>15598462.19178082</v>
      </c>
      <c r="S73" s="131"/>
    </row>
    <row r="74" spans="1:21" ht="45" customHeight="1">
      <c r="A74" s="374" t="s">
        <v>10</v>
      </c>
      <c r="B74" s="376" t="s">
        <v>225</v>
      </c>
      <c r="C74" s="376" t="s">
        <v>186</v>
      </c>
      <c r="D74" s="369" t="s">
        <v>252</v>
      </c>
      <c r="E74" s="370"/>
      <c r="F74" s="371"/>
      <c r="G74" s="360">
        <f>R74</f>
        <v>11833333.333333332</v>
      </c>
      <c r="H74" s="361"/>
      <c r="I74" s="365"/>
      <c r="J74" s="367">
        <v>6</v>
      </c>
      <c r="L74" s="67"/>
      <c r="M74" s="68">
        <v>46211</v>
      </c>
      <c r="N74" s="69">
        <v>46570</v>
      </c>
      <c r="O74" s="70">
        <v>150000000</v>
      </c>
      <c r="P74" s="93">
        <f t="shared" si="7"/>
        <v>360</v>
      </c>
      <c r="Q74" s="121">
        <f t="shared" si="13"/>
        <v>284</v>
      </c>
      <c r="R74" s="73">
        <f t="shared" si="17"/>
        <v>11833333.333333332</v>
      </c>
      <c r="S74" s="132"/>
    </row>
    <row r="75" spans="1:21" ht="45" customHeight="1" thickBot="1">
      <c r="A75" s="375"/>
      <c r="B75" s="377"/>
      <c r="C75" s="377"/>
      <c r="D75" s="369" t="s">
        <v>253</v>
      </c>
      <c r="E75" s="370"/>
      <c r="F75" s="371"/>
      <c r="G75" s="360">
        <f>R75</f>
        <v>69732491.247264773</v>
      </c>
      <c r="H75" s="361"/>
      <c r="I75" s="366"/>
      <c r="J75" s="368"/>
      <c r="M75" s="124">
        <v>46234</v>
      </c>
      <c r="N75" s="125">
        <v>46690</v>
      </c>
      <c r="O75" s="103">
        <v>873089000</v>
      </c>
      <c r="P75" s="104">
        <f t="shared" si="7"/>
        <v>457</v>
      </c>
      <c r="Q75" s="127">
        <f t="shared" si="13"/>
        <v>365</v>
      </c>
      <c r="R75" s="106">
        <f t="shared" si="17"/>
        <v>69732491.247264773</v>
      </c>
      <c r="S75" s="133"/>
    </row>
    <row r="76" spans="1:21" ht="42.75" customHeight="1">
      <c r="A76" s="372" t="s">
        <v>10</v>
      </c>
      <c r="B76" s="372" t="s">
        <v>254</v>
      </c>
      <c r="C76" s="373" t="s">
        <v>188</v>
      </c>
      <c r="D76" s="357" t="s">
        <v>211</v>
      </c>
      <c r="E76" s="358"/>
      <c r="F76" s="359"/>
      <c r="G76" s="355" t="str">
        <f>S76</f>
        <v>2023-03-03
3개월 이상
용역중지</v>
      </c>
      <c r="H76" s="356"/>
      <c r="I76" s="365"/>
      <c r="J76" s="364">
        <v>6</v>
      </c>
      <c r="M76" s="134">
        <v>43560</v>
      </c>
      <c r="N76" s="135">
        <v>44989</v>
      </c>
      <c r="O76" s="110">
        <v>144347300</v>
      </c>
      <c r="P76" s="111">
        <f>N76-M76+1</f>
        <v>1430</v>
      </c>
      <c r="Q76" s="112"/>
      <c r="R76" s="113"/>
      <c r="S76" s="129" t="s">
        <v>212</v>
      </c>
    </row>
    <row r="77" spans="1:21" ht="42.75" customHeight="1">
      <c r="A77" s="372"/>
      <c r="B77" s="372"/>
      <c r="C77" s="373"/>
      <c r="D77" s="357" t="s">
        <v>213</v>
      </c>
      <c r="E77" s="358"/>
      <c r="F77" s="359"/>
      <c r="G77" s="355" t="str">
        <f>S77</f>
        <v>2022-06-20
3개월 이상
용역중지</v>
      </c>
      <c r="H77" s="356"/>
      <c r="I77" s="366"/>
      <c r="J77" s="364"/>
      <c r="M77" s="95">
        <v>44214</v>
      </c>
      <c r="N77" s="96">
        <v>44759</v>
      </c>
      <c r="O77" s="77">
        <v>184700000</v>
      </c>
      <c r="P77" s="111">
        <f t="shared" ref="P77:P86" si="18">N77-M77+1</f>
        <v>546</v>
      </c>
      <c r="Q77" s="112"/>
      <c r="R77" s="113"/>
      <c r="S77" s="83" t="s">
        <v>214</v>
      </c>
    </row>
    <row r="78" spans="1:21" ht="42.75" customHeight="1">
      <c r="A78" s="372"/>
      <c r="B78" s="372"/>
      <c r="C78" s="373"/>
      <c r="D78" s="357" t="s">
        <v>255</v>
      </c>
      <c r="E78" s="358"/>
      <c r="F78" s="359"/>
      <c r="G78" s="355" t="str">
        <f>S78</f>
        <v>2023-05-09
3개월 이상
용역중지</v>
      </c>
      <c r="H78" s="356"/>
      <c r="I78" s="366"/>
      <c r="J78" s="364"/>
      <c r="M78" s="97">
        <v>44798</v>
      </c>
      <c r="N78" s="98">
        <v>45109</v>
      </c>
      <c r="O78" s="77">
        <v>409505000</v>
      </c>
      <c r="P78" s="111">
        <f t="shared" si="18"/>
        <v>312</v>
      </c>
      <c r="Q78" s="112"/>
      <c r="R78" s="113"/>
      <c r="S78" s="99" t="s">
        <v>256</v>
      </c>
    </row>
    <row r="79" spans="1:21" ht="42.75" customHeight="1">
      <c r="A79" s="372"/>
      <c r="B79" s="372"/>
      <c r="C79" s="373"/>
      <c r="D79" s="357" t="s">
        <v>257</v>
      </c>
      <c r="E79" s="358"/>
      <c r="F79" s="359"/>
      <c r="G79" s="355" t="s">
        <v>204</v>
      </c>
      <c r="H79" s="356"/>
      <c r="I79" s="366"/>
      <c r="J79" s="364"/>
      <c r="M79" s="97">
        <v>45370</v>
      </c>
      <c r="N79" s="98">
        <v>46366</v>
      </c>
      <c r="O79" s="77">
        <v>908390000</v>
      </c>
      <c r="P79" s="111">
        <f t="shared" si="18"/>
        <v>997</v>
      </c>
      <c r="Q79" s="112">
        <f t="shared" ref="Q79:Q80" si="19">IF((N79-$B$2+1)&gt;=365,365,(N79-$B$2+1))</f>
        <v>80</v>
      </c>
      <c r="R79" s="362" t="s">
        <v>204</v>
      </c>
      <c r="S79" s="363"/>
    </row>
    <row r="80" spans="1:21" ht="42.75" customHeight="1">
      <c r="A80" s="372"/>
      <c r="B80" s="372"/>
      <c r="C80" s="373"/>
      <c r="D80" s="357" t="s">
        <v>258</v>
      </c>
      <c r="E80" s="358"/>
      <c r="F80" s="359"/>
      <c r="G80" s="360">
        <f t="shared" ref="G80:G86" si="20">R80</f>
        <v>28929769.732326698</v>
      </c>
      <c r="H80" s="361"/>
      <c r="I80" s="366"/>
      <c r="J80" s="364"/>
      <c r="L80" s="66"/>
      <c r="M80" s="95">
        <v>45450</v>
      </c>
      <c r="N80" s="96">
        <v>46906</v>
      </c>
      <c r="O80" s="77">
        <v>1154813000</v>
      </c>
      <c r="P80" s="111">
        <f t="shared" si="18"/>
        <v>1457</v>
      </c>
      <c r="Q80" s="112">
        <f t="shared" si="19"/>
        <v>365</v>
      </c>
      <c r="R80" s="113">
        <f t="shared" ref="R80:R86" si="21">O80*Q80/P80/10</f>
        <v>28929769.732326698</v>
      </c>
      <c r="S80" s="81"/>
    </row>
    <row r="81" spans="1:21" ht="42.75" customHeight="1">
      <c r="A81" s="372"/>
      <c r="B81" s="372"/>
      <c r="C81" s="373"/>
      <c r="D81" s="357" t="s">
        <v>218</v>
      </c>
      <c r="E81" s="358"/>
      <c r="F81" s="359"/>
      <c r="G81" s="355" t="str">
        <f>S81</f>
        <v>2025-07-23
3개월 이상
용역중지</v>
      </c>
      <c r="H81" s="356"/>
      <c r="I81" s="366"/>
      <c r="J81" s="364"/>
      <c r="M81" s="97">
        <v>45456</v>
      </c>
      <c r="N81" s="98">
        <v>45887</v>
      </c>
      <c r="O81" s="77">
        <v>432165000</v>
      </c>
      <c r="P81" s="111">
        <v>360</v>
      </c>
      <c r="Q81" s="112"/>
      <c r="R81" s="113"/>
      <c r="S81" s="99" t="s">
        <v>219</v>
      </c>
    </row>
    <row r="82" spans="1:21" ht="42.75" customHeight="1">
      <c r="A82" s="372"/>
      <c r="B82" s="372"/>
      <c r="C82" s="373"/>
      <c r="D82" s="357" t="s">
        <v>259</v>
      </c>
      <c r="E82" s="358"/>
      <c r="F82" s="359"/>
      <c r="G82" s="355" t="str">
        <f>S82</f>
        <v>2026-03-06
3개월 이상
용역중지</v>
      </c>
      <c r="H82" s="356"/>
      <c r="I82" s="366"/>
      <c r="J82" s="364"/>
      <c r="M82" s="95">
        <v>45474</v>
      </c>
      <c r="N82" s="96">
        <v>46203</v>
      </c>
      <c r="O82" s="77">
        <v>587245000</v>
      </c>
      <c r="P82" s="111">
        <f t="shared" si="18"/>
        <v>730</v>
      </c>
      <c r="Q82" s="112"/>
      <c r="R82" s="113"/>
      <c r="S82" s="83" t="s">
        <v>260</v>
      </c>
    </row>
    <row r="83" spans="1:21" ht="42.75" customHeight="1">
      <c r="A83" s="372"/>
      <c r="B83" s="372"/>
      <c r="C83" s="373"/>
      <c r="D83" s="357" t="s">
        <v>221</v>
      </c>
      <c r="E83" s="358"/>
      <c r="F83" s="359"/>
      <c r="G83" s="360">
        <f t="shared" si="20"/>
        <v>24592112.630208336</v>
      </c>
      <c r="H83" s="361"/>
      <c r="I83" s="366"/>
      <c r="J83" s="364"/>
      <c r="M83" s="97">
        <v>45734</v>
      </c>
      <c r="N83" s="98">
        <v>47269</v>
      </c>
      <c r="O83" s="77">
        <v>1034890000</v>
      </c>
      <c r="P83" s="111">
        <f t="shared" si="18"/>
        <v>1536</v>
      </c>
      <c r="Q83" s="112">
        <f>IF((N83-$B$2+1)&gt;=365,365,(N83-$B$2+1))</f>
        <v>365</v>
      </c>
      <c r="R83" s="113">
        <f t="shared" si="21"/>
        <v>24592112.630208336</v>
      </c>
      <c r="S83" s="100"/>
    </row>
    <row r="84" spans="1:21" ht="42.75" customHeight="1">
      <c r="A84" s="372"/>
      <c r="B84" s="372"/>
      <c r="C84" s="373"/>
      <c r="D84" s="357" t="s">
        <v>222</v>
      </c>
      <c r="E84" s="358"/>
      <c r="F84" s="359"/>
      <c r="G84" s="355" t="str">
        <f>S84</f>
        <v>2025-09-24
3개월 이상
용역중지</v>
      </c>
      <c r="H84" s="356"/>
      <c r="I84" s="366"/>
      <c r="J84" s="364"/>
      <c r="M84" s="97">
        <v>45845</v>
      </c>
      <c r="N84" s="98">
        <v>46324</v>
      </c>
      <c r="O84" s="77">
        <v>185316000</v>
      </c>
      <c r="P84" s="111">
        <f t="shared" si="18"/>
        <v>480</v>
      </c>
      <c r="Q84" s="112"/>
      <c r="R84" s="113"/>
      <c r="S84" s="99" t="s">
        <v>223</v>
      </c>
    </row>
    <row r="85" spans="1:21" ht="42.75" customHeight="1">
      <c r="A85" s="372"/>
      <c r="B85" s="372"/>
      <c r="C85" s="373"/>
      <c r="D85" s="357" t="s">
        <v>261</v>
      </c>
      <c r="E85" s="358"/>
      <c r="F85" s="359"/>
      <c r="G85" s="360">
        <f t="shared" si="20"/>
        <v>32714488.333333332</v>
      </c>
      <c r="H85" s="361"/>
      <c r="I85" s="366"/>
      <c r="J85" s="364"/>
      <c r="M85" s="95">
        <v>45924</v>
      </c>
      <c r="N85" s="96">
        <v>46643</v>
      </c>
      <c r="O85" s="77">
        <v>659788000</v>
      </c>
      <c r="P85" s="111">
        <f>N85-M85+1</f>
        <v>720</v>
      </c>
      <c r="Q85" s="112">
        <f>IF((N85-$B$2+1)&gt;=365,365,(N85-$B$2+1))</f>
        <v>357</v>
      </c>
      <c r="R85" s="113">
        <f t="shared" si="21"/>
        <v>32714488.333333332</v>
      </c>
      <c r="S85" s="81"/>
      <c r="U85" s="136"/>
    </row>
    <row r="86" spans="1:21" ht="42.75" customHeight="1">
      <c r="A86" s="372"/>
      <c r="B86" s="372"/>
      <c r="C86" s="373"/>
      <c r="D86" s="357" t="s">
        <v>262</v>
      </c>
      <c r="E86" s="358"/>
      <c r="F86" s="359"/>
      <c r="G86" s="360">
        <f t="shared" si="20"/>
        <v>74623025.761124119</v>
      </c>
      <c r="H86" s="361"/>
      <c r="I86" s="366"/>
      <c r="J86" s="364"/>
      <c r="M86" s="97">
        <v>46204</v>
      </c>
      <c r="N86" s="98">
        <v>46630</v>
      </c>
      <c r="O86" s="77">
        <v>926280000</v>
      </c>
      <c r="P86" s="111">
        <f t="shared" si="18"/>
        <v>427</v>
      </c>
      <c r="Q86" s="112">
        <f>IF((N86-$B$2+1)&gt;=365,365,(N86-$B$2+1))</f>
        <v>344</v>
      </c>
      <c r="R86" s="113">
        <f t="shared" si="21"/>
        <v>74623025.761124119</v>
      </c>
      <c r="S86" s="100"/>
    </row>
  </sheetData>
  <mergeCells count="204">
    <mergeCell ref="A1:J1"/>
    <mergeCell ref="C2:D2"/>
    <mergeCell ref="A3:C3"/>
    <mergeCell ref="E3:F3"/>
    <mergeCell ref="G3:I3"/>
    <mergeCell ref="A4:B4"/>
    <mergeCell ref="G4:I4"/>
    <mergeCell ref="I13:J14"/>
    <mergeCell ref="A15:B25"/>
    <mergeCell ref="C15:C25"/>
    <mergeCell ref="D15:F15"/>
    <mergeCell ref="G15:H15"/>
    <mergeCell ref="I15:I25"/>
    <mergeCell ref="J15:J25"/>
    <mergeCell ref="A5:A7"/>
    <mergeCell ref="H5:I7"/>
    <mergeCell ref="J5:J7"/>
    <mergeCell ref="A8:A11"/>
    <mergeCell ref="H8:I11"/>
    <mergeCell ref="J8:J11"/>
    <mergeCell ref="D16:F16"/>
    <mergeCell ref="G16:H16"/>
    <mergeCell ref="D17:F17"/>
    <mergeCell ref="G17:H17"/>
    <mergeCell ref="D18:F18"/>
    <mergeCell ref="G18:H18"/>
    <mergeCell ref="A13:C14"/>
    <mergeCell ref="D13:F14"/>
    <mergeCell ref="G13:H14"/>
    <mergeCell ref="D22:F22"/>
    <mergeCell ref="G22:H22"/>
    <mergeCell ref="D23:F23"/>
    <mergeCell ref="G23:H23"/>
    <mergeCell ref="D24:F24"/>
    <mergeCell ref="G24:H24"/>
    <mergeCell ref="D19:F19"/>
    <mergeCell ref="G19:H19"/>
    <mergeCell ref="D20:F20"/>
    <mergeCell ref="G20:H20"/>
    <mergeCell ref="D21:F21"/>
    <mergeCell ref="G21:H21"/>
    <mergeCell ref="D25:F25"/>
    <mergeCell ref="G25:H25"/>
    <mergeCell ref="A26:A35"/>
    <mergeCell ref="B26:B35"/>
    <mergeCell ref="C26:C35"/>
    <mergeCell ref="D26:F26"/>
    <mergeCell ref="G26:H26"/>
    <mergeCell ref="G30:H30"/>
    <mergeCell ref="D31:F31"/>
    <mergeCell ref="G31:H31"/>
    <mergeCell ref="D32:F32"/>
    <mergeCell ref="G32:H32"/>
    <mergeCell ref="R32:S32"/>
    <mergeCell ref="D33:F33"/>
    <mergeCell ref="G33:H33"/>
    <mergeCell ref="D34:F34"/>
    <mergeCell ref="G34:H34"/>
    <mergeCell ref="I26:I35"/>
    <mergeCell ref="J26:J35"/>
    <mergeCell ref="D27:F27"/>
    <mergeCell ref="G27:H27"/>
    <mergeCell ref="R27:S27"/>
    <mergeCell ref="D28:F28"/>
    <mergeCell ref="G28:H28"/>
    <mergeCell ref="D29:F29"/>
    <mergeCell ref="G29:H29"/>
    <mergeCell ref="D30:F30"/>
    <mergeCell ref="D35:F35"/>
    <mergeCell ref="G35:H35"/>
    <mergeCell ref="A36:A44"/>
    <mergeCell ref="B36:B44"/>
    <mergeCell ref="C36:C44"/>
    <mergeCell ref="D36:F36"/>
    <mergeCell ref="G36:H36"/>
    <mergeCell ref="D41:F41"/>
    <mergeCell ref="G41:H41"/>
    <mergeCell ref="D42:F42"/>
    <mergeCell ref="I36:I44"/>
    <mergeCell ref="J36:J44"/>
    <mergeCell ref="D37:F37"/>
    <mergeCell ref="G37:H37"/>
    <mergeCell ref="D38:F38"/>
    <mergeCell ref="G38:H38"/>
    <mergeCell ref="D39:F39"/>
    <mergeCell ref="G39:H39"/>
    <mergeCell ref="D40:F40"/>
    <mergeCell ref="G40:H40"/>
    <mergeCell ref="G42:H42"/>
    <mergeCell ref="D43:F43"/>
    <mergeCell ref="G43:H43"/>
    <mergeCell ref="D44:F44"/>
    <mergeCell ref="G44:H44"/>
    <mergeCell ref="A45:A54"/>
    <mergeCell ref="B45:B54"/>
    <mergeCell ref="C45:C54"/>
    <mergeCell ref="D45:F45"/>
    <mergeCell ref="G45:H45"/>
    <mergeCell ref="R48:S48"/>
    <mergeCell ref="D49:F49"/>
    <mergeCell ref="G49:H49"/>
    <mergeCell ref="D50:F50"/>
    <mergeCell ref="G50:H50"/>
    <mergeCell ref="D51:F51"/>
    <mergeCell ref="G51:H51"/>
    <mergeCell ref="I45:I54"/>
    <mergeCell ref="J45:J54"/>
    <mergeCell ref="D46:F46"/>
    <mergeCell ref="G46:H46"/>
    <mergeCell ref="D47:F47"/>
    <mergeCell ref="G47:H47"/>
    <mergeCell ref="D48:F48"/>
    <mergeCell ref="G48:H48"/>
    <mergeCell ref="D52:F52"/>
    <mergeCell ref="G52:H52"/>
    <mergeCell ref="D53:F53"/>
    <mergeCell ref="G53:H53"/>
    <mergeCell ref="D54:F54"/>
    <mergeCell ref="G54:H54"/>
    <mergeCell ref="A55:A65"/>
    <mergeCell ref="B55:B65"/>
    <mergeCell ref="C55:C65"/>
    <mergeCell ref="D55:F55"/>
    <mergeCell ref="G55:H55"/>
    <mergeCell ref="D60:F60"/>
    <mergeCell ref="G60:H60"/>
    <mergeCell ref="D61:F61"/>
    <mergeCell ref="G61:H61"/>
    <mergeCell ref="D62:F62"/>
    <mergeCell ref="G62:H62"/>
    <mergeCell ref="D63:F63"/>
    <mergeCell ref="G63:H63"/>
    <mergeCell ref="I55:I65"/>
    <mergeCell ref="J55:J65"/>
    <mergeCell ref="D56:F56"/>
    <mergeCell ref="G56:H56"/>
    <mergeCell ref="D57:F57"/>
    <mergeCell ref="G57:H57"/>
    <mergeCell ref="D58:F58"/>
    <mergeCell ref="G58:H58"/>
    <mergeCell ref="D59:F59"/>
    <mergeCell ref="G59:H59"/>
    <mergeCell ref="D64:F64"/>
    <mergeCell ref="G64:H64"/>
    <mergeCell ref="D65:F65"/>
    <mergeCell ref="G65:H65"/>
    <mergeCell ref="A66:A73"/>
    <mergeCell ref="B66:B73"/>
    <mergeCell ref="C66:C73"/>
    <mergeCell ref="D66:F66"/>
    <mergeCell ref="G66:H66"/>
    <mergeCell ref="D71:F71"/>
    <mergeCell ref="I66:I73"/>
    <mergeCell ref="J66:J73"/>
    <mergeCell ref="D67:F67"/>
    <mergeCell ref="G67:H67"/>
    <mergeCell ref="D68:F68"/>
    <mergeCell ref="G68:H68"/>
    <mergeCell ref="D69:F69"/>
    <mergeCell ref="G69:H69"/>
    <mergeCell ref="D70:F70"/>
    <mergeCell ref="G70:H70"/>
    <mergeCell ref="G71:H71"/>
    <mergeCell ref="D72:F72"/>
    <mergeCell ref="G72:H72"/>
    <mergeCell ref="D73:F73"/>
    <mergeCell ref="G73:H73"/>
    <mergeCell ref="A74:A75"/>
    <mergeCell ref="B74:B75"/>
    <mergeCell ref="C74:C75"/>
    <mergeCell ref="D74:F74"/>
    <mergeCell ref="G74:H74"/>
    <mergeCell ref="I74:I75"/>
    <mergeCell ref="J74:J75"/>
    <mergeCell ref="D75:F75"/>
    <mergeCell ref="G75:H75"/>
    <mergeCell ref="A76:A86"/>
    <mergeCell ref="B76:B86"/>
    <mergeCell ref="C76:C86"/>
    <mergeCell ref="D76:F76"/>
    <mergeCell ref="G76:H76"/>
    <mergeCell ref="I76:I86"/>
    <mergeCell ref="G84:H84"/>
    <mergeCell ref="D85:F85"/>
    <mergeCell ref="G85:H85"/>
    <mergeCell ref="D86:F86"/>
    <mergeCell ref="G86:H86"/>
    <mergeCell ref="R79:S79"/>
    <mergeCell ref="D80:F80"/>
    <mergeCell ref="G80:H80"/>
    <mergeCell ref="D81:F81"/>
    <mergeCell ref="G81:H81"/>
    <mergeCell ref="D82:F82"/>
    <mergeCell ref="G82:H82"/>
    <mergeCell ref="J76:J86"/>
    <mergeCell ref="D77:F77"/>
    <mergeCell ref="G77:H77"/>
    <mergeCell ref="D78:F78"/>
    <mergeCell ref="G78:H78"/>
    <mergeCell ref="D79:F79"/>
    <mergeCell ref="G79:H79"/>
    <mergeCell ref="D83:F83"/>
    <mergeCell ref="G83:H83"/>
    <mergeCell ref="D84:F84"/>
  </mergeCells>
  <phoneticPr fontId="4" type="noConversion"/>
  <printOptions horizontalCentered="1"/>
  <pageMargins left="0.31496062992125984" right="0.31496062992125984" top="1.1811023622047245" bottom="0.78740157480314965" header="0.39370078740157483" footer="0.39370078740157483"/>
  <pageSetup paperSize="9" scale="95" orientation="portrait" horizontalDpi="4294967293" r:id="rId1"/>
  <headerFooter alignWithMargins="0"/>
  <rowBreaks count="8" manualBreakCount="8">
    <brk id="11" max="9" man="1"/>
    <brk id="25" max="9" man="1"/>
    <brk id="35" max="9" man="1"/>
    <brk id="44" max="9" man="1"/>
    <brk id="54" max="9" man="1"/>
    <brk id="65" max="9" man="1"/>
    <brk id="73" max="9" man="1"/>
    <brk id="75"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4DD9B-060B-479C-8908-FA610CEF3B02}">
  <dimension ref="A1:R108"/>
  <sheetViews>
    <sheetView showGridLines="0" view="pageBreakPreview" zoomScaleSheetLayoutView="100" workbookViewId="0">
      <selection activeCell="D109" sqref="D109"/>
    </sheetView>
  </sheetViews>
  <sheetFormatPr defaultColWidth="8.88671875" defaultRowHeight="11.25"/>
  <cols>
    <col min="1" max="1" width="6.21875" style="5" customWidth="1"/>
    <col min="2" max="2" width="10.44140625" style="5" customWidth="1"/>
    <col min="3" max="3" width="6.109375" style="5" customWidth="1"/>
    <col min="4" max="4" width="9.44140625" style="5" customWidth="1"/>
    <col min="5" max="5" width="14.21875" style="5" customWidth="1"/>
    <col min="6" max="6" width="10.77734375" style="6" customWidth="1"/>
    <col min="7" max="7" width="7.88671875" style="6" customWidth="1"/>
    <col min="8" max="8" width="7.44140625" style="6" customWidth="1"/>
    <col min="9" max="9" width="9.33203125" style="5" bestFit="1" customWidth="1"/>
    <col min="10" max="10" width="6.88671875" style="5" customWidth="1"/>
    <col min="11" max="11" width="11.33203125" style="5" bestFit="1" customWidth="1"/>
    <col min="12" max="14" width="8.88671875" style="5"/>
    <col min="15" max="15" width="8.6640625" style="5" bestFit="1" customWidth="1"/>
    <col min="16" max="16" width="11.33203125" style="5" bestFit="1" customWidth="1"/>
    <col min="17" max="16384" width="8.88671875" style="5"/>
  </cols>
  <sheetData>
    <row r="1" spans="1:17" s="2" customFormat="1" ht="27.75" customHeight="1">
      <c r="A1" s="308" t="s">
        <v>0</v>
      </c>
      <c r="B1" s="308"/>
      <c r="C1" s="308"/>
      <c r="D1" s="308"/>
      <c r="E1" s="308"/>
      <c r="F1" s="308"/>
      <c r="G1" s="308"/>
      <c r="H1" s="308"/>
      <c r="I1" s="308"/>
      <c r="J1" s="308"/>
    </row>
    <row r="2" spans="1:17" ht="22.5" customHeight="1">
      <c r="A2" s="3" t="s">
        <v>1</v>
      </c>
      <c r="B2" s="4">
        <f>'[10]제4호(참여현황)'!C2</f>
        <v>46287</v>
      </c>
      <c r="C2" s="309"/>
      <c r="D2" s="309"/>
    </row>
    <row r="3" spans="1:17" ht="35.1" customHeight="1" thickBot="1">
      <c r="A3" s="339" t="s">
        <v>2</v>
      </c>
      <c r="B3" s="339"/>
      <c r="C3" s="339"/>
      <c r="D3" s="30" t="s">
        <v>3</v>
      </c>
      <c r="E3" s="339" t="s">
        <v>4</v>
      </c>
      <c r="F3" s="339"/>
      <c r="G3" s="339" t="s">
        <v>5</v>
      </c>
      <c r="H3" s="339"/>
      <c r="I3" s="339"/>
      <c r="J3" s="30" t="s">
        <v>6</v>
      </c>
    </row>
    <row r="4" spans="1:17" ht="35.1" customHeight="1" thickTop="1">
      <c r="A4" s="353" t="s">
        <v>7</v>
      </c>
      <c r="B4" s="353"/>
      <c r="C4" s="7" t="str">
        <f>'[10]제4호(참여현황)'!C25</f>
        <v>오태영</v>
      </c>
      <c r="D4" s="32">
        <v>4</v>
      </c>
      <c r="E4" s="33">
        <f>SUM(G16:H28)</f>
        <v>182303511.571924</v>
      </c>
      <c r="F4" s="34">
        <f>E4/100000000</f>
        <v>1.8230351157192399</v>
      </c>
      <c r="G4" s="354">
        <v>4</v>
      </c>
      <c r="H4" s="354"/>
      <c r="I4" s="354"/>
      <c r="J4" s="35" t="s">
        <v>8</v>
      </c>
      <c r="K4" s="12" t="s">
        <v>8</v>
      </c>
    </row>
    <row r="5" spans="1:17" ht="35.1" customHeight="1">
      <c r="A5" s="303" t="s">
        <v>9</v>
      </c>
      <c r="B5" s="7" t="str">
        <f>'[10]제4호(참여현황)'!B26</f>
        <v>대기관리분야</v>
      </c>
      <c r="C5" s="7" t="str">
        <f>'[10]제4호(참여현황)'!C26</f>
        <v>황신</v>
      </c>
      <c r="D5" s="8">
        <v>7</v>
      </c>
      <c r="E5" s="9">
        <f>SUM(G29:H35)</f>
        <v>129629588.8571862</v>
      </c>
      <c r="F5" s="10">
        <f t="shared" ref="F5:F11" si="0">E5/100000000</f>
        <v>1.2962958885718621</v>
      </c>
      <c r="G5" s="13">
        <v>7</v>
      </c>
      <c r="H5" s="305">
        <f>SUM(G5:G7)/3</f>
        <v>7</v>
      </c>
      <c r="I5" s="305"/>
      <c r="J5" s="306"/>
      <c r="K5" s="12"/>
    </row>
    <row r="6" spans="1:17" ht="35.1" customHeight="1">
      <c r="A6" s="304"/>
      <c r="B6" s="7" t="str">
        <f>'[10]제4호(참여현황)'!B27</f>
        <v>수질관리분야</v>
      </c>
      <c r="C6" s="7" t="str">
        <f>'[10]제4호(참여현황)'!C27</f>
        <v>김범수</v>
      </c>
      <c r="D6" s="8">
        <v>7</v>
      </c>
      <c r="E6" s="9">
        <f>SUM(G36:H45)</f>
        <v>151533603.811317</v>
      </c>
      <c r="F6" s="10">
        <f t="shared" si="0"/>
        <v>1.51533603811317</v>
      </c>
      <c r="G6" s="13">
        <v>7</v>
      </c>
      <c r="H6" s="305"/>
      <c r="I6" s="305"/>
      <c r="J6" s="306"/>
      <c r="K6" s="12"/>
    </row>
    <row r="7" spans="1:17" ht="35.1" customHeight="1">
      <c r="A7" s="304"/>
      <c r="B7" s="7" t="str">
        <f>'[10]제4호(참여현황)'!B28</f>
        <v>소음진동분야</v>
      </c>
      <c r="C7" s="7" t="str">
        <f>'[10]제4호(참여현황)'!C28</f>
        <v>오용호</v>
      </c>
      <c r="D7" s="8">
        <v>7</v>
      </c>
      <c r="E7" s="9">
        <f>SUM(G46:H57)</f>
        <v>183507680.56014842</v>
      </c>
      <c r="F7" s="10">
        <f t="shared" si="0"/>
        <v>1.8350768056014841</v>
      </c>
      <c r="G7" s="13">
        <v>7</v>
      </c>
      <c r="H7" s="305"/>
      <c r="I7" s="305"/>
      <c r="J7" s="306"/>
      <c r="K7" s="12"/>
    </row>
    <row r="8" spans="1:17" ht="35.1" customHeight="1">
      <c r="A8" s="303" t="s">
        <v>10</v>
      </c>
      <c r="B8" s="7" t="str">
        <f>'[10]제4호(참여현황)'!B29</f>
        <v>폐기물처리분야</v>
      </c>
      <c r="C8" s="7" t="str">
        <f>'[10]제4호(참여현황)'!C29</f>
        <v>최민경</v>
      </c>
      <c r="D8" s="8">
        <v>6</v>
      </c>
      <c r="E8" s="9">
        <f>SUM(G58:H65)</f>
        <v>90518408.925318748</v>
      </c>
      <c r="F8" s="10">
        <f t="shared" si="0"/>
        <v>0.9051840892531875</v>
      </c>
      <c r="G8" s="13">
        <v>6</v>
      </c>
      <c r="H8" s="305">
        <f>SUM(G8:G12)/4</f>
        <v>6</v>
      </c>
      <c r="I8" s="305"/>
      <c r="J8" s="307" t="s">
        <v>8</v>
      </c>
      <c r="K8" s="5" t="s">
        <v>8</v>
      </c>
    </row>
    <row r="9" spans="1:17" ht="35.1" customHeight="1">
      <c r="A9" s="303"/>
      <c r="B9" s="7" t="str">
        <f>'[10]제4호(참여현황)'!B30</f>
        <v>수질관리분야</v>
      </c>
      <c r="C9" s="7" t="str">
        <f>'[10]제4호(참여현황)'!C30</f>
        <v>권영선</v>
      </c>
      <c r="D9" s="8">
        <v>6</v>
      </c>
      <c r="E9" s="9">
        <f>SUM(G66:H83)</f>
        <v>188798848.96464467</v>
      </c>
      <c r="F9" s="10">
        <f t="shared" si="0"/>
        <v>1.8879884896464467</v>
      </c>
      <c r="G9" s="13">
        <v>6</v>
      </c>
      <c r="H9" s="305"/>
      <c r="I9" s="305"/>
      <c r="J9" s="307"/>
    </row>
    <row r="10" spans="1:17" ht="35.1" customHeight="1">
      <c r="A10" s="303"/>
      <c r="B10" s="7" t="str">
        <f>'[10]제4호(참여현황)'!B31</f>
        <v>대기관리분야</v>
      </c>
      <c r="C10" s="7" t="str">
        <f>'[10]제4호(참여현황)'!C31</f>
        <v>허남수</v>
      </c>
      <c r="D10" s="8">
        <v>6</v>
      </c>
      <c r="E10" s="9">
        <f>SUM(G84:H102)</f>
        <v>221874837.97741476</v>
      </c>
      <c r="F10" s="10">
        <f>E10/100000000</f>
        <v>2.2187483797741474</v>
      </c>
      <c r="G10" s="13">
        <v>6</v>
      </c>
      <c r="H10" s="305"/>
      <c r="I10" s="305"/>
      <c r="J10" s="307"/>
    </row>
    <row r="11" spans="1:17" ht="35.1" customHeight="1">
      <c r="A11" s="303"/>
      <c r="B11" s="7" t="str">
        <f>'[10]제4호(참여현황)'!B32</f>
        <v>자연환경분야</v>
      </c>
      <c r="C11" s="7" t="str">
        <f>'[10]제4호(참여현황)'!C32</f>
        <v>강미희</v>
      </c>
      <c r="D11" s="8">
        <v>6</v>
      </c>
      <c r="E11" s="9">
        <f>SUM(G103:H108)</f>
        <v>56144507.93650794</v>
      </c>
      <c r="F11" s="10">
        <f t="shared" si="0"/>
        <v>0.56144507936507937</v>
      </c>
      <c r="G11" s="13">
        <v>6</v>
      </c>
      <c r="H11" s="305"/>
      <c r="I11" s="305"/>
      <c r="J11" s="307"/>
    </row>
    <row r="12" spans="1:17" ht="35.1" customHeight="1">
      <c r="A12" s="303"/>
      <c r="B12" s="7" t="s">
        <v>263</v>
      </c>
      <c r="C12" s="7" t="str">
        <f>'[10]제4호(참여현황)'!C33</f>
        <v>유승엽</v>
      </c>
      <c r="D12" s="8"/>
      <c r="E12" s="9"/>
      <c r="F12" s="10"/>
      <c r="G12" s="13"/>
      <c r="H12" s="305"/>
      <c r="I12" s="305"/>
      <c r="J12" s="307"/>
    </row>
    <row r="13" spans="1:17" ht="15" customHeight="1">
      <c r="A13" s="14"/>
    </row>
    <row r="14" spans="1:17" ht="15" customHeight="1">
      <c r="A14" s="424" t="s">
        <v>11</v>
      </c>
      <c r="B14" s="425"/>
      <c r="C14" s="426"/>
      <c r="D14" s="424" t="s">
        <v>12</v>
      </c>
      <c r="E14" s="425"/>
      <c r="F14" s="426"/>
      <c r="G14" s="424" t="s">
        <v>13</v>
      </c>
      <c r="H14" s="426"/>
      <c r="I14" s="430" t="s">
        <v>5</v>
      </c>
      <c r="J14" s="431"/>
      <c r="K14" s="137"/>
      <c r="L14" s="137"/>
      <c r="M14" s="137"/>
      <c r="N14" s="137" t="s">
        <v>264</v>
      </c>
      <c r="O14" s="138">
        <v>46287</v>
      </c>
      <c r="P14" s="137"/>
    </row>
    <row r="15" spans="1:17" ht="15" customHeight="1" thickBot="1">
      <c r="A15" s="427"/>
      <c r="B15" s="428"/>
      <c r="C15" s="429"/>
      <c r="D15" s="427"/>
      <c r="E15" s="428"/>
      <c r="F15" s="429"/>
      <c r="G15" s="427"/>
      <c r="H15" s="429"/>
      <c r="I15" s="432"/>
      <c r="J15" s="433"/>
      <c r="K15" s="137" t="s">
        <v>265</v>
      </c>
      <c r="L15" s="137" t="s">
        <v>16</v>
      </c>
      <c r="M15" s="137" t="s">
        <v>17</v>
      </c>
      <c r="N15" s="137" t="s">
        <v>266</v>
      </c>
      <c r="O15" s="137" t="s">
        <v>19</v>
      </c>
      <c r="P15" s="137" t="s">
        <v>13</v>
      </c>
      <c r="Q15" s="6" t="s">
        <v>20</v>
      </c>
    </row>
    <row r="16" spans="1:17" ht="36.75" customHeight="1" thickTop="1">
      <c r="A16" s="341" t="str">
        <f>A4</f>
        <v>책임기술자</v>
      </c>
      <c r="B16" s="342"/>
      <c r="C16" s="345" t="str">
        <f>C4</f>
        <v>오태영</v>
      </c>
      <c r="D16" s="434" t="s">
        <v>267</v>
      </c>
      <c r="E16" s="435"/>
      <c r="F16" s="436"/>
      <c r="G16" s="437">
        <f>P16</f>
        <v>31211201.499118168</v>
      </c>
      <c r="H16" s="351"/>
      <c r="I16" s="438">
        <f>SUM(G16:H28)</f>
        <v>182303511.571924</v>
      </c>
      <c r="J16" s="352">
        <v>4</v>
      </c>
      <c r="K16" s="139">
        <v>3878740000</v>
      </c>
      <c r="L16" s="140">
        <v>42156</v>
      </c>
      <c r="M16" s="140">
        <v>46691</v>
      </c>
      <c r="N16" s="141">
        <f t="shared" ref="N16:N57" si="1">M16-L16+1</f>
        <v>4536</v>
      </c>
      <c r="O16" s="142">
        <f t="shared" ref="O16:O28" si="2">SUM(IF((M16-$O$14+1)&gt;365,365,M16-$O$14+1))</f>
        <v>365</v>
      </c>
      <c r="P16" s="143">
        <f>(K16*(O16/N16)/10)</f>
        <v>31211201.499118168</v>
      </c>
      <c r="Q16" s="48"/>
    </row>
    <row r="17" spans="1:18" ht="36.75" customHeight="1">
      <c r="A17" s="343"/>
      <c r="B17" s="344"/>
      <c r="C17" s="346"/>
      <c r="D17" s="416" t="s">
        <v>268</v>
      </c>
      <c r="E17" s="417"/>
      <c r="F17" s="418"/>
      <c r="G17" s="409" t="s">
        <v>269</v>
      </c>
      <c r="H17" s="321"/>
      <c r="I17" s="415"/>
      <c r="J17" s="323"/>
      <c r="K17" s="139">
        <v>851350000</v>
      </c>
      <c r="L17" s="140">
        <v>44145</v>
      </c>
      <c r="M17" s="140">
        <v>46700</v>
      </c>
      <c r="N17" s="141">
        <f t="shared" si="1"/>
        <v>2556</v>
      </c>
      <c r="O17" s="142">
        <v>365</v>
      </c>
      <c r="P17" s="143">
        <f t="shared" ref="P17:P80" si="3">(K17*(O17/N17)/10)</f>
        <v>12157384.585289516</v>
      </c>
      <c r="Q17" s="48">
        <v>45288</v>
      </c>
    </row>
    <row r="18" spans="1:18" ht="36.75" customHeight="1">
      <c r="A18" s="343"/>
      <c r="B18" s="344"/>
      <c r="C18" s="346"/>
      <c r="D18" s="416" t="s">
        <v>270</v>
      </c>
      <c r="E18" s="417"/>
      <c r="F18" s="418"/>
      <c r="G18" s="409" t="s">
        <v>269</v>
      </c>
      <c r="H18" s="321"/>
      <c r="I18" s="415"/>
      <c r="J18" s="323"/>
      <c r="K18" s="139">
        <v>1068000000</v>
      </c>
      <c r="L18" s="140">
        <v>44167</v>
      </c>
      <c r="M18" s="140">
        <v>44721</v>
      </c>
      <c r="N18" s="141">
        <f t="shared" si="1"/>
        <v>555</v>
      </c>
      <c r="O18" s="142">
        <f>M18-Q18+1</f>
        <v>155</v>
      </c>
      <c r="P18" s="143">
        <f t="shared" si="3"/>
        <v>29827027.027027022</v>
      </c>
      <c r="Q18" s="48">
        <v>44567</v>
      </c>
    </row>
    <row r="19" spans="1:18" ht="36.75" customHeight="1">
      <c r="A19" s="343"/>
      <c r="B19" s="344"/>
      <c r="C19" s="346"/>
      <c r="D19" s="416" t="s">
        <v>271</v>
      </c>
      <c r="E19" s="417"/>
      <c r="F19" s="418"/>
      <c r="G19" s="409">
        <f>P19</f>
        <v>24663741.515650742</v>
      </c>
      <c r="H19" s="321"/>
      <c r="I19" s="415"/>
      <c r="J19" s="323"/>
      <c r="K19" s="139">
        <v>2050807000</v>
      </c>
      <c r="L19" s="140">
        <v>44692</v>
      </c>
      <c r="M19" s="140">
        <v>47726</v>
      </c>
      <c r="N19" s="141">
        <f t="shared" si="1"/>
        <v>3035</v>
      </c>
      <c r="O19" s="142">
        <f t="shared" si="2"/>
        <v>365</v>
      </c>
      <c r="P19" s="143">
        <f t="shared" si="3"/>
        <v>24663741.515650742</v>
      </c>
    </row>
    <row r="20" spans="1:18" ht="36.75" customHeight="1">
      <c r="A20" s="343"/>
      <c r="B20" s="344"/>
      <c r="C20" s="346"/>
      <c r="D20" s="416" t="s">
        <v>272</v>
      </c>
      <c r="E20" s="417"/>
      <c r="F20" s="418"/>
      <c r="G20" s="320">
        <f>P20</f>
        <v>19356784.330606975</v>
      </c>
      <c r="H20" s="321"/>
      <c r="I20" s="415"/>
      <c r="J20" s="323"/>
      <c r="K20" s="139">
        <v>1231940000</v>
      </c>
      <c r="L20" s="140">
        <v>44736</v>
      </c>
      <c r="M20" s="140">
        <v>47058</v>
      </c>
      <c r="N20" s="141">
        <f t="shared" si="1"/>
        <v>2323</v>
      </c>
      <c r="O20" s="142">
        <f t="shared" si="2"/>
        <v>365</v>
      </c>
      <c r="P20" s="143">
        <f t="shared" si="3"/>
        <v>19356784.330606975</v>
      </c>
      <c r="Q20" s="48"/>
    </row>
    <row r="21" spans="1:18" ht="36.75" customHeight="1">
      <c r="A21" s="343"/>
      <c r="B21" s="344"/>
      <c r="C21" s="346"/>
      <c r="D21" s="416" t="s">
        <v>273</v>
      </c>
      <c r="E21" s="417"/>
      <c r="F21" s="418"/>
      <c r="G21" s="409" t="s">
        <v>269</v>
      </c>
      <c r="H21" s="321"/>
      <c r="I21" s="415"/>
      <c r="J21" s="323"/>
      <c r="K21" s="139">
        <v>1925040000</v>
      </c>
      <c r="L21" s="140">
        <v>44909</v>
      </c>
      <c r="M21" s="140">
        <v>45919</v>
      </c>
      <c r="N21" s="141">
        <f t="shared" si="1"/>
        <v>1011</v>
      </c>
      <c r="O21" s="142">
        <f>M21-Q21+1</f>
        <v>5</v>
      </c>
      <c r="P21" s="143">
        <f t="shared" si="3"/>
        <v>952047.47774480714</v>
      </c>
      <c r="Q21" s="48">
        <v>45915</v>
      </c>
    </row>
    <row r="22" spans="1:18" ht="36.75" customHeight="1">
      <c r="A22" s="343"/>
      <c r="B22" s="344"/>
      <c r="C22" s="346"/>
      <c r="D22" s="416" t="s">
        <v>274</v>
      </c>
      <c r="E22" s="417"/>
      <c r="F22" s="418"/>
      <c r="G22" s="409" t="s">
        <v>269</v>
      </c>
      <c r="H22" s="321"/>
      <c r="I22" s="415"/>
      <c r="J22" s="323"/>
      <c r="K22" s="139">
        <v>263800000</v>
      </c>
      <c r="L22" s="140">
        <v>45565</v>
      </c>
      <c r="M22" s="140">
        <v>45929</v>
      </c>
      <c r="N22" s="141">
        <f t="shared" si="1"/>
        <v>365</v>
      </c>
      <c r="O22" s="142">
        <f t="shared" ref="O22:O24" si="4">M22-Q22+1</f>
        <v>70</v>
      </c>
      <c r="P22" s="143">
        <f t="shared" si="3"/>
        <v>5059178.0821917802</v>
      </c>
      <c r="Q22" s="48">
        <v>45860</v>
      </c>
    </row>
    <row r="23" spans="1:18" ht="36.75" customHeight="1">
      <c r="A23" s="343"/>
      <c r="B23" s="344"/>
      <c r="C23" s="346"/>
      <c r="D23" s="416" t="s">
        <v>275</v>
      </c>
      <c r="E23" s="417"/>
      <c r="F23" s="418"/>
      <c r="G23" s="320">
        <f>P23</f>
        <v>49222277.777777776</v>
      </c>
      <c r="H23" s="321"/>
      <c r="I23" s="415"/>
      <c r="J23" s="323"/>
      <c r="K23" s="139">
        <v>1213700000</v>
      </c>
      <c r="L23" s="140">
        <v>45757</v>
      </c>
      <c r="M23" s="140">
        <v>46656</v>
      </c>
      <c r="N23" s="141">
        <f t="shared" si="1"/>
        <v>900</v>
      </c>
      <c r="O23" s="142">
        <v>365</v>
      </c>
      <c r="P23" s="143">
        <f t="shared" si="3"/>
        <v>49222277.777777776</v>
      </c>
      <c r="Q23" s="48">
        <v>46265</v>
      </c>
    </row>
    <row r="24" spans="1:18" ht="36.75" customHeight="1">
      <c r="A24" s="343"/>
      <c r="B24" s="344"/>
      <c r="C24" s="346"/>
      <c r="D24" s="416" t="s">
        <v>276</v>
      </c>
      <c r="E24" s="417"/>
      <c r="F24" s="418"/>
      <c r="G24" s="409" t="s">
        <v>269</v>
      </c>
      <c r="H24" s="321"/>
      <c r="I24" s="415"/>
      <c r="J24" s="323"/>
      <c r="K24" s="139">
        <v>126592000</v>
      </c>
      <c r="L24" s="140">
        <v>45775</v>
      </c>
      <c r="M24" s="140">
        <v>46229</v>
      </c>
      <c r="N24" s="141">
        <f t="shared" si="1"/>
        <v>455</v>
      </c>
      <c r="O24" s="142">
        <f t="shared" si="4"/>
        <v>104</v>
      </c>
      <c r="P24" s="143">
        <f t="shared" si="3"/>
        <v>2893531.4285714282</v>
      </c>
      <c r="Q24" s="48">
        <v>46126</v>
      </c>
    </row>
    <row r="25" spans="1:18" ht="36.75" customHeight="1">
      <c r="A25" s="343"/>
      <c r="B25" s="344"/>
      <c r="C25" s="346"/>
      <c r="D25" s="416" t="s">
        <v>277</v>
      </c>
      <c r="E25" s="417"/>
      <c r="F25" s="418"/>
      <c r="G25" s="409" t="s">
        <v>278</v>
      </c>
      <c r="H25" s="321"/>
      <c r="I25" s="415"/>
      <c r="J25" s="323"/>
      <c r="K25" s="139">
        <v>494700000</v>
      </c>
      <c r="L25" s="140">
        <v>45835</v>
      </c>
      <c r="M25" s="140">
        <v>46383</v>
      </c>
      <c r="N25" s="141">
        <f t="shared" si="1"/>
        <v>549</v>
      </c>
      <c r="O25" s="142">
        <f t="shared" si="2"/>
        <v>97</v>
      </c>
      <c r="P25" s="143">
        <f t="shared" si="3"/>
        <v>8740601.0928961746</v>
      </c>
      <c r="Q25" s="48"/>
    </row>
    <row r="26" spans="1:18" ht="36.75" customHeight="1">
      <c r="A26" s="343"/>
      <c r="B26" s="344"/>
      <c r="C26" s="346"/>
      <c r="D26" s="416" t="s">
        <v>162</v>
      </c>
      <c r="E26" s="417"/>
      <c r="F26" s="418"/>
      <c r="G26" s="320">
        <f t="shared" ref="G26:G28" si="5">P26</f>
        <v>9806904.1095890421</v>
      </c>
      <c r="H26" s="321"/>
      <c r="I26" s="415"/>
      <c r="J26" s="323"/>
      <c r="K26" s="139">
        <v>639200000</v>
      </c>
      <c r="L26" s="140">
        <v>45978</v>
      </c>
      <c r="M26" s="140">
        <v>46342</v>
      </c>
      <c r="N26" s="141">
        <f t="shared" si="1"/>
        <v>365</v>
      </c>
      <c r="O26" s="142">
        <f t="shared" si="2"/>
        <v>56</v>
      </c>
      <c r="P26" s="143">
        <f t="shared" si="3"/>
        <v>9806904.1095890421</v>
      </c>
      <c r="Q26" s="48"/>
    </row>
    <row r="27" spans="1:18" ht="36.75" customHeight="1">
      <c r="A27" s="343"/>
      <c r="B27" s="344"/>
      <c r="C27" s="346"/>
      <c r="D27" s="416" t="s">
        <v>279</v>
      </c>
      <c r="E27" s="417"/>
      <c r="F27" s="418"/>
      <c r="G27" s="320">
        <f t="shared" si="5"/>
        <v>21803157.894736841</v>
      </c>
      <c r="H27" s="321"/>
      <c r="I27" s="415"/>
      <c r="J27" s="323"/>
      <c r="K27" s="139">
        <v>322800000</v>
      </c>
      <c r="L27" s="140">
        <v>46139</v>
      </c>
      <c r="M27" s="140">
        <v>46594</v>
      </c>
      <c r="N27" s="141">
        <f t="shared" si="1"/>
        <v>456</v>
      </c>
      <c r="O27" s="142">
        <f t="shared" si="2"/>
        <v>308</v>
      </c>
      <c r="P27" s="143">
        <f t="shared" si="3"/>
        <v>21803157.894736841</v>
      </c>
      <c r="Q27" s="48"/>
    </row>
    <row r="28" spans="1:18" ht="36.75" customHeight="1">
      <c r="A28" s="343"/>
      <c r="B28" s="344"/>
      <c r="C28" s="346"/>
      <c r="D28" s="416" t="s">
        <v>280</v>
      </c>
      <c r="E28" s="417"/>
      <c r="F28" s="418"/>
      <c r="G28" s="320">
        <f t="shared" si="5"/>
        <v>26239444.444444444</v>
      </c>
      <c r="H28" s="321"/>
      <c r="I28" s="415"/>
      <c r="J28" s="323"/>
      <c r="K28" s="139">
        <v>647000000</v>
      </c>
      <c r="L28" s="140">
        <v>46204</v>
      </c>
      <c r="M28" s="140">
        <v>47103</v>
      </c>
      <c r="N28" s="141">
        <f t="shared" si="1"/>
        <v>900</v>
      </c>
      <c r="O28" s="142">
        <f t="shared" si="2"/>
        <v>365</v>
      </c>
      <c r="P28" s="143">
        <f t="shared" si="3"/>
        <v>26239444.444444444</v>
      </c>
      <c r="Q28" s="48"/>
    </row>
    <row r="29" spans="1:18" ht="37.5" customHeight="1">
      <c r="A29" s="411" t="s">
        <v>9</v>
      </c>
      <c r="B29" s="413" t="str">
        <f>B5</f>
        <v>대기관리분야</v>
      </c>
      <c r="C29" s="413" t="str">
        <f>C5</f>
        <v>황신</v>
      </c>
      <c r="D29" s="406" t="s">
        <v>281</v>
      </c>
      <c r="E29" s="407"/>
      <c r="F29" s="408"/>
      <c r="G29" s="409" t="s">
        <v>282</v>
      </c>
      <c r="H29" s="321"/>
      <c r="I29" s="414">
        <f>SUM(G29:H35)</f>
        <v>129629588.8571862</v>
      </c>
      <c r="J29" s="330">
        <v>7</v>
      </c>
      <c r="K29" s="139">
        <v>53559000</v>
      </c>
      <c r="L29" s="140">
        <v>45639</v>
      </c>
      <c r="M29" s="140">
        <v>46295</v>
      </c>
      <c r="N29" s="141">
        <f t="shared" si="1"/>
        <v>657</v>
      </c>
      <c r="O29" s="142">
        <f t="shared" ref="O29:O69" si="6">SUM(IF((M29-$O$14+1)&gt;365,365,M29-$O$14+1))</f>
        <v>9</v>
      </c>
      <c r="P29" s="143">
        <f t="shared" si="3"/>
        <v>73368.493150684924</v>
      </c>
      <c r="Q29" s="144"/>
      <c r="R29" s="48"/>
    </row>
    <row r="30" spans="1:18" ht="37.5" customHeight="1">
      <c r="A30" s="412"/>
      <c r="B30" s="346"/>
      <c r="C30" s="346"/>
      <c r="D30" s="406" t="s">
        <v>283</v>
      </c>
      <c r="E30" s="407"/>
      <c r="F30" s="408"/>
      <c r="G30" s="409" t="s">
        <v>284</v>
      </c>
      <c r="H30" s="321"/>
      <c r="I30" s="415"/>
      <c r="J30" s="331"/>
      <c r="K30" s="139">
        <v>70218000</v>
      </c>
      <c r="L30" s="140">
        <v>45650</v>
      </c>
      <c r="M30" s="140">
        <v>46376</v>
      </c>
      <c r="N30" s="141">
        <f t="shared" si="1"/>
        <v>727</v>
      </c>
      <c r="O30" s="142">
        <f>M30-Q30+1</f>
        <v>199</v>
      </c>
      <c r="P30" s="143">
        <f t="shared" si="3"/>
        <v>1922060.7977991749</v>
      </c>
      <c r="Q30" s="144">
        <v>46178</v>
      </c>
      <c r="R30" s="48"/>
    </row>
    <row r="31" spans="1:18" ht="37.5" customHeight="1">
      <c r="A31" s="412"/>
      <c r="B31" s="346"/>
      <c r="C31" s="346"/>
      <c r="D31" s="406" t="s">
        <v>285</v>
      </c>
      <c r="E31" s="407"/>
      <c r="F31" s="408"/>
      <c r="G31" s="409" t="s">
        <v>282</v>
      </c>
      <c r="H31" s="321"/>
      <c r="I31" s="415"/>
      <c r="J31" s="331"/>
      <c r="K31" s="139">
        <v>82086000</v>
      </c>
      <c r="L31" s="140">
        <v>45652</v>
      </c>
      <c r="M31" s="140">
        <v>46295</v>
      </c>
      <c r="N31" s="141">
        <f t="shared" si="1"/>
        <v>644</v>
      </c>
      <c r="O31" s="142">
        <f t="shared" si="6"/>
        <v>9</v>
      </c>
      <c r="P31" s="143">
        <f t="shared" si="3"/>
        <v>114716.45962732918</v>
      </c>
      <c r="Q31" s="144"/>
      <c r="R31" s="48"/>
    </row>
    <row r="32" spans="1:18" ht="37.5" customHeight="1">
      <c r="A32" s="412"/>
      <c r="B32" s="346"/>
      <c r="C32" s="346"/>
      <c r="D32" s="406" t="s">
        <v>286</v>
      </c>
      <c r="E32" s="407"/>
      <c r="F32" s="408"/>
      <c r="G32" s="320">
        <f>P32</f>
        <v>39111179.93186745</v>
      </c>
      <c r="H32" s="321"/>
      <c r="I32" s="415"/>
      <c r="J32" s="331"/>
      <c r="K32" s="139">
        <v>3460000000</v>
      </c>
      <c r="L32" s="140">
        <v>45716</v>
      </c>
      <c r="M32" s="140">
        <v>48944</v>
      </c>
      <c r="N32" s="141">
        <f t="shared" si="1"/>
        <v>3229</v>
      </c>
      <c r="O32" s="142">
        <f t="shared" si="6"/>
        <v>365</v>
      </c>
      <c r="P32" s="143">
        <f t="shared" si="3"/>
        <v>39111179.93186745</v>
      </c>
      <c r="Q32" s="144"/>
      <c r="R32" s="48"/>
    </row>
    <row r="33" spans="1:18" ht="37.5" customHeight="1">
      <c r="A33" s="412"/>
      <c r="B33" s="346"/>
      <c r="C33" s="346"/>
      <c r="D33" s="406" t="s">
        <v>287</v>
      </c>
      <c r="E33" s="407"/>
      <c r="F33" s="408"/>
      <c r="G33" s="320">
        <f>P33</f>
        <v>42561464.480874315</v>
      </c>
      <c r="H33" s="321"/>
      <c r="I33" s="415"/>
      <c r="J33" s="331"/>
      <c r="K33" s="139">
        <v>1770170000</v>
      </c>
      <c r="L33" s="140">
        <v>45870</v>
      </c>
      <c r="M33" s="140">
        <v>46418</v>
      </c>
      <c r="N33" s="141">
        <f t="shared" si="1"/>
        <v>549</v>
      </c>
      <c r="O33" s="142">
        <f t="shared" si="6"/>
        <v>132</v>
      </c>
      <c r="P33" s="143">
        <f t="shared" si="3"/>
        <v>42561464.480874315</v>
      </c>
      <c r="Q33" s="144"/>
    </row>
    <row r="34" spans="1:18" ht="37.5" customHeight="1">
      <c r="A34" s="412"/>
      <c r="B34" s="346"/>
      <c r="C34" s="346"/>
      <c r="D34" s="410" t="s">
        <v>288</v>
      </c>
      <c r="E34" s="407"/>
      <c r="F34" s="408"/>
      <c r="G34" s="409" t="s">
        <v>284</v>
      </c>
      <c r="H34" s="321"/>
      <c r="I34" s="415"/>
      <c r="J34" s="331"/>
      <c r="K34" s="139">
        <v>46211000</v>
      </c>
      <c r="L34" s="140">
        <v>45978</v>
      </c>
      <c r="M34" s="140">
        <v>46577</v>
      </c>
      <c r="N34" s="141">
        <f t="shared" si="1"/>
        <v>600</v>
      </c>
      <c r="O34" s="142">
        <v>365</v>
      </c>
      <c r="P34" s="143">
        <f t="shared" si="3"/>
        <v>2811169.1666666665</v>
      </c>
      <c r="Q34" s="144">
        <v>46120</v>
      </c>
    </row>
    <row r="35" spans="1:18" ht="37.5" customHeight="1">
      <c r="A35" s="412"/>
      <c r="B35" s="346"/>
      <c r="C35" s="346"/>
      <c r="D35" s="410" t="s">
        <v>289</v>
      </c>
      <c r="E35" s="407"/>
      <c r="F35" s="408"/>
      <c r="G35" s="320">
        <f>P35</f>
        <v>47956944.44444444</v>
      </c>
      <c r="H35" s="321"/>
      <c r="I35" s="415"/>
      <c r="J35" s="331"/>
      <c r="K35" s="139">
        <v>946000000</v>
      </c>
      <c r="L35" s="140">
        <v>45999</v>
      </c>
      <c r="M35" s="140">
        <v>46718</v>
      </c>
      <c r="N35" s="141">
        <f t="shared" si="1"/>
        <v>720</v>
      </c>
      <c r="O35" s="142">
        <f t="shared" si="6"/>
        <v>365</v>
      </c>
      <c r="P35" s="143">
        <f t="shared" si="3"/>
        <v>47956944.44444444</v>
      </c>
      <c r="Q35" s="144"/>
    </row>
    <row r="36" spans="1:18" ht="39.950000000000003" customHeight="1">
      <c r="A36" s="412"/>
      <c r="B36" s="413" t="s">
        <v>210</v>
      </c>
      <c r="C36" s="413" t="str">
        <f>C6</f>
        <v>김범수</v>
      </c>
      <c r="D36" s="416" t="s">
        <v>290</v>
      </c>
      <c r="E36" s="417"/>
      <c r="F36" s="418"/>
      <c r="G36" s="409" t="s">
        <v>284</v>
      </c>
      <c r="H36" s="321"/>
      <c r="I36" s="414">
        <f>SUM(G36:H45)</f>
        <v>151533603.811317</v>
      </c>
      <c r="J36" s="330">
        <v>7</v>
      </c>
      <c r="K36" s="139">
        <v>368364000</v>
      </c>
      <c r="L36" s="140">
        <v>45468</v>
      </c>
      <c r="M36" s="140">
        <v>46197</v>
      </c>
      <c r="N36" s="141">
        <f t="shared" si="1"/>
        <v>730</v>
      </c>
      <c r="O36" s="142">
        <f>M36-Q36+1</f>
        <v>34</v>
      </c>
      <c r="P36" s="143">
        <f t="shared" si="3"/>
        <v>1715667.9452054794</v>
      </c>
      <c r="Q36" s="48">
        <v>46164</v>
      </c>
    </row>
    <row r="37" spans="1:18" ht="39.950000000000003" customHeight="1">
      <c r="A37" s="412"/>
      <c r="B37" s="346"/>
      <c r="C37" s="346"/>
      <c r="D37" s="416" t="s">
        <v>274</v>
      </c>
      <c r="E37" s="417"/>
      <c r="F37" s="418"/>
      <c r="G37" s="409" t="s">
        <v>284</v>
      </c>
      <c r="H37" s="321"/>
      <c r="I37" s="415"/>
      <c r="J37" s="331"/>
      <c r="K37" s="139">
        <v>263800000</v>
      </c>
      <c r="L37" s="140">
        <v>45565</v>
      </c>
      <c r="M37" s="140">
        <v>45929</v>
      </c>
      <c r="N37" s="141">
        <f t="shared" si="1"/>
        <v>365</v>
      </c>
      <c r="O37" s="142">
        <f>M37-Q37+1</f>
        <v>70</v>
      </c>
      <c r="P37" s="143">
        <f t="shared" si="3"/>
        <v>5059178.0821917802</v>
      </c>
      <c r="Q37" s="48">
        <v>45860</v>
      </c>
    </row>
    <row r="38" spans="1:18" ht="39.950000000000003" customHeight="1">
      <c r="A38" s="412"/>
      <c r="B38" s="346"/>
      <c r="C38" s="346"/>
      <c r="D38" s="416" t="s">
        <v>291</v>
      </c>
      <c r="E38" s="417"/>
      <c r="F38" s="418"/>
      <c r="G38" s="320">
        <f t="shared" ref="G38:G45" si="7">P38</f>
        <v>8152505.5762081789</v>
      </c>
      <c r="H38" s="321"/>
      <c r="I38" s="415"/>
      <c r="J38" s="331"/>
      <c r="K38" s="139">
        <v>685320000</v>
      </c>
      <c r="L38" s="140">
        <v>45576</v>
      </c>
      <c r="M38" s="140">
        <v>46382</v>
      </c>
      <c r="N38" s="141">
        <f t="shared" si="1"/>
        <v>807</v>
      </c>
      <c r="O38" s="142">
        <f t="shared" si="6"/>
        <v>96</v>
      </c>
      <c r="P38" s="143">
        <f t="shared" si="3"/>
        <v>8152505.5762081789</v>
      </c>
      <c r="Q38" s="48"/>
      <c r="R38" s="48"/>
    </row>
    <row r="39" spans="1:18" ht="39.950000000000003" customHeight="1">
      <c r="A39" s="412"/>
      <c r="B39" s="346"/>
      <c r="C39" s="346"/>
      <c r="D39" s="416" t="s">
        <v>292</v>
      </c>
      <c r="E39" s="417"/>
      <c r="F39" s="418"/>
      <c r="G39" s="320">
        <f t="shared" si="7"/>
        <v>8989158.0502215661</v>
      </c>
      <c r="H39" s="321"/>
      <c r="I39" s="415"/>
      <c r="J39" s="331"/>
      <c r="K39" s="139">
        <v>511400000</v>
      </c>
      <c r="L39" s="140">
        <v>45709</v>
      </c>
      <c r="M39" s="140">
        <v>46385</v>
      </c>
      <c r="N39" s="141">
        <f t="shared" si="1"/>
        <v>677</v>
      </c>
      <c r="O39" s="142">
        <f>M39-Q39+1</f>
        <v>119</v>
      </c>
      <c r="P39" s="143">
        <f t="shared" si="3"/>
        <v>8989158.0502215661</v>
      </c>
      <c r="Q39" s="48">
        <v>46267</v>
      </c>
      <c r="R39" s="48"/>
    </row>
    <row r="40" spans="1:18" ht="39.950000000000003" customHeight="1">
      <c r="A40" s="412"/>
      <c r="B40" s="346"/>
      <c r="C40" s="346"/>
      <c r="D40" s="416" t="s">
        <v>275</v>
      </c>
      <c r="E40" s="417"/>
      <c r="F40" s="418"/>
      <c r="G40" s="320">
        <f t="shared" si="7"/>
        <v>49222277.777777776</v>
      </c>
      <c r="H40" s="321"/>
      <c r="I40" s="415"/>
      <c r="J40" s="331"/>
      <c r="K40" s="139">
        <v>1213700000</v>
      </c>
      <c r="L40" s="140">
        <v>45757</v>
      </c>
      <c r="M40" s="140">
        <v>46656</v>
      </c>
      <c r="N40" s="141">
        <f t="shared" si="1"/>
        <v>900</v>
      </c>
      <c r="O40" s="142">
        <v>365</v>
      </c>
      <c r="P40" s="143">
        <f t="shared" si="3"/>
        <v>49222277.777777776</v>
      </c>
      <c r="Q40" s="48">
        <v>46265</v>
      </c>
    </row>
    <row r="41" spans="1:18" ht="39.950000000000003" customHeight="1">
      <c r="A41" s="412"/>
      <c r="B41" s="346"/>
      <c r="C41" s="346"/>
      <c r="D41" s="416" t="s">
        <v>51</v>
      </c>
      <c r="E41" s="417"/>
      <c r="F41" s="418"/>
      <c r="G41" s="320">
        <f t="shared" si="7"/>
        <v>37300000</v>
      </c>
      <c r="H41" s="321"/>
      <c r="I41" s="415"/>
      <c r="J41" s="331"/>
      <c r="K41" s="139">
        <v>1865000000</v>
      </c>
      <c r="L41" s="140">
        <v>45826</v>
      </c>
      <c r="M41" s="140">
        <v>47650</v>
      </c>
      <c r="N41" s="141">
        <f t="shared" si="1"/>
        <v>1825</v>
      </c>
      <c r="O41" s="142">
        <f t="shared" si="6"/>
        <v>365</v>
      </c>
      <c r="P41" s="143">
        <f t="shared" si="3"/>
        <v>37300000</v>
      </c>
      <c r="Q41" s="48"/>
    </row>
    <row r="42" spans="1:18" ht="39.950000000000003" customHeight="1">
      <c r="A42" s="412"/>
      <c r="B42" s="346"/>
      <c r="C42" s="346"/>
      <c r="D42" s="416" t="s">
        <v>293</v>
      </c>
      <c r="E42" s="417"/>
      <c r="F42" s="418"/>
      <c r="G42" s="320">
        <f t="shared" si="7"/>
        <v>1574371.1790393014</v>
      </c>
      <c r="H42" s="321"/>
      <c r="I42" s="415"/>
      <c r="J42" s="331"/>
      <c r="K42" s="139">
        <v>267060000</v>
      </c>
      <c r="L42" s="140">
        <v>45856</v>
      </c>
      <c r="M42" s="140">
        <v>46313</v>
      </c>
      <c r="N42" s="141">
        <f t="shared" si="1"/>
        <v>458</v>
      </c>
      <c r="O42" s="142">
        <f t="shared" si="6"/>
        <v>27</v>
      </c>
      <c r="P42" s="143">
        <f t="shared" si="3"/>
        <v>1574371.1790393014</v>
      </c>
      <c r="Q42" s="48"/>
    </row>
    <row r="43" spans="1:18" ht="39.950000000000003" customHeight="1">
      <c r="A43" s="412"/>
      <c r="B43" s="346"/>
      <c r="C43" s="346"/>
      <c r="D43" s="416" t="s">
        <v>294</v>
      </c>
      <c r="E43" s="417"/>
      <c r="F43" s="418"/>
      <c r="G43" s="320">
        <f t="shared" si="7"/>
        <v>24492133.333333332</v>
      </c>
      <c r="H43" s="321"/>
      <c r="I43" s="415"/>
      <c r="J43" s="331"/>
      <c r="K43" s="139">
        <v>734764000</v>
      </c>
      <c r="L43" s="140">
        <v>46034</v>
      </c>
      <c r="M43" s="140">
        <v>47128</v>
      </c>
      <c r="N43" s="141">
        <f t="shared" si="1"/>
        <v>1095</v>
      </c>
      <c r="O43" s="142">
        <f t="shared" si="6"/>
        <v>365</v>
      </c>
      <c r="P43" s="143">
        <f t="shared" si="3"/>
        <v>24492133.333333332</v>
      </c>
      <c r="Q43" s="48"/>
    </row>
    <row r="44" spans="1:18" ht="39.950000000000003" customHeight="1">
      <c r="A44" s="412"/>
      <c r="B44" s="346"/>
      <c r="C44" s="346"/>
      <c r="D44" s="416" t="s">
        <v>295</v>
      </c>
      <c r="E44" s="417"/>
      <c r="F44" s="418"/>
      <c r="G44" s="409" t="s">
        <v>284</v>
      </c>
      <c r="H44" s="321"/>
      <c r="I44" s="415"/>
      <c r="J44" s="331"/>
      <c r="K44" s="139">
        <v>1184500000</v>
      </c>
      <c r="L44" s="140">
        <v>46084</v>
      </c>
      <c r="M44" s="140">
        <v>47179</v>
      </c>
      <c r="N44" s="141">
        <f t="shared" si="1"/>
        <v>1096</v>
      </c>
      <c r="O44" s="142">
        <v>365</v>
      </c>
      <c r="P44" s="143">
        <f t="shared" si="3"/>
        <v>39447308.394160584</v>
      </c>
      <c r="Q44" s="48">
        <v>46087</v>
      </c>
    </row>
    <row r="45" spans="1:18" ht="39.950000000000003" customHeight="1">
      <c r="A45" s="412"/>
      <c r="B45" s="346"/>
      <c r="C45" s="346"/>
      <c r="D45" s="416" t="s">
        <v>279</v>
      </c>
      <c r="E45" s="417"/>
      <c r="F45" s="418"/>
      <c r="G45" s="320">
        <f t="shared" si="7"/>
        <v>21803157.894736841</v>
      </c>
      <c r="H45" s="321"/>
      <c r="I45" s="415"/>
      <c r="J45" s="331"/>
      <c r="K45" s="139">
        <v>322800000</v>
      </c>
      <c r="L45" s="140">
        <v>46139</v>
      </c>
      <c r="M45" s="140">
        <v>46594</v>
      </c>
      <c r="N45" s="141">
        <f t="shared" si="1"/>
        <v>456</v>
      </c>
      <c r="O45" s="142">
        <f t="shared" si="6"/>
        <v>308</v>
      </c>
      <c r="P45" s="143">
        <f t="shared" si="3"/>
        <v>21803157.894736841</v>
      </c>
      <c r="Q45" s="48" t="s">
        <v>296</v>
      </c>
    </row>
    <row r="46" spans="1:18" ht="39.950000000000003" customHeight="1">
      <c r="A46" s="412"/>
      <c r="B46" s="304" t="s">
        <v>225</v>
      </c>
      <c r="C46" s="304" t="str">
        <f>C7</f>
        <v>오용호</v>
      </c>
      <c r="D46" s="416" t="s">
        <v>297</v>
      </c>
      <c r="E46" s="417"/>
      <c r="F46" s="418"/>
      <c r="G46" s="409">
        <f>P46</f>
        <v>35561377.968201526</v>
      </c>
      <c r="H46" s="321"/>
      <c r="I46" s="414">
        <f>SUM(G46:H57)</f>
        <v>183507680.56014842</v>
      </c>
      <c r="J46" s="330">
        <v>7</v>
      </c>
      <c r="K46" s="139">
        <v>4718459000</v>
      </c>
      <c r="L46" s="140">
        <v>42184</v>
      </c>
      <c r="M46" s="140">
        <v>47026</v>
      </c>
      <c r="N46" s="141">
        <f t="shared" si="1"/>
        <v>4843</v>
      </c>
      <c r="O46" s="142">
        <f t="shared" si="6"/>
        <v>365</v>
      </c>
      <c r="P46" s="143">
        <f t="shared" si="3"/>
        <v>35561377.968201526</v>
      </c>
      <c r="Q46" s="48"/>
      <c r="R46" s="48"/>
    </row>
    <row r="47" spans="1:18" ht="39.950000000000003" customHeight="1">
      <c r="A47" s="412"/>
      <c r="B47" s="304"/>
      <c r="C47" s="304"/>
      <c r="D47" s="416" t="s">
        <v>298</v>
      </c>
      <c r="E47" s="417"/>
      <c r="F47" s="418"/>
      <c r="G47" s="409">
        <f>P47</f>
        <v>14500377.358490566</v>
      </c>
      <c r="H47" s="321"/>
      <c r="I47" s="415"/>
      <c r="J47" s="331"/>
      <c r="K47" s="139">
        <v>1921300000</v>
      </c>
      <c r="L47" s="140">
        <v>43200</v>
      </c>
      <c r="M47" s="140">
        <v>46538</v>
      </c>
      <c r="N47" s="141">
        <f t="shared" si="1"/>
        <v>3339</v>
      </c>
      <c r="O47" s="142">
        <f t="shared" si="6"/>
        <v>252</v>
      </c>
      <c r="P47" s="143">
        <f t="shared" si="3"/>
        <v>14500377.358490566</v>
      </c>
      <c r="Q47" s="48"/>
      <c r="R47" s="48"/>
    </row>
    <row r="48" spans="1:18" ht="39.950000000000003" customHeight="1">
      <c r="A48" s="412"/>
      <c r="B48" s="304"/>
      <c r="C48" s="304"/>
      <c r="D48" s="416" t="s">
        <v>299</v>
      </c>
      <c r="E48" s="417"/>
      <c r="F48" s="418"/>
      <c r="G48" s="409" t="s">
        <v>300</v>
      </c>
      <c r="H48" s="321"/>
      <c r="I48" s="415"/>
      <c r="J48" s="331"/>
      <c r="K48" s="139">
        <v>261590000</v>
      </c>
      <c r="L48" s="140">
        <v>43867</v>
      </c>
      <c r="M48" s="140">
        <v>47118</v>
      </c>
      <c r="N48" s="141">
        <f t="shared" si="1"/>
        <v>3252</v>
      </c>
      <c r="O48" s="142">
        <f t="shared" si="6"/>
        <v>365</v>
      </c>
      <c r="P48" s="143">
        <f t="shared" si="3"/>
        <v>2936050.1230012299</v>
      </c>
      <c r="Q48" s="48"/>
    </row>
    <row r="49" spans="1:18" ht="39.950000000000003" customHeight="1">
      <c r="A49" s="412"/>
      <c r="B49" s="304"/>
      <c r="C49" s="304"/>
      <c r="D49" s="416" t="s">
        <v>268</v>
      </c>
      <c r="E49" s="417"/>
      <c r="F49" s="418"/>
      <c r="G49" s="409" t="s">
        <v>284</v>
      </c>
      <c r="H49" s="321"/>
      <c r="I49" s="415"/>
      <c r="J49" s="331"/>
      <c r="K49" s="139">
        <v>851350000</v>
      </c>
      <c r="L49" s="140">
        <v>44145</v>
      </c>
      <c r="M49" s="140">
        <v>46700</v>
      </c>
      <c r="N49" s="141">
        <f t="shared" si="1"/>
        <v>2556</v>
      </c>
      <c r="O49" s="142">
        <f t="shared" si="6"/>
        <v>365</v>
      </c>
      <c r="P49" s="143">
        <f t="shared" si="3"/>
        <v>12157384.585289516</v>
      </c>
      <c r="Q49" s="48">
        <v>45288</v>
      </c>
    </row>
    <row r="50" spans="1:18" ht="39.950000000000003" customHeight="1">
      <c r="A50" s="412"/>
      <c r="B50" s="304"/>
      <c r="C50" s="304"/>
      <c r="D50" s="416" t="s">
        <v>301</v>
      </c>
      <c r="E50" s="417"/>
      <c r="F50" s="418"/>
      <c r="G50" s="409">
        <f>P50</f>
        <v>17410500</v>
      </c>
      <c r="H50" s="321"/>
      <c r="I50" s="415"/>
      <c r="J50" s="331"/>
      <c r="K50" s="139">
        <v>1717200000</v>
      </c>
      <c r="L50" s="140">
        <v>44767</v>
      </c>
      <c r="M50" s="140">
        <v>48366</v>
      </c>
      <c r="N50" s="141">
        <f t="shared" si="1"/>
        <v>3600</v>
      </c>
      <c r="O50" s="142">
        <f t="shared" si="6"/>
        <v>365</v>
      </c>
      <c r="P50" s="143">
        <f t="shared" si="3"/>
        <v>17410500</v>
      </c>
      <c r="Q50" s="48"/>
    </row>
    <row r="51" spans="1:18" ht="39.950000000000003" customHeight="1">
      <c r="A51" s="412"/>
      <c r="B51" s="304"/>
      <c r="C51" s="304"/>
      <c r="D51" s="416" t="s">
        <v>302</v>
      </c>
      <c r="E51" s="417"/>
      <c r="F51" s="418"/>
      <c r="G51" s="409" t="s">
        <v>282</v>
      </c>
      <c r="H51" s="321"/>
      <c r="I51" s="415"/>
      <c r="J51" s="331"/>
      <c r="K51" s="139">
        <v>597230000</v>
      </c>
      <c r="L51" s="140">
        <v>45090</v>
      </c>
      <c r="M51" s="140">
        <v>46295</v>
      </c>
      <c r="N51" s="141">
        <f t="shared" si="1"/>
        <v>1206</v>
      </c>
      <c r="O51" s="142">
        <f t="shared" si="6"/>
        <v>9</v>
      </c>
      <c r="P51" s="143">
        <f t="shared" si="3"/>
        <v>445694.02985074621</v>
      </c>
      <c r="Q51" s="48"/>
    </row>
    <row r="52" spans="1:18" ht="39.950000000000003" customHeight="1">
      <c r="A52" s="412"/>
      <c r="B52" s="304"/>
      <c r="C52" s="304"/>
      <c r="D52" s="416" t="s">
        <v>303</v>
      </c>
      <c r="E52" s="417"/>
      <c r="F52" s="418"/>
      <c r="G52" s="409">
        <f>P52</f>
        <v>57993673.292999133</v>
      </c>
      <c r="H52" s="321"/>
      <c r="I52" s="415"/>
      <c r="J52" s="331"/>
      <c r="K52" s="139">
        <v>3676640000</v>
      </c>
      <c r="L52" s="140">
        <v>45194</v>
      </c>
      <c r="M52" s="140">
        <v>47507</v>
      </c>
      <c r="N52" s="141">
        <f t="shared" si="1"/>
        <v>2314</v>
      </c>
      <c r="O52" s="142">
        <f t="shared" si="6"/>
        <v>365</v>
      </c>
      <c r="P52" s="143">
        <f t="shared" si="3"/>
        <v>57993673.292999133</v>
      </c>
      <c r="Q52" s="48"/>
    </row>
    <row r="53" spans="1:18" ht="39.950000000000003" customHeight="1">
      <c r="A53" s="412"/>
      <c r="B53" s="304"/>
      <c r="C53" s="304"/>
      <c r="D53" s="416" t="s">
        <v>304</v>
      </c>
      <c r="E53" s="417"/>
      <c r="F53" s="418"/>
      <c r="G53" s="409">
        <f>P53</f>
        <v>7468974.1626794245</v>
      </c>
      <c r="H53" s="321"/>
      <c r="I53" s="415"/>
      <c r="J53" s="331"/>
      <c r="K53" s="139">
        <v>772780000</v>
      </c>
      <c r="L53" s="140">
        <v>45343</v>
      </c>
      <c r="M53" s="140">
        <v>46387</v>
      </c>
      <c r="N53" s="141">
        <f>M53-L53+1</f>
        <v>1045</v>
      </c>
      <c r="O53" s="142">
        <f>SUM(IF((M53-$O$14+1)&gt;365,365,M53-$O$14+1))</f>
        <v>101</v>
      </c>
      <c r="P53" s="143">
        <f>(K53*(O53/N53)/10)</f>
        <v>7468974.1626794245</v>
      </c>
      <c r="Q53" s="48"/>
    </row>
    <row r="54" spans="1:18" ht="39.950000000000003" customHeight="1">
      <c r="A54" s="412"/>
      <c r="B54" s="304"/>
      <c r="C54" s="304"/>
      <c r="D54" s="416" t="s">
        <v>305</v>
      </c>
      <c r="E54" s="417"/>
      <c r="F54" s="418"/>
      <c r="G54" s="409" t="s">
        <v>306</v>
      </c>
      <c r="H54" s="321"/>
      <c r="I54" s="415"/>
      <c r="J54" s="331"/>
      <c r="K54" s="139">
        <v>694160000</v>
      </c>
      <c r="L54" s="140">
        <v>45380</v>
      </c>
      <c r="M54" s="140">
        <v>46346</v>
      </c>
      <c r="N54" s="141">
        <f>M54-L54+1</f>
        <v>967</v>
      </c>
      <c r="O54" s="142">
        <f>M54-Q54+1</f>
        <v>99</v>
      </c>
      <c r="P54" s="143">
        <f>(K54*(O54/N54)/10)</f>
        <v>7106705.2740434334</v>
      </c>
      <c r="Q54" s="48">
        <v>46248</v>
      </c>
    </row>
    <row r="55" spans="1:18" ht="39.950000000000003" customHeight="1">
      <c r="A55" s="412"/>
      <c r="B55" s="304"/>
      <c r="C55" s="304"/>
      <c r="D55" s="416" t="s">
        <v>277</v>
      </c>
      <c r="E55" s="417"/>
      <c r="F55" s="418"/>
      <c r="G55" s="409" t="s">
        <v>278</v>
      </c>
      <c r="H55" s="321"/>
      <c r="I55" s="415"/>
      <c r="J55" s="331"/>
      <c r="K55" s="139">
        <v>494700000</v>
      </c>
      <c r="L55" s="140">
        <v>45835</v>
      </c>
      <c r="M55" s="140">
        <v>46383</v>
      </c>
      <c r="N55" s="141">
        <f t="shared" si="1"/>
        <v>549</v>
      </c>
      <c r="O55" s="142">
        <f t="shared" si="6"/>
        <v>97</v>
      </c>
      <c r="P55" s="143">
        <f t="shared" si="3"/>
        <v>8740601.0928961746</v>
      </c>
      <c r="Q55" s="48"/>
    </row>
    <row r="56" spans="1:18" ht="39.950000000000003" customHeight="1">
      <c r="A56" s="412"/>
      <c r="B56" s="304"/>
      <c r="C56" s="304"/>
      <c r="D56" s="416" t="s">
        <v>307</v>
      </c>
      <c r="E56" s="417"/>
      <c r="F56" s="418"/>
      <c r="G56" s="409">
        <f>P56</f>
        <v>26239444.444444444</v>
      </c>
      <c r="H56" s="321"/>
      <c r="I56" s="415"/>
      <c r="J56" s="331"/>
      <c r="K56" s="139">
        <v>647000000</v>
      </c>
      <c r="L56" s="140">
        <v>46204</v>
      </c>
      <c r="M56" s="140">
        <v>47103</v>
      </c>
      <c r="N56" s="141">
        <f t="shared" si="1"/>
        <v>900</v>
      </c>
      <c r="O56" s="142">
        <f t="shared" si="6"/>
        <v>365</v>
      </c>
      <c r="P56" s="143">
        <f t="shared" si="3"/>
        <v>26239444.444444444</v>
      </c>
      <c r="Q56" s="48"/>
    </row>
    <row r="57" spans="1:18" ht="39.950000000000003" customHeight="1">
      <c r="A57" s="423"/>
      <c r="B57" s="304"/>
      <c r="C57" s="304"/>
      <c r="D57" s="416" t="s">
        <v>308</v>
      </c>
      <c r="E57" s="417"/>
      <c r="F57" s="418"/>
      <c r="G57" s="409">
        <f>P57</f>
        <v>24333333.333333336</v>
      </c>
      <c r="H57" s="321"/>
      <c r="I57" s="421"/>
      <c r="J57" s="422"/>
      <c r="K57" s="139">
        <v>1440000000</v>
      </c>
      <c r="L57" s="140">
        <v>46267</v>
      </c>
      <c r="M57" s="140">
        <v>48426</v>
      </c>
      <c r="N57" s="141">
        <f t="shared" si="1"/>
        <v>2160</v>
      </c>
      <c r="O57" s="142">
        <f t="shared" si="6"/>
        <v>365</v>
      </c>
      <c r="P57" s="143">
        <f t="shared" si="3"/>
        <v>24333333.333333336</v>
      </c>
      <c r="Q57" s="48"/>
    </row>
    <row r="58" spans="1:18" ht="39.950000000000003" customHeight="1">
      <c r="A58" s="420" t="s">
        <v>10</v>
      </c>
      <c r="B58" s="346" t="str">
        <f>B8</f>
        <v>폐기물처리분야</v>
      </c>
      <c r="C58" s="346" t="str">
        <f>C8</f>
        <v>최민경</v>
      </c>
      <c r="D58" s="327" t="s">
        <v>309</v>
      </c>
      <c r="E58" s="328"/>
      <c r="F58" s="329"/>
      <c r="G58" s="320" t="s">
        <v>310</v>
      </c>
      <c r="H58" s="321"/>
      <c r="I58" s="415">
        <f>SUM(G58:H65)</f>
        <v>90518408.925318748</v>
      </c>
      <c r="J58" s="331">
        <v>6</v>
      </c>
      <c r="K58" s="139"/>
      <c r="L58" s="140"/>
      <c r="M58" s="140"/>
      <c r="N58" s="141"/>
      <c r="O58" s="142"/>
      <c r="P58" s="143"/>
      <c r="Q58" s="48"/>
    </row>
    <row r="59" spans="1:18" ht="39.950000000000003" customHeight="1">
      <c r="A59" s="420"/>
      <c r="B59" s="346"/>
      <c r="C59" s="346"/>
      <c r="D59" s="327" t="s">
        <v>281</v>
      </c>
      <c r="E59" s="328"/>
      <c r="F59" s="329"/>
      <c r="G59" s="409" t="s">
        <v>282</v>
      </c>
      <c r="H59" s="321"/>
      <c r="I59" s="415"/>
      <c r="J59" s="331"/>
      <c r="K59" s="139">
        <v>53559000</v>
      </c>
      <c r="L59" s="140">
        <v>45639</v>
      </c>
      <c r="M59" s="140">
        <v>46295</v>
      </c>
      <c r="N59" s="141">
        <f t="shared" ref="N59:N108" si="8">M59-L59+1</f>
        <v>657</v>
      </c>
      <c r="O59" s="142">
        <f t="shared" si="6"/>
        <v>9</v>
      </c>
      <c r="P59" s="143">
        <f t="shared" si="3"/>
        <v>73368.493150684924</v>
      </c>
      <c r="Q59" s="48"/>
    </row>
    <row r="60" spans="1:18" ht="39.950000000000003" customHeight="1">
      <c r="A60" s="420"/>
      <c r="B60" s="346"/>
      <c r="C60" s="346"/>
      <c r="D60" s="419" t="s">
        <v>283</v>
      </c>
      <c r="E60" s="419"/>
      <c r="F60" s="419"/>
      <c r="G60" s="409" t="s">
        <v>284</v>
      </c>
      <c r="H60" s="321"/>
      <c r="I60" s="415"/>
      <c r="J60" s="331"/>
      <c r="K60" s="139">
        <v>70218000</v>
      </c>
      <c r="L60" s="140">
        <v>45650</v>
      </c>
      <c r="M60" s="140">
        <v>46376</v>
      </c>
      <c r="N60" s="141">
        <f t="shared" si="8"/>
        <v>727</v>
      </c>
      <c r="O60" s="142">
        <f t="shared" si="6"/>
        <v>90</v>
      </c>
      <c r="P60" s="143">
        <f t="shared" si="3"/>
        <v>869273.72764786799</v>
      </c>
      <c r="Q60" s="48">
        <v>46178</v>
      </c>
    </row>
    <row r="61" spans="1:18" ht="39.950000000000003" customHeight="1">
      <c r="A61" s="420"/>
      <c r="B61" s="346"/>
      <c r="C61" s="346"/>
      <c r="D61" s="419" t="s">
        <v>285</v>
      </c>
      <c r="E61" s="419"/>
      <c r="F61" s="419"/>
      <c r="G61" s="409" t="s">
        <v>282</v>
      </c>
      <c r="H61" s="321"/>
      <c r="I61" s="415"/>
      <c r="J61" s="331"/>
      <c r="K61" s="139">
        <v>82086000</v>
      </c>
      <c r="L61" s="140">
        <v>45652</v>
      </c>
      <c r="M61" s="140">
        <v>46295</v>
      </c>
      <c r="N61" s="141">
        <f t="shared" si="8"/>
        <v>644</v>
      </c>
      <c r="O61" s="142">
        <f t="shared" si="6"/>
        <v>9</v>
      </c>
      <c r="P61" s="143">
        <f t="shared" si="3"/>
        <v>114716.45962732918</v>
      </c>
      <c r="Q61" s="48"/>
    </row>
    <row r="62" spans="1:18" ht="39.950000000000003" customHeight="1">
      <c r="A62" s="420"/>
      <c r="B62" s="346"/>
      <c r="C62" s="346"/>
      <c r="D62" s="419" t="s">
        <v>311</v>
      </c>
      <c r="E62" s="419"/>
      <c r="F62" s="419"/>
      <c r="G62" s="409" t="s">
        <v>282</v>
      </c>
      <c r="H62" s="321"/>
      <c r="I62" s="415"/>
      <c r="J62" s="331"/>
      <c r="K62" s="139">
        <v>250619000</v>
      </c>
      <c r="L62" s="140">
        <v>45856</v>
      </c>
      <c r="M62" s="140">
        <v>46346</v>
      </c>
      <c r="N62" s="141">
        <f t="shared" si="8"/>
        <v>491</v>
      </c>
      <c r="O62" s="142">
        <f t="shared" si="6"/>
        <v>60</v>
      </c>
      <c r="P62" s="143">
        <f t="shared" si="3"/>
        <v>3062553.9714867617</v>
      </c>
      <c r="Q62" s="48"/>
      <c r="R62" s="48"/>
    </row>
    <row r="63" spans="1:18" ht="39.950000000000003" customHeight="1">
      <c r="A63" s="420"/>
      <c r="B63" s="346"/>
      <c r="C63" s="346"/>
      <c r="D63" s="419" t="s">
        <v>287</v>
      </c>
      <c r="E63" s="419"/>
      <c r="F63" s="419"/>
      <c r="G63" s="320">
        <f>P63</f>
        <v>42561464.480874315</v>
      </c>
      <c r="H63" s="321"/>
      <c r="I63" s="415"/>
      <c r="J63" s="331"/>
      <c r="K63" s="139">
        <v>1770170000</v>
      </c>
      <c r="L63" s="140">
        <v>45870</v>
      </c>
      <c r="M63" s="140">
        <v>46418</v>
      </c>
      <c r="N63" s="141">
        <f t="shared" si="8"/>
        <v>549</v>
      </c>
      <c r="O63" s="142">
        <f t="shared" si="6"/>
        <v>132</v>
      </c>
      <c r="P63" s="143">
        <f t="shared" si="3"/>
        <v>42561464.480874315</v>
      </c>
      <c r="Q63" s="48"/>
      <c r="R63" s="48"/>
    </row>
    <row r="64" spans="1:18" ht="39.950000000000003" customHeight="1">
      <c r="A64" s="420"/>
      <c r="B64" s="346"/>
      <c r="C64" s="346"/>
      <c r="D64" s="419" t="s">
        <v>288</v>
      </c>
      <c r="E64" s="419"/>
      <c r="F64" s="419"/>
      <c r="G64" s="409" t="s">
        <v>284</v>
      </c>
      <c r="H64" s="321"/>
      <c r="I64" s="415"/>
      <c r="J64" s="331"/>
      <c r="K64" s="139">
        <v>46211000</v>
      </c>
      <c r="L64" s="140">
        <v>45978</v>
      </c>
      <c r="M64" s="140">
        <v>46577</v>
      </c>
      <c r="N64" s="141">
        <f t="shared" si="8"/>
        <v>600</v>
      </c>
      <c r="O64" s="142">
        <f t="shared" si="6"/>
        <v>291</v>
      </c>
      <c r="P64" s="143">
        <f t="shared" si="3"/>
        <v>2241233.5</v>
      </c>
      <c r="Q64" s="48">
        <v>46120</v>
      </c>
      <c r="R64" s="48"/>
    </row>
    <row r="65" spans="1:18" ht="39.950000000000003" customHeight="1">
      <c r="A65" s="420"/>
      <c r="B65" s="346"/>
      <c r="C65" s="346"/>
      <c r="D65" s="419" t="s">
        <v>289</v>
      </c>
      <c r="E65" s="419"/>
      <c r="F65" s="419"/>
      <c r="G65" s="320">
        <f>P65</f>
        <v>47956944.44444444</v>
      </c>
      <c r="H65" s="321"/>
      <c r="I65" s="415"/>
      <c r="J65" s="331"/>
      <c r="K65" s="139">
        <v>946000000</v>
      </c>
      <c r="L65" s="140">
        <v>45999</v>
      </c>
      <c r="M65" s="140">
        <v>46718</v>
      </c>
      <c r="N65" s="141">
        <f t="shared" si="8"/>
        <v>720</v>
      </c>
      <c r="O65" s="142">
        <f t="shared" si="6"/>
        <v>365</v>
      </c>
      <c r="P65" s="143">
        <f t="shared" si="3"/>
        <v>47956944.44444444</v>
      </c>
      <c r="Q65" s="48"/>
      <c r="R65" s="48"/>
    </row>
    <row r="66" spans="1:18" ht="39.950000000000003" customHeight="1">
      <c r="A66" s="420"/>
      <c r="B66" s="411" t="s">
        <v>210</v>
      </c>
      <c r="C66" s="413" t="s">
        <v>312</v>
      </c>
      <c r="D66" s="416" t="s">
        <v>313</v>
      </c>
      <c r="E66" s="417"/>
      <c r="F66" s="418"/>
      <c r="G66" s="409" t="s">
        <v>314</v>
      </c>
      <c r="H66" s="321"/>
      <c r="I66" s="414">
        <f>SUM(G66:H83)</f>
        <v>188798848.96464467</v>
      </c>
      <c r="J66" s="322">
        <v>6</v>
      </c>
      <c r="K66" s="139">
        <v>1881741000</v>
      </c>
      <c r="L66" s="140">
        <v>41970</v>
      </c>
      <c r="M66" s="140">
        <v>46465</v>
      </c>
      <c r="N66" s="141">
        <f t="shared" si="8"/>
        <v>4496</v>
      </c>
      <c r="O66" s="142">
        <f t="shared" si="6"/>
        <v>179</v>
      </c>
      <c r="P66" s="143">
        <f t="shared" si="3"/>
        <v>7491806.9172597853</v>
      </c>
      <c r="Q66" s="144"/>
    </row>
    <row r="67" spans="1:18" ht="39.950000000000003" customHeight="1">
      <c r="A67" s="420"/>
      <c r="B67" s="412"/>
      <c r="C67" s="346"/>
      <c r="D67" s="416" t="s">
        <v>315</v>
      </c>
      <c r="E67" s="417"/>
      <c r="F67" s="418"/>
      <c r="G67" s="320">
        <f>P67</f>
        <v>1985286.7325546569</v>
      </c>
      <c r="H67" s="321"/>
      <c r="I67" s="415"/>
      <c r="J67" s="323"/>
      <c r="K67" s="139">
        <v>656324000</v>
      </c>
      <c r="L67" s="140">
        <v>43049</v>
      </c>
      <c r="M67" s="140">
        <v>46387</v>
      </c>
      <c r="N67" s="141">
        <f t="shared" si="8"/>
        <v>3339</v>
      </c>
      <c r="O67" s="142">
        <f t="shared" si="6"/>
        <v>101</v>
      </c>
      <c r="P67" s="143">
        <f t="shared" si="3"/>
        <v>1985286.7325546569</v>
      </c>
      <c r="Q67" s="144"/>
    </row>
    <row r="68" spans="1:18" ht="39.950000000000003" customHeight="1">
      <c r="A68" s="420"/>
      <c r="B68" s="412"/>
      <c r="C68" s="346"/>
      <c r="D68" s="416" t="s">
        <v>298</v>
      </c>
      <c r="E68" s="417"/>
      <c r="F68" s="418"/>
      <c r="G68" s="320">
        <f t="shared" ref="G68:G69" si="9">P68</f>
        <v>14500377.358490566</v>
      </c>
      <c r="H68" s="321"/>
      <c r="I68" s="415"/>
      <c r="J68" s="323"/>
      <c r="K68" s="139">
        <v>1921300000</v>
      </c>
      <c r="L68" s="140">
        <v>43200</v>
      </c>
      <c r="M68" s="140">
        <v>46538</v>
      </c>
      <c r="N68" s="141">
        <f t="shared" si="8"/>
        <v>3339</v>
      </c>
      <c r="O68" s="142">
        <f t="shared" si="6"/>
        <v>252</v>
      </c>
      <c r="P68" s="143">
        <f t="shared" si="3"/>
        <v>14500377.358490566</v>
      </c>
      <c r="Q68" s="144"/>
    </row>
    <row r="69" spans="1:18" ht="39.950000000000003" customHeight="1">
      <c r="A69" s="420"/>
      <c r="B69" s="412"/>
      <c r="C69" s="346"/>
      <c r="D69" s="416" t="s">
        <v>316</v>
      </c>
      <c r="E69" s="417"/>
      <c r="F69" s="418"/>
      <c r="G69" s="320">
        <f t="shared" si="9"/>
        <v>26394603.434178248</v>
      </c>
      <c r="H69" s="321"/>
      <c r="I69" s="415"/>
      <c r="J69" s="323"/>
      <c r="K69" s="139">
        <v>1768800000</v>
      </c>
      <c r="L69" s="140">
        <v>44257</v>
      </c>
      <c r="M69" s="140">
        <v>46702</v>
      </c>
      <c r="N69" s="141">
        <f t="shared" si="8"/>
        <v>2446</v>
      </c>
      <c r="O69" s="142">
        <f t="shared" si="6"/>
        <v>365</v>
      </c>
      <c r="P69" s="143">
        <f t="shared" si="3"/>
        <v>26394603.434178248</v>
      </c>
      <c r="Q69" s="144"/>
    </row>
    <row r="70" spans="1:18" ht="39.950000000000003" customHeight="1">
      <c r="A70" s="420"/>
      <c r="B70" s="412"/>
      <c r="C70" s="346"/>
      <c r="D70" s="416" t="s">
        <v>268</v>
      </c>
      <c r="E70" s="417"/>
      <c r="F70" s="418"/>
      <c r="G70" s="409" t="s">
        <v>284</v>
      </c>
      <c r="H70" s="321"/>
      <c r="I70" s="415"/>
      <c r="J70" s="323"/>
      <c r="K70" s="139">
        <v>851350000</v>
      </c>
      <c r="L70" s="140">
        <v>44145</v>
      </c>
      <c r="M70" s="140">
        <v>46700</v>
      </c>
      <c r="N70" s="141">
        <f t="shared" si="8"/>
        <v>2556</v>
      </c>
      <c r="O70" s="142">
        <v>365</v>
      </c>
      <c r="P70" s="143">
        <f>(K70*(O70/N70)/10)</f>
        <v>12157384.585289516</v>
      </c>
      <c r="Q70" s="144">
        <v>45288</v>
      </c>
    </row>
    <row r="71" spans="1:18" ht="39.950000000000003" customHeight="1">
      <c r="A71" s="420"/>
      <c r="B71" s="412"/>
      <c r="C71" s="346"/>
      <c r="D71" s="416" t="s">
        <v>270</v>
      </c>
      <c r="E71" s="417"/>
      <c r="F71" s="418"/>
      <c r="G71" s="409" t="s">
        <v>284</v>
      </c>
      <c r="H71" s="321"/>
      <c r="I71" s="415"/>
      <c r="J71" s="323"/>
      <c r="K71" s="139">
        <v>1068000000</v>
      </c>
      <c r="L71" s="140">
        <v>44167</v>
      </c>
      <c r="M71" s="140">
        <v>44721</v>
      </c>
      <c r="N71" s="141">
        <f t="shared" si="8"/>
        <v>555</v>
      </c>
      <c r="O71" s="142">
        <f>M71-Q71+1</f>
        <v>155</v>
      </c>
      <c r="P71" s="143">
        <f>(K71*(O71/N71)/10)</f>
        <v>29827027.027027022</v>
      </c>
      <c r="Q71" s="144">
        <v>44567</v>
      </c>
    </row>
    <row r="72" spans="1:18" ht="39.950000000000003" customHeight="1">
      <c r="A72" s="420"/>
      <c r="B72" s="412"/>
      <c r="C72" s="346"/>
      <c r="D72" s="416" t="s">
        <v>272</v>
      </c>
      <c r="E72" s="417"/>
      <c r="F72" s="418"/>
      <c r="G72" s="320">
        <f t="shared" ref="G72:G75" si="10">P72</f>
        <v>19356784.330606975</v>
      </c>
      <c r="H72" s="321"/>
      <c r="I72" s="415"/>
      <c r="J72" s="323"/>
      <c r="K72" s="139">
        <v>1231940000</v>
      </c>
      <c r="L72" s="140">
        <v>44736</v>
      </c>
      <c r="M72" s="140">
        <v>47058</v>
      </c>
      <c r="N72" s="141">
        <f t="shared" si="8"/>
        <v>2323</v>
      </c>
      <c r="O72" s="142">
        <f>SUM(IF((M72-$O$14+1)&gt;365,365,M72-$O$14+1))</f>
        <v>365</v>
      </c>
      <c r="P72" s="143">
        <f>(K72*(O72/N72)/10)</f>
        <v>19356784.330606975</v>
      </c>
      <c r="Q72" s="144"/>
    </row>
    <row r="73" spans="1:18" ht="39.950000000000003" customHeight="1">
      <c r="A73" s="420"/>
      <c r="B73" s="412"/>
      <c r="C73" s="346"/>
      <c r="D73" s="416" t="s">
        <v>317</v>
      </c>
      <c r="E73" s="417"/>
      <c r="F73" s="418"/>
      <c r="G73" s="320">
        <f t="shared" si="10"/>
        <v>12059690.123456789</v>
      </c>
      <c r="H73" s="321"/>
      <c r="I73" s="415"/>
      <c r="J73" s="323"/>
      <c r="K73" s="139">
        <v>1070504000</v>
      </c>
      <c r="L73" s="140">
        <v>44805</v>
      </c>
      <c r="M73" s="140">
        <v>48044</v>
      </c>
      <c r="N73" s="141">
        <f t="shared" si="8"/>
        <v>3240</v>
      </c>
      <c r="O73" s="142">
        <f t="shared" ref="O73" si="11">SUM(IF((M73-$O$14+1)&gt;365,365,M73-$O$14+1))</f>
        <v>365</v>
      </c>
      <c r="P73" s="143">
        <f t="shared" ref="P73" si="12">(K73*(O73/N73)/10)</f>
        <v>12059690.123456789</v>
      </c>
      <c r="Q73" s="144"/>
    </row>
    <row r="74" spans="1:18" ht="39.950000000000003" customHeight="1">
      <c r="A74" s="420"/>
      <c r="B74" s="412"/>
      <c r="C74" s="346"/>
      <c r="D74" s="416" t="s">
        <v>318</v>
      </c>
      <c r="E74" s="417"/>
      <c r="F74" s="418"/>
      <c r="G74" s="409" t="s">
        <v>319</v>
      </c>
      <c r="H74" s="321"/>
      <c r="I74" s="415"/>
      <c r="J74" s="323"/>
      <c r="K74" s="139">
        <v>948212000</v>
      </c>
      <c r="L74" s="140">
        <v>45113</v>
      </c>
      <c r="M74" s="140">
        <v>46356</v>
      </c>
      <c r="N74" s="141">
        <f t="shared" si="8"/>
        <v>1244</v>
      </c>
      <c r="O74" s="142">
        <f>SUM(IF((M74-$O$14+1)&gt;365,365,M74-$O$14+1))</f>
        <v>70</v>
      </c>
      <c r="P74" s="143">
        <f>(K74*(O74/N74)/10)</f>
        <v>5335598.0707395505</v>
      </c>
      <c r="Q74" s="144"/>
    </row>
    <row r="75" spans="1:18" ht="39.950000000000003" customHeight="1">
      <c r="A75" s="420"/>
      <c r="B75" s="412"/>
      <c r="C75" s="346"/>
      <c r="D75" s="416" t="s">
        <v>320</v>
      </c>
      <c r="E75" s="417"/>
      <c r="F75" s="418"/>
      <c r="G75" s="320">
        <f t="shared" si="10"/>
        <v>12178708.837209303</v>
      </c>
      <c r="H75" s="321"/>
      <c r="I75" s="415"/>
      <c r="J75" s="323"/>
      <c r="K75" s="139">
        <v>573900800</v>
      </c>
      <c r="L75" s="140">
        <v>45124</v>
      </c>
      <c r="M75" s="140">
        <v>46843</v>
      </c>
      <c r="N75" s="141">
        <f t="shared" si="8"/>
        <v>1720</v>
      </c>
      <c r="O75" s="142">
        <f t="shared" ref="O75" si="13">SUM(IF((M75-$O$14+1)&gt;365,365,M75-$O$14+1))</f>
        <v>365</v>
      </c>
      <c r="P75" s="143">
        <f t="shared" ref="P75" si="14">(K75*(O75/N75)/10)</f>
        <v>12178708.837209303</v>
      </c>
      <c r="Q75" s="144"/>
    </row>
    <row r="76" spans="1:18" ht="39.950000000000003" customHeight="1">
      <c r="A76" s="420"/>
      <c r="B76" s="412"/>
      <c r="C76" s="346"/>
      <c r="D76" s="416" t="s">
        <v>321</v>
      </c>
      <c r="E76" s="417"/>
      <c r="F76" s="418"/>
      <c r="G76" s="409" t="s">
        <v>306</v>
      </c>
      <c r="H76" s="321"/>
      <c r="I76" s="415"/>
      <c r="J76" s="323"/>
      <c r="K76" s="139">
        <v>694160000</v>
      </c>
      <c r="L76" s="140">
        <v>45380</v>
      </c>
      <c r="M76" s="140">
        <v>46346</v>
      </c>
      <c r="N76" s="141">
        <f t="shared" si="8"/>
        <v>967</v>
      </c>
      <c r="O76" s="142">
        <f>M76-Q76+1</f>
        <v>99</v>
      </c>
      <c r="P76" s="143">
        <f>(K76*(O76/N76)/10)</f>
        <v>7106705.2740434334</v>
      </c>
      <c r="Q76" s="144">
        <v>46248</v>
      </c>
    </row>
    <row r="77" spans="1:18" ht="39.950000000000003" customHeight="1">
      <c r="A77" s="420"/>
      <c r="B77" s="412"/>
      <c r="C77" s="346"/>
      <c r="D77" s="416" t="s">
        <v>322</v>
      </c>
      <c r="E77" s="417"/>
      <c r="F77" s="418"/>
      <c r="G77" s="409" t="s">
        <v>284</v>
      </c>
      <c r="H77" s="321"/>
      <c r="I77" s="415"/>
      <c r="J77" s="323"/>
      <c r="K77" s="139">
        <v>447190000</v>
      </c>
      <c r="L77" s="140">
        <v>45691</v>
      </c>
      <c r="M77" s="140">
        <v>46055</v>
      </c>
      <c r="N77" s="141">
        <f t="shared" si="8"/>
        <v>365</v>
      </c>
      <c r="O77" s="142">
        <f t="shared" ref="O77:O78" si="15">M77-Q77+1</f>
        <v>47</v>
      </c>
      <c r="P77" s="143">
        <f t="shared" ref="P77:P78" si="16">(K77*(O77/N77)/10)</f>
        <v>5758336.98630137</v>
      </c>
      <c r="Q77" s="144">
        <v>46009</v>
      </c>
    </row>
    <row r="78" spans="1:18" ht="39.950000000000003" customHeight="1">
      <c r="A78" s="420"/>
      <c r="B78" s="412"/>
      <c r="C78" s="346"/>
      <c r="D78" s="416" t="s">
        <v>276</v>
      </c>
      <c r="E78" s="417"/>
      <c r="F78" s="418"/>
      <c r="G78" s="409" t="s">
        <v>284</v>
      </c>
      <c r="H78" s="321"/>
      <c r="I78" s="415"/>
      <c r="J78" s="323"/>
      <c r="K78" s="139">
        <v>126592000</v>
      </c>
      <c r="L78" s="140">
        <v>45775</v>
      </c>
      <c r="M78" s="140">
        <v>46229</v>
      </c>
      <c r="N78" s="141">
        <f t="shared" si="8"/>
        <v>455</v>
      </c>
      <c r="O78" s="142">
        <f t="shared" si="15"/>
        <v>104</v>
      </c>
      <c r="P78" s="143">
        <f t="shared" si="16"/>
        <v>2893531.4285714282</v>
      </c>
      <c r="Q78" s="144">
        <v>46126</v>
      </c>
    </row>
    <row r="79" spans="1:18" ht="39.950000000000003" customHeight="1">
      <c r="A79" s="420"/>
      <c r="B79" s="412"/>
      <c r="C79" s="346"/>
      <c r="D79" s="416" t="s">
        <v>51</v>
      </c>
      <c r="E79" s="417"/>
      <c r="F79" s="418"/>
      <c r="G79" s="320">
        <f>P79</f>
        <v>37300000</v>
      </c>
      <c r="H79" s="321"/>
      <c r="I79" s="415"/>
      <c r="J79" s="323"/>
      <c r="K79" s="139">
        <v>1865000000</v>
      </c>
      <c r="L79" s="140">
        <v>45826</v>
      </c>
      <c r="M79" s="140">
        <v>47650</v>
      </c>
      <c r="N79" s="141">
        <f t="shared" si="8"/>
        <v>1825</v>
      </c>
      <c r="O79" s="142">
        <f>SUM(IF((M79-$O$14+1)&gt;365,365,M79-$O$14+1))</f>
        <v>365</v>
      </c>
      <c r="P79" s="143">
        <f>(K79*(O79/N79)/10)</f>
        <v>37300000</v>
      </c>
      <c r="Q79" s="144" t="s">
        <v>296</v>
      </c>
    </row>
    <row r="80" spans="1:18" ht="39.950000000000003" customHeight="1">
      <c r="A80" s="420"/>
      <c r="B80" s="412"/>
      <c r="C80" s="346"/>
      <c r="D80" s="416" t="s">
        <v>323</v>
      </c>
      <c r="E80" s="417"/>
      <c r="F80" s="418"/>
      <c r="G80" s="409" t="s">
        <v>282</v>
      </c>
      <c r="H80" s="321"/>
      <c r="I80" s="415"/>
      <c r="J80" s="323"/>
      <c r="K80" s="139">
        <v>1209390000</v>
      </c>
      <c r="L80" s="140">
        <v>45835</v>
      </c>
      <c r="M80" s="140">
        <v>46374</v>
      </c>
      <c r="N80" s="141">
        <f t="shared" si="8"/>
        <v>540</v>
      </c>
      <c r="O80" s="142">
        <f t="shared" ref="O80:O108" si="17">SUM(IF((M80-$O$14+1)&gt;365,365,M80-$O$14+1))</f>
        <v>88</v>
      </c>
      <c r="P80" s="143">
        <f t="shared" si="3"/>
        <v>19708577.77777778</v>
      </c>
      <c r="Q80" s="144" t="s">
        <v>296</v>
      </c>
    </row>
    <row r="81" spans="1:17" ht="39.950000000000003" customHeight="1">
      <c r="A81" s="420"/>
      <c r="B81" s="412"/>
      <c r="C81" s="346"/>
      <c r="D81" s="416" t="s">
        <v>277</v>
      </c>
      <c r="E81" s="417"/>
      <c r="F81" s="418"/>
      <c r="G81" s="409" t="s">
        <v>278</v>
      </c>
      <c r="H81" s="321"/>
      <c r="I81" s="415"/>
      <c r="J81" s="323"/>
      <c r="K81" s="139">
        <v>494700000</v>
      </c>
      <c r="L81" s="140">
        <v>45835</v>
      </c>
      <c r="M81" s="140">
        <v>46383</v>
      </c>
      <c r="N81" s="141">
        <f t="shared" si="8"/>
        <v>549</v>
      </c>
      <c r="O81" s="142">
        <f t="shared" si="17"/>
        <v>97</v>
      </c>
      <c r="P81" s="143">
        <f>(K81*(O81/N81)/10)</f>
        <v>8740601.0928961746</v>
      </c>
      <c r="Q81" s="144" t="s">
        <v>296</v>
      </c>
    </row>
    <row r="82" spans="1:17" ht="39.950000000000003" customHeight="1">
      <c r="A82" s="420"/>
      <c r="B82" s="412"/>
      <c r="C82" s="346"/>
      <c r="D82" s="416" t="s">
        <v>162</v>
      </c>
      <c r="E82" s="417"/>
      <c r="F82" s="418"/>
      <c r="G82" s="409" t="s">
        <v>282</v>
      </c>
      <c r="H82" s="321"/>
      <c r="I82" s="415"/>
      <c r="J82" s="323"/>
      <c r="K82" s="139">
        <v>639200000</v>
      </c>
      <c r="L82" s="140">
        <v>45978</v>
      </c>
      <c r="M82" s="140">
        <v>46342</v>
      </c>
      <c r="N82" s="141">
        <f t="shared" si="8"/>
        <v>365</v>
      </c>
      <c r="O82" s="142">
        <f t="shared" si="17"/>
        <v>56</v>
      </c>
      <c r="P82" s="143">
        <f t="shared" ref="P82:P108" si="18">(K82*(O82/N82)/10)</f>
        <v>9806904.1095890421</v>
      </c>
      <c r="Q82" s="144" t="s">
        <v>296</v>
      </c>
    </row>
    <row r="83" spans="1:17" ht="39.950000000000003" customHeight="1">
      <c r="A83" s="420"/>
      <c r="B83" s="412"/>
      <c r="C83" s="346"/>
      <c r="D83" s="416" t="s">
        <v>324</v>
      </c>
      <c r="E83" s="417"/>
      <c r="F83" s="418"/>
      <c r="G83" s="320">
        <f t="shared" ref="G83" si="19">P83</f>
        <v>65023398.148148142</v>
      </c>
      <c r="H83" s="321"/>
      <c r="I83" s="415"/>
      <c r="J83" s="323"/>
      <c r="K83" s="139">
        <v>1923980000</v>
      </c>
      <c r="L83" s="140">
        <v>46099</v>
      </c>
      <c r="M83" s="140">
        <v>47178</v>
      </c>
      <c r="N83" s="141">
        <f t="shared" si="8"/>
        <v>1080</v>
      </c>
      <c r="O83" s="142">
        <f t="shared" si="17"/>
        <v>365</v>
      </c>
      <c r="P83" s="143">
        <f t="shared" si="18"/>
        <v>65023398.148148142</v>
      </c>
      <c r="Q83" s="144" t="s">
        <v>296</v>
      </c>
    </row>
    <row r="84" spans="1:17" ht="39.950000000000003" customHeight="1">
      <c r="A84" s="420"/>
      <c r="B84" s="411" t="s">
        <v>240</v>
      </c>
      <c r="C84" s="413" t="s">
        <v>325</v>
      </c>
      <c r="D84" s="416" t="s">
        <v>315</v>
      </c>
      <c r="E84" s="417"/>
      <c r="F84" s="418"/>
      <c r="G84" s="320">
        <f>P84</f>
        <v>1985286.7325546569</v>
      </c>
      <c r="H84" s="321"/>
      <c r="I84" s="414">
        <f>SUM(G84:H102)</f>
        <v>221874837.97741476</v>
      </c>
      <c r="J84" s="322">
        <v>6</v>
      </c>
      <c r="K84" s="139">
        <v>656324000</v>
      </c>
      <c r="L84" s="140">
        <v>43049</v>
      </c>
      <c r="M84" s="140">
        <v>46387</v>
      </c>
      <c r="N84" s="141">
        <f t="shared" si="8"/>
        <v>3339</v>
      </c>
      <c r="O84" s="142">
        <f t="shared" si="17"/>
        <v>101</v>
      </c>
      <c r="P84" s="143">
        <f t="shared" si="18"/>
        <v>1985286.7325546569</v>
      </c>
      <c r="Q84" s="144"/>
    </row>
    <row r="85" spans="1:17" ht="39.950000000000003" customHeight="1">
      <c r="A85" s="420"/>
      <c r="B85" s="412"/>
      <c r="C85" s="346"/>
      <c r="D85" s="416" t="s">
        <v>326</v>
      </c>
      <c r="E85" s="417"/>
      <c r="F85" s="418"/>
      <c r="G85" s="320">
        <f t="shared" ref="G85:G86" si="20">P85</f>
        <v>22060391.215526048</v>
      </c>
      <c r="H85" s="321"/>
      <c r="I85" s="415"/>
      <c r="J85" s="323"/>
      <c r="K85" s="139">
        <v>2958510000</v>
      </c>
      <c r="L85" s="140">
        <v>43290</v>
      </c>
      <c r="M85" s="140">
        <v>48184</v>
      </c>
      <c r="N85" s="141">
        <f t="shared" si="8"/>
        <v>4895</v>
      </c>
      <c r="O85" s="142">
        <f t="shared" si="17"/>
        <v>365</v>
      </c>
      <c r="P85" s="143">
        <f t="shared" si="18"/>
        <v>22060391.215526048</v>
      </c>
      <c r="Q85" s="144"/>
    </row>
    <row r="86" spans="1:17" ht="39.950000000000003" customHeight="1">
      <c r="A86" s="420"/>
      <c r="B86" s="412"/>
      <c r="C86" s="346"/>
      <c r="D86" s="416" t="s">
        <v>327</v>
      </c>
      <c r="E86" s="417"/>
      <c r="F86" s="418"/>
      <c r="G86" s="320">
        <f t="shared" si="20"/>
        <v>28798758.865248226</v>
      </c>
      <c r="H86" s="321"/>
      <c r="I86" s="415"/>
      <c r="J86" s="323"/>
      <c r="K86" s="139">
        <v>2670000000</v>
      </c>
      <c r="L86" s="140">
        <v>43735</v>
      </c>
      <c r="M86" s="140">
        <v>47118</v>
      </c>
      <c r="N86" s="141">
        <f t="shared" si="8"/>
        <v>3384</v>
      </c>
      <c r="O86" s="142">
        <f t="shared" si="17"/>
        <v>365</v>
      </c>
      <c r="P86" s="143">
        <f t="shared" si="18"/>
        <v>28798758.865248226</v>
      </c>
      <c r="Q86" s="144"/>
    </row>
    <row r="87" spans="1:17" ht="39.950000000000003" customHeight="1">
      <c r="A87" s="420"/>
      <c r="B87" s="412"/>
      <c r="C87" s="346"/>
      <c r="D87" s="416" t="s">
        <v>299</v>
      </c>
      <c r="E87" s="417"/>
      <c r="F87" s="418"/>
      <c r="G87" s="409" t="s">
        <v>328</v>
      </c>
      <c r="H87" s="321"/>
      <c r="I87" s="415"/>
      <c r="J87" s="323"/>
      <c r="K87" s="139">
        <v>261590000</v>
      </c>
      <c r="L87" s="140">
        <v>43867</v>
      </c>
      <c r="M87" s="140">
        <v>47118</v>
      </c>
      <c r="N87" s="141">
        <f t="shared" si="8"/>
        <v>3252</v>
      </c>
      <c r="O87" s="142">
        <f t="shared" si="17"/>
        <v>365</v>
      </c>
      <c r="P87" s="143">
        <f t="shared" si="18"/>
        <v>2936050.1230012299</v>
      </c>
      <c r="Q87" s="144"/>
    </row>
    <row r="88" spans="1:17" ht="39.950000000000003" customHeight="1">
      <c r="A88" s="420"/>
      <c r="B88" s="412"/>
      <c r="C88" s="346"/>
      <c r="D88" s="416" t="s">
        <v>268</v>
      </c>
      <c r="E88" s="417"/>
      <c r="F88" s="418"/>
      <c r="G88" s="409" t="s">
        <v>269</v>
      </c>
      <c r="H88" s="321"/>
      <c r="I88" s="415"/>
      <c r="J88" s="323"/>
      <c r="K88" s="139">
        <v>851350000</v>
      </c>
      <c r="L88" s="140">
        <v>44145</v>
      </c>
      <c r="M88" s="140">
        <v>46700</v>
      </c>
      <c r="N88" s="141">
        <f t="shared" si="8"/>
        <v>2556</v>
      </c>
      <c r="O88" s="142">
        <f t="shared" si="17"/>
        <v>365</v>
      </c>
      <c r="P88" s="143">
        <f t="shared" si="18"/>
        <v>12157384.585289516</v>
      </c>
      <c r="Q88" s="144">
        <v>45288</v>
      </c>
    </row>
    <row r="89" spans="1:17" ht="39.950000000000003" customHeight="1">
      <c r="A89" s="420"/>
      <c r="B89" s="412"/>
      <c r="C89" s="346"/>
      <c r="D89" s="416" t="s">
        <v>270</v>
      </c>
      <c r="E89" s="417"/>
      <c r="F89" s="418"/>
      <c r="G89" s="409" t="s">
        <v>269</v>
      </c>
      <c r="H89" s="321"/>
      <c r="I89" s="415"/>
      <c r="J89" s="323"/>
      <c r="K89" s="139">
        <v>1068000000</v>
      </c>
      <c r="L89" s="140">
        <v>44167</v>
      </c>
      <c r="M89" s="140">
        <v>44721</v>
      </c>
      <c r="N89" s="141">
        <f t="shared" si="8"/>
        <v>555</v>
      </c>
      <c r="O89" s="142">
        <f>M89-Q89+1</f>
        <v>155</v>
      </c>
      <c r="P89" s="143">
        <f t="shared" si="18"/>
        <v>29827027.027027022</v>
      </c>
      <c r="Q89" s="144">
        <v>44567</v>
      </c>
    </row>
    <row r="90" spans="1:17" ht="39.950000000000003" customHeight="1">
      <c r="A90" s="420"/>
      <c r="B90" s="412"/>
      <c r="C90" s="346"/>
      <c r="D90" s="416" t="s">
        <v>329</v>
      </c>
      <c r="E90" s="417"/>
      <c r="F90" s="418"/>
      <c r="G90" s="409" t="s">
        <v>330</v>
      </c>
      <c r="H90" s="321"/>
      <c r="I90" s="415"/>
      <c r="J90" s="323"/>
      <c r="K90" s="139">
        <v>110000000</v>
      </c>
      <c r="L90" s="140">
        <v>44207</v>
      </c>
      <c r="M90" s="140" t="s">
        <v>331</v>
      </c>
      <c r="N90" s="141">
        <v>365</v>
      </c>
      <c r="O90" s="142">
        <v>365</v>
      </c>
      <c r="P90" s="143">
        <f t="shared" si="18"/>
        <v>11000000</v>
      </c>
      <c r="Q90" s="144"/>
    </row>
    <row r="91" spans="1:17" ht="39.950000000000003" customHeight="1">
      <c r="A91" s="420"/>
      <c r="B91" s="412"/>
      <c r="C91" s="346"/>
      <c r="D91" s="416" t="s">
        <v>271</v>
      </c>
      <c r="E91" s="417"/>
      <c r="F91" s="418"/>
      <c r="G91" s="320">
        <f t="shared" ref="G91:G93" si="21">P91</f>
        <v>24663741.515650742</v>
      </c>
      <c r="H91" s="321"/>
      <c r="I91" s="415"/>
      <c r="J91" s="323"/>
      <c r="K91" s="139">
        <v>2050807000</v>
      </c>
      <c r="L91" s="140">
        <v>44692</v>
      </c>
      <c r="M91" s="140">
        <v>47726</v>
      </c>
      <c r="N91" s="141">
        <f t="shared" ref="N91:N98" si="22">M91-L91+1</f>
        <v>3035</v>
      </c>
      <c r="O91" s="142">
        <f t="shared" ref="O91:O96" si="23">SUM(IF((M91-$O$14+1)&gt;365,365,M91-$O$14+1))</f>
        <v>365</v>
      </c>
      <c r="P91" s="143">
        <f t="shared" si="18"/>
        <v>24663741.515650742</v>
      </c>
      <c r="Q91" s="144"/>
    </row>
    <row r="92" spans="1:17" ht="39.950000000000003" customHeight="1">
      <c r="A92" s="420"/>
      <c r="B92" s="412"/>
      <c r="C92" s="346"/>
      <c r="D92" s="416" t="s">
        <v>332</v>
      </c>
      <c r="E92" s="417"/>
      <c r="F92" s="418"/>
      <c r="G92" s="320">
        <f t="shared" si="21"/>
        <v>18797567.768288158</v>
      </c>
      <c r="H92" s="321"/>
      <c r="I92" s="415"/>
      <c r="J92" s="323"/>
      <c r="K92" s="139">
        <v>1386900000</v>
      </c>
      <c r="L92" s="140">
        <v>44889</v>
      </c>
      <c r="M92" s="140">
        <v>47581</v>
      </c>
      <c r="N92" s="141">
        <f t="shared" si="22"/>
        <v>2693</v>
      </c>
      <c r="O92" s="142">
        <f t="shared" si="23"/>
        <v>365</v>
      </c>
      <c r="P92" s="143">
        <f t="shared" si="18"/>
        <v>18797567.768288158</v>
      </c>
      <c r="Q92" s="144"/>
    </row>
    <row r="93" spans="1:17" ht="39.950000000000003" customHeight="1">
      <c r="A93" s="420"/>
      <c r="B93" s="412"/>
      <c r="C93" s="346"/>
      <c r="D93" s="416" t="s">
        <v>333</v>
      </c>
      <c r="E93" s="417"/>
      <c r="F93" s="418"/>
      <c r="G93" s="320">
        <f t="shared" si="21"/>
        <v>32422404.883588869</v>
      </c>
      <c r="H93" s="321"/>
      <c r="I93" s="415"/>
      <c r="J93" s="323"/>
      <c r="K93" s="139">
        <v>1564270000</v>
      </c>
      <c r="L93" s="140">
        <v>44900</v>
      </c>
      <c r="M93" s="140">
        <v>46660</v>
      </c>
      <c r="N93" s="141">
        <f t="shared" si="22"/>
        <v>1761</v>
      </c>
      <c r="O93" s="142">
        <f t="shared" si="23"/>
        <v>365</v>
      </c>
      <c r="P93" s="143">
        <f t="shared" si="18"/>
        <v>32422404.883588869</v>
      </c>
      <c r="Q93" s="144"/>
    </row>
    <row r="94" spans="1:17" ht="39.950000000000003" customHeight="1">
      <c r="A94" s="420"/>
      <c r="B94" s="412"/>
      <c r="C94" s="346"/>
      <c r="D94" s="416" t="s">
        <v>334</v>
      </c>
      <c r="E94" s="417"/>
      <c r="F94" s="418"/>
      <c r="G94" s="409" t="s">
        <v>269</v>
      </c>
      <c r="H94" s="321"/>
      <c r="I94" s="415"/>
      <c r="J94" s="323"/>
      <c r="K94" s="139">
        <v>1214500000</v>
      </c>
      <c r="L94" s="140">
        <v>45071</v>
      </c>
      <c r="M94" s="140">
        <v>47262</v>
      </c>
      <c r="N94" s="141">
        <f t="shared" si="22"/>
        <v>2192</v>
      </c>
      <c r="O94" s="142">
        <f t="shared" si="23"/>
        <v>365</v>
      </c>
      <c r="P94" s="143">
        <f t="shared" si="18"/>
        <v>20223197.992700733</v>
      </c>
      <c r="Q94" s="144">
        <v>45880</v>
      </c>
    </row>
    <row r="95" spans="1:17" ht="39.950000000000003" customHeight="1">
      <c r="A95" s="420"/>
      <c r="B95" s="412"/>
      <c r="C95" s="346"/>
      <c r="D95" s="416" t="s">
        <v>335</v>
      </c>
      <c r="E95" s="417"/>
      <c r="F95" s="418"/>
      <c r="G95" s="320">
        <f t="shared" ref="G95" si="24">P95</f>
        <v>32781738.336714</v>
      </c>
      <c r="H95" s="321"/>
      <c r="I95" s="415"/>
      <c r="J95" s="323"/>
      <c r="K95" s="139">
        <v>2213890000</v>
      </c>
      <c r="L95" s="140">
        <v>45084</v>
      </c>
      <c r="M95" s="140">
        <v>47548</v>
      </c>
      <c r="N95" s="141">
        <f t="shared" si="22"/>
        <v>2465</v>
      </c>
      <c r="O95" s="142">
        <f t="shared" si="23"/>
        <v>365</v>
      </c>
      <c r="P95" s="143">
        <f t="shared" si="18"/>
        <v>32781738.336714</v>
      </c>
      <c r="Q95" s="144"/>
    </row>
    <row r="96" spans="1:17" ht="39.950000000000003" customHeight="1">
      <c r="A96" s="420"/>
      <c r="B96" s="412"/>
      <c r="C96" s="346"/>
      <c r="D96" s="416" t="s">
        <v>336</v>
      </c>
      <c r="E96" s="417"/>
      <c r="F96" s="418"/>
      <c r="G96" s="409" t="s">
        <v>337</v>
      </c>
      <c r="H96" s="321"/>
      <c r="I96" s="415"/>
      <c r="J96" s="323"/>
      <c r="K96" s="139">
        <v>1999880000</v>
      </c>
      <c r="L96" s="140">
        <v>45111</v>
      </c>
      <c r="M96" s="140">
        <v>47302</v>
      </c>
      <c r="N96" s="141">
        <f t="shared" si="22"/>
        <v>2192</v>
      </c>
      <c r="O96" s="142">
        <f t="shared" si="23"/>
        <v>365</v>
      </c>
      <c r="P96" s="143">
        <f t="shared" si="18"/>
        <v>33300921.532846719</v>
      </c>
      <c r="Q96" s="144"/>
    </row>
    <row r="97" spans="1:18" ht="39.950000000000003" customHeight="1">
      <c r="A97" s="420"/>
      <c r="B97" s="412"/>
      <c r="C97" s="346"/>
      <c r="D97" s="416" t="s">
        <v>338</v>
      </c>
      <c r="E97" s="417"/>
      <c r="F97" s="418"/>
      <c r="G97" s="409" t="s">
        <v>269</v>
      </c>
      <c r="H97" s="321"/>
      <c r="I97" s="415"/>
      <c r="J97" s="323"/>
      <c r="K97" s="139">
        <v>89540000</v>
      </c>
      <c r="L97" s="140">
        <v>45163</v>
      </c>
      <c r="M97" s="140">
        <v>46419</v>
      </c>
      <c r="N97" s="141">
        <f t="shared" si="22"/>
        <v>1257</v>
      </c>
      <c r="O97" s="142">
        <f>M97-Q97+1</f>
        <v>243</v>
      </c>
      <c r="P97" s="143">
        <f t="shared" si="18"/>
        <v>1730964.200477327</v>
      </c>
      <c r="Q97" s="144">
        <v>46177</v>
      </c>
    </row>
    <row r="98" spans="1:18" ht="39.950000000000003" customHeight="1">
      <c r="A98" s="420"/>
      <c r="B98" s="412"/>
      <c r="C98" s="346"/>
      <c r="D98" s="416" t="s">
        <v>339</v>
      </c>
      <c r="E98" s="417"/>
      <c r="F98" s="418"/>
      <c r="G98" s="409" t="s">
        <v>269</v>
      </c>
      <c r="H98" s="321"/>
      <c r="I98" s="415"/>
      <c r="J98" s="323"/>
      <c r="K98" s="139">
        <v>378300000</v>
      </c>
      <c r="L98" s="140">
        <v>45254</v>
      </c>
      <c r="M98" s="140">
        <v>45994</v>
      </c>
      <c r="N98" s="141">
        <f t="shared" si="22"/>
        <v>741</v>
      </c>
      <c r="O98" s="142">
        <f>M98-Q98+1</f>
        <v>21</v>
      </c>
      <c r="P98" s="143">
        <f t="shared" si="18"/>
        <v>1072105.2631578948</v>
      </c>
      <c r="Q98" s="144">
        <v>45974</v>
      </c>
    </row>
    <row r="99" spans="1:18" ht="39.950000000000003" customHeight="1">
      <c r="A99" s="420"/>
      <c r="B99" s="412"/>
      <c r="C99" s="346"/>
      <c r="D99" s="416" t="s">
        <v>340</v>
      </c>
      <c r="E99" s="417"/>
      <c r="F99" s="418"/>
      <c r="G99" s="320">
        <f t="shared" ref="G99:G101" si="25">P99</f>
        <v>22307974.537037037</v>
      </c>
      <c r="H99" s="321"/>
      <c r="I99" s="415"/>
      <c r="J99" s="323"/>
      <c r="K99" s="139">
        <v>876095000</v>
      </c>
      <c r="L99" s="140">
        <v>45482</v>
      </c>
      <c r="M99" s="140">
        <v>46561</v>
      </c>
      <c r="N99" s="141">
        <f t="shared" si="8"/>
        <v>1080</v>
      </c>
      <c r="O99" s="142">
        <f t="shared" si="17"/>
        <v>275</v>
      </c>
      <c r="P99" s="143">
        <f t="shared" si="18"/>
        <v>22307974.537037037</v>
      </c>
      <c r="Q99" s="144"/>
    </row>
    <row r="100" spans="1:18" ht="39.950000000000003" customHeight="1">
      <c r="A100" s="420"/>
      <c r="B100" s="412"/>
      <c r="C100" s="346"/>
      <c r="D100" s="416" t="s">
        <v>341</v>
      </c>
      <c r="E100" s="417"/>
      <c r="F100" s="418"/>
      <c r="G100" s="320">
        <f t="shared" si="25"/>
        <v>13564840.789473683</v>
      </c>
      <c r="H100" s="321"/>
      <c r="I100" s="415"/>
      <c r="J100" s="323"/>
      <c r="K100" s="139">
        <v>423669000</v>
      </c>
      <c r="L100" s="140">
        <v>46013</v>
      </c>
      <c r="M100" s="140">
        <v>47152</v>
      </c>
      <c r="N100" s="141">
        <f t="shared" si="8"/>
        <v>1140</v>
      </c>
      <c r="O100" s="142">
        <f t="shared" si="17"/>
        <v>365</v>
      </c>
      <c r="P100" s="143">
        <f t="shared" si="18"/>
        <v>13564840.789473683</v>
      </c>
      <c r="Q100" s="144"/>
    </row>
    <row r="101" spans="1:18" ht="39.950000000000003" customHeight="1">
      <c r="A101" s="420"/>
      <c r="B101" s="412"/>
      <c r="C101" s="346"/>
      <c r="D101" s="416" t="s">
        <v>294</v>
      </c>
      <c r="E101" s="417"/>
      <c r="F101" s="418"/>
      <c r="G101" s="320">
        <f t="shared" si="25"/>
        <v>24492133.333333332</v>
      </c>
      <c r="H101" s="321"/>
      <c r="I101" s="415"/>
      <c r="J101" s="323"/>
      <c r="K101" s="139">
        <v>734764000</v>
      </c>
      <c r="L101" s="140">
        <v>46034</v>
      </c>
      <c r="M101" s="140">
        <v>47128</v>
      </c>
      <c r="N101" s="141">
        <f t="shared" si="8"/>
        <v>1095</v>
      </c>
      <c r="O101" s="142">
        <f t="shared" si="17"/>
        <v>365</v>
      </c>
      <c r="P101" s="143">
        <f t="shared" si="18"/>
        <v>24492133.333333332</v>
      </c>
      <c r="Q101" s="144"/>
    </row>
    <row r="102" spans="1:18" ht="39.950000000000003" customHeight="1">
      <c r="A102" s="420"/>
      <c r="B102" s="412"/>
      <c r="C102" s="346"/>
      <c r="D102" s="416" t="s">
        <v>342</v>
      </c>
      <c r="E102" s="417"/>
      <c r="F102" s="418"/>
      <c r="G102" s="409" t="s">
        <v>269</v>
      </c>
      <c r="H102" s="321"/>
      <c r="I102" s="415"/>
      <c r="J102" s="323"/>
      <c r="K102" s="139">
        <v>1042300000</v>
      </c>
      <c r="L102" s="140">
        <v>46056</v>
      </c>
      <c r="M102" s="140">
        <v>46595</v>
      </c>
      <c r="N102" s="141">
        <f t="shared" si="8"/>
        <v>540</v>
      </c>
      <c r="O102" s="142">
        <f t="shared" si="17"/>
        <v>309</v>
      </c>
      <c r="P102" s="143">
        <f t="shared" si="18"/>
        <v>59642722.222222224</v>
      </c>
      <c r="Q102" s="144">
        <v>46066</v>
      </c>
    </row>
    <row r="103" spans="1:18" ht="37.5" customHeight="1">
      <c r="A103" s="420"/>
      <c r="B103" s="411" t="s">
        <v>254</v>
      </c>
      <c r="C103" s="413" t="s">
        <v>343</v>
      </c>
      <c r="D103" s="406" t="s">
        <v>281</v>
      </c>
      <c r="E103" s="407"/>
      <c r="F103" s="408"/>
      <c r="G103" s="409" t="s">
        <v>282</v>
      </c>
      <c r="H103" s="321"/>
      <c r="I103" s="414">
        <f>SUM(G103:H108)</f>
        <v>56144507.93650794</v>
      </c>
      <c r="J103" s="322">
        <v>6</v>
      </c>
      <c r="K103" s="139">
        <v>53559000</v>
      </c>
      <c r="L103" s="140">
        <v>45639</v>
      </c>
      <c r="M103" s="140">
        <v>46295</v>
      </c>
      <c r="N103" s="141">
        <f t="shared" si="8"/>
        <v>657</v>
      </c>
      <c r="O103" s="142">
        <f t="shared" si="17"/>
        <v>9</v>
      </c>
      <c r="P103" s="143">
        <f t="shared" si="18"/>
        <v>73368.493150684924</v>
      </c>
      <c r="Q103" s="48"/>
    </row>
    <row r="104" spans="1:18" ht="37.5" customHeight="1">
      <c r="A104" s="420"/>
      <c r="B104" s="412"/>
      <c r="C104" s="346"/>
      <c r="D104" s="406" t="s">
        <v>283</v>
      </c>
      <c r="E104" s="407"/>
      <c r="F104" s="408"/>
      <c r="G104" s="409" t="s">
        <v>269</v>
      </c>
      <c r="H104" s="321"/>
      <c r="I104" s="415"/>
      <c r="J104" s="323"/>
      <c r="K104" s="139">
        <v>70218000</v>
      </c>
      <c r="L104" s="140">
        <v>45650</v>
      </c>
      <c r="M104" s="140">
        <v>46376</v>
      </c>
      <c r="N104" s="141">
        <f t="shared" si="8"/>
        <v>727</v>
      </c>
      <c r="O104" s="142">
        <f t="shared" si="17"/>
        <v>90</v>
      </c>
      <c r="P104" s="143">
        <f t="shared" si="18"/>
        <v>869273.72764786799</v>
      </c>
      <c r="Q104" s="48">
        <v>46178</v>
      </c>
      <c r="R104" s="48"/>
    </row>
    <row r="105" spans="1:18" ht="37.5" customHeight="1">
      <c r="A105" s="420"/>
      <c r="B105" s="412"/>
      <c r="C105" s="346"/>
      <c r="D105" s="406" t="s">
        <v>285</v>
      </c>
      <c r="E105" s="407"/>
      <c r="F105" s="408"/>
      <c r="G105" s="409" t="s">
        <v>282</v>
      </c>
      <c r="H105" s="321"/>
      <c r="I105" s="415"/>
      <c r="J105" s="323"/>
      <c r="K105" s="139">
        <v>82086000</v>
      </c>
      <c r="L105" s="140">
        <v>45652</v>
      </c>
      <c r="M105" s="140">
        <v>46295</v>
      </c>
      <c r="N105" s="141">
        <f t="shared" si="8"/>
        <v>644</v>
      </c>
      <c r="O105" s="142">
        <f t="shared" si="17"/>
        <v>9</v>
      </c>
      <c r="P105" s="143">
        <f t="shared" si="18"/>
        <v>114716.45962732918</v>
      </c>
      <c r="Q105" s="48"/>
      <c r="R105" s="48"/>
    </row>
    <row r="106" spans="1:18" ht="37.5" customHeight="1">
      <c r="A106" s="420"/>
      <c r="B106" s="412"/>
      <c r="C106" s="346"/>
      <c r="D106" s="406" t="s">
        <v>288</v>
      </c>
      <c r="E106" s="407"/>
      <c r="F106" s="408"/>
      <c r="G106" s="409" t="s">
        <v>269</v>
      </c>
      <c r="H106" s="321"/>
      <c r="I106" s="415"/>
      <c r="J106" s="323"/>
      <c r="K106" s="139">
        <v>46211000</v>
      </c>
      <c r="L106" s="140">
        <v>45978</v>
      </c>
      <c r="M106" s="140">
        <v>46577</v>
      </c>
      <c r="N106" s="141">
        <f t="shared" si="8"/>
        <v>600</v>
      </c>
      <c r="O106" s="142">
        <f t="shared" si="17"/>
        <v>291</v>
      </c>
      <c r="P106" s="143">
        <f t="shared" si="18"/>
        <v>2241233.5</v>
      </c>
      <c r="Q106" s="48">
        <v>46120</v>
      </c>
    </row>
    <row r="107" spans="1:18" ht="37.5" customHeight="1">
      <c r="A107" s="420"/>
      <c r="B107" s="412"/>
      <c r="C107" s="346"/>
      <c r="D107" s="406" t="s">
        <v>344</v>
      </c>
      <c r="E107" s="407"/>
      <c r="F107" s="408"/>
      <c r="G107" s="409">
        <f>P107</f>
        <v>22761457.936507937</v>
      </c>
      <c r="H107" s="321"/>
      <c r="I107" s="415"/>
      <c r="J107" s="323"/>
      <c r="K107" s="139">
        <v>1571476000</v>
      </c>
      <c r="L107" s="140">
        <v>45575</v>
      </c>
      <c r="M107" s="140">
        <v>48094</v>
      </c>
      <c r="N107" s="141">
        <f t="shared" si="8"/>
        <v>2520</v>
      </c>
      <c r="O107" s="142">
        <f t="shared" si="17"/>
        <v>365</v>
      </c>
      <c r="P107" s="143">
        <f t="shared" si="18"/>
        <v>22761457.936507937</v>
      </c>
      <c r="Q107" s="48"/>
    </row>
    <row r="108" spans="1:18" ht="37.5" customHeight="1">
      <c r="A108" s="420"/>
      <c r="B108" s="412"/>
      <c r="C108" s="346"/>
      <c r="D108" s="410" t="s">
        <v>345</v>
      </c>
      <c r="E108" s="407"/>
      <c r="F108" s="408"/>
      <c r="G108" s="409">
        <f>P108</f>
        <v>33383050</v>
      </c>
      <c r="H108" s="321"/>
      <c r="I108" s="415"/>
      <c r="J108" s="323"/>
      <c r="K108" s="139">
        <v>465810000</v>
      </c>
      <c r="L108" s="140">
        <v>46202</v>
      </c>
      <c r="M108" s="140">
        <v>46501</v>
      </c>
      <c r="N108" s="141">
        <f t="shared" si="8"/>
        <v>300</v>
      </c>
      <c r="O108" s="142">
        <f t="shared" si="17"/>
        <v>215</v>
      </c>
      <c r="P108" s="143">
        <f t="shared" si="18"/>
        <v>33383050</v>
      </c>
      <c r="Q108" s="48"/>
    </row>
  </sheetData>
  <mergeCells count="237">
    <mergeCell ref="A5:A7"/>
    <mergeCell ref="H5:I7"/>
    <mergeCell ref="J5:J7"/>
    <mergeCell ref="A8:A12"/>
    <mergeCell ref="H8:I12"/>
    <mergeCell ref="J8:J12"/>
    <mergeCell ref="A1:J1"/>
    <mergeCell ref="C2:D2"/>
    <mergeCell ref="A3:C3"/>
    <mergeCell ref="E3:F3"/>
    <mergeCell ref="G3:I3"/>
    <mergeCell ref="A4:B4"/>
    <mergeCell ref="G4:I4"/>
    <mergeCell ref="A14:C15"/>
    <mergeCell ref="D14:F15"/>
    <mergeCell ref="G14:H15"/>
    <mergeCell ref="I14:J15"/>
    <mergeCell ref="A16:B28"/>
    <mergeCell ref="C16:C28"/>
    <mergeCell ref="D16:F16"/>
    <mergeCell ref="G16:H16"/>
    <mergeCell ref="I16:I28"/>
    <mergeCell ref="J16:J28"/>
    <mergeCell ref="D20:F20"/>
    <mergeCell ref="G20:H20"/>
    <mergeCell ref="D21:F21"/>
    <mergeCell ref="G21:H21"/>
    <mergeCell ref="D22:F22"/>
    <mergeCell ref="G22:H22"/>
    <mergeCell ref="D17:F17"/>
    <mergeCell ref="G17:H17"/>
    <mergeCell ref="D18:F18"/>
    <mergeCell ref="G18:H18"/>
    <mergeCell ref="D19:F19"/>
    <mergeCell ref="G19:H19"/>
    <mergeCell ref="D26:F26"/>
    <mergeCell ref="G26:H26"/>
    <mergeCell ref="D27:F27"/>
    <mergeCell ref="G27:H27"/>
    <mergeCell ref="D28:F28"/>
    <mergeCell ref="G28:H28"/>
    <mergeCell ref="D23:F23"/>
    <mergeCell ref="G23:H23"/>
    <mergeCell ref="D24:F24"/>
    <mergeCell ref="G24:H24"/>
    <mergeCell ref="D25:F25"/>
    <mergeCell ref="G25:H25"/>
    <mergeCell ref="A29:A57"/>
    <mergeCell ref="B29:B35"/>
    <mergeCell ref="C29:C35"/>
    <mergeCell ref="D29:F29"/>
    <mergeCell ref="G29:H29"/>
    <mergeCell ref="I29:I35"/>
    <mergeCell ref="G34:H34"/>
    <mergeCell ref="D35:F35"/>
    <mergeCell ref="G35:H35"/>
    <mergeCell ref="B36:B45"/>
    <mergeCell ref="J29:J35"/>
    <mergeCell ref="D30:F30"/>
    <mergeCell ref="G30:H30"/>
    <mergeCell ref="D31:F31"/>
    <mergeCell ref="G31:H31"/>
    <mergeCell ref="D32:F32"/>
    <mergeCell ref="G32:H32"/>
    <mergeCell ref="D33:F33"/>
    <mergeCell ref="G33:H33"/>
    <mergeCell ref="D34:F34"/>
    <mergeCell ref="G39:H39"/>
    <mergeCell ref="D40:F40"/>
    <mergeCell ref="G40:H40"/>
    <mergeCell ref="D41:F41"/>
    <mergeCell ref="G41:H41"/>
    <mergeCell ref="D42:F42"/>
    <mergeCell ref="G42:H42"/>
    <mergeCell ref="C36:C45"/>
    <mergeCell ref="D36:F36"/>
    <mergeCell ref="G36:H36"/>
    <mergeCell ref="D37:F37"/>
    <mergeCell ref="G37:H37"/>
    <mergeCell ref="D38:F38"/>
    <mergeCell ref="G38:H38"/>
    <mergeCell ref="D39:F39"/>
    <mergeCell ref="I46:I57"/>
    <mergeCell ref="J46:J57"/>
    <mergeCell ref="D47:F47"/>
    <mergeCell ref="G47:H47"/>
    <mergeCell ref="D48:F48"/>
    <mergeCell ref="G48:H48"/>
    <mergeCell ref="D43:F43"/>
    <mergeCell ref="G43:H43"/>
    <mergeCell ref="D44:F44"/>
    <mergeCell ref="G44:H44"/>
    <mergeCell ref="D45:F45"/>
    <mergeCell ref="G45:H45"/>
    <mergeCell ref="I36:I45"/>
    <mergeCell ref="J36:J45"/>
    <mergeCell ref="D49:F49"/>
    <mergeCell ref="G49:H49"/>
    <mergeCell ref="D50:F50"/>
    <mergeCell ref="G50:H50"/>
    <mergeCell ref="D51:F51"/>
    <mergeCell ref="G51:H51"/>
    <mergeCell ref="B46:B57"/>
    <mergeCell ref="C46:C57"/>
    <mergeCell ref="D46:F46"/>
    <mergeCell ref="G46:H46"/>
    <mergeCell ref="D55:F55"/>
    <mergeCell ref="G55:H55"/>
    <mergeCell ref="D56:F56"/>
    <mergeCell ref="G56:H56"/>
    <mergeCell ref="D57:F57"/>
    <mergeCell ref="G57:H57"/>
    <mergeCell ref="D52:F52"/>
    <mergeCell ref="G52:H52"/>
    <mergeCell ref="D53:F53"/>
    <mergeCell ref="G53:H53"/>
    <mergeCell ref="D54:F54"/>
    <mergeCell ref="G54:H54"/>
    <mergeCell ref="A58:A108"/>
    <mergeCell ref="B58:B65"/>
    <mergeCell ref="C58:C65"/>
    <mergeCell ref="D58:F58"/>
    <mergeCell ref="G58:H58"/>
    <mergeCell ref="I58:I65"/>
    <mergeCell ref="G63:H63"/>
    <mergeCell ref="D64:F64"/>
    <mergeCell ref="G64:H64"/>
    <mergeCell ref="D65:F65"/>
    <mergeCell ref="J58:J65"/>
    <mergeCell ref="D59:F59"/>
    <mergeCell ref="G59:H59"/>
    <mergeCell ref="D60:F60"/>
    <mergeCell ref="G60:H60"/>
    <mergeCell ref="D61:F61"/>
    <mergeCell ref="G61:H61"/>
    <mergeCell ref="D62:F62"/>
    <mergeCell ref="G62:H62"/>
    <mergeCell ref="D63:F63"/>
    <mergeCell ref="G65:H65"/>
    <mergeCell ref="B66:B83"/>
    <mergeCell ref="C66:C83"/>
    <mergeCell ref="D66:F66"/>
    <mergeCell ref="G66:H66"/>
    <mergeCell ref="I66:I83"/>
    <mergeCell ref="G71:H71"/>
    <mergeCell ref="D72:F72"/>
    <mergeCell ref="G72:H72"/>
    <mergeCell ref="D73:F73"/>
    <mergeCell ref="G73:H73"/>
    <mergeCell ref="D74:F74"/>
    <mergeCell ref="G74:H74"/>
    <mergeCell ref="D75:F75"/>
    <mergeCell ref="G75:H75"/>
    <mergeCell ref="D76:F76"/>
    <mergeCell ref="G76:H76"/>
    <mergeCell ref="J66:J83"/>
    <mergeCell ref="D67:F67"/>
    <mergeCell ref="G67:H67"/>
    <mergeCell ref="D68:F68"/>
    <mergeCell ref="G68:H68"/>
    <mergeCell ref="D69:F69"/>
    <mergeCell ref="G69:H69"/>
    <mergeCell ref="D70:F70"/>
    <mergeCell ref="G70:H70"/>
    <mergeCell ref="D71:F71"/>
    <mergeCell ref="D80:F80"/>
    <mergeCell ref="G80:H80"/>
    <mergeCell ref="D81:F81"/>
    <mergeCell ref="G81:H81"/>
    <mergeCell ref="D82:F82"/>
    <mergeCell ref="G82:H82"/>
    <mergeCell ref="D77:F77"/>
    <mergeCell ref="G77:H77"/>
    <mergeCell ref="D78:F78"/>
    <mergeCell ref="G78:H78"/>
    <mergeCell ref="D79:F79"/>
    <mergeCell ref="G79:H79"/>
    <mergeCell ref="D83:F83"/>
    <mergeCell ref="G83:H83"/>
    <mergeCell ref="B84:B102"/>
    <mergeCell ref="C84:C102"/>
    <mergeCell ref="D84:F84"/>
    <mergeCell ref="G84:H84"/>
    <mergeCell ref="D89:F89"/>
    <mergeCell ref="G89:H89"/>
    <mergeCell ref="D90:F90"/>
    <mergeCell ref="G90:H90"/>
    <mergeCell ref="D91:F91"/>
    <mergeCell ref="G91:H91"/>
    <mergeCell ref="D92:F92"/>
    <mergeCell ref="G92:H92"/>
    <mergeCell ref="D93:F93"/>
    <mergeCell ref="G93:H93"/>
    <mergeCell ref="I84:I102"/>
    <mergeCell ref="J84:J102"/>
    <mergeCell ref="D85:F85"/>
    <mergeCell ref="G85:H85"/>
    <mergeCell ref="D86:F86"/>
    <mergeCell ref="G86:H86"/>
    <mergeCell ref="D87:F87"/>
    <mergeCell ref="G87:H87"/>
    <mergeCell ref="D88:F88"/>
    <mergeCell ref="G88:H88"/>
    <mergeCell ref="D97:F97"/>
    <mergeCell ref="G97:H97"/>
    <mergeCell ref="D98:F98"/>
    <mergeCell ref="G98:H98"/>
    <mergeCell ref="D99:F99"/>
    <mergeCell ref="G99:H99"/>
    <mergeCell ref="D94:F94"/>
    <mergeCell ref="G94:H94"/>
    <mergeCell ref="D95:F95"/>
    <mergeCell ref="G95:H95"/>
    <mergeCell ref="D96:F96"/>
    <mergeCell ref="G96:H96"/>
    <mergeCell ref="I103:I108"/>
    <mergeCell ref="J103:J108"/>
    <mergeCell ref="D104:F104"/>
    <mergeCell ref="G104:H104"/>
    <mergeCell ref="D105:F105"/>
    <mergeCell ref="G105:H105"/>
    <mergeCell ref="D100:F100"/>
    <mergeCell ref="G100:H100"/>
    <mergeCell ref="D101:F101"/>
    <mergeCell ref="G101:H101"/>
    <mergeCell ref="D102:F102"/>
    <mergeCell ref="G102:H102"/>
    <mergeCell ref="D106:F106"/>
    <mergeCell ref="G106:H106"/>
    <mergeCell ref="D107:F107"/>
    <mergeCell ref="G107:H107"/>
    <mergeCell ref="D108:F108"/>
    <mergeCell ref="G108:H108"/>
    <mergeCell ref="B103:B108"/>
    <mergeCell ref="C103:C108"/>
    <mergeCell ref="D103:F103"/>
    <mergeCell ref="G103:H103"/>
  </mergeCells>
  <phoneticPr fontId="4" type="noConversion"/>
  <printOptions horizontalCentered="1"/>
  <pageMargins left="0.31496062992125984" right="0.31496062992125984" top="1.1811023622047245" bottom="0.78740157480314965" header="0.39370078740157483" footer="0.39370078740157483"/>
  <pageSetup paperSize="9" scale="95"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8BD37-EC07-4333-987E-0FF94D33AF75}">
  <sheetPr>
    <tabColor rgb="FFFF0000"/>
  </sheetPr>
  <dimension ref="A1:R119"/>
  <sheetViews>
    <sheetView showGridLines="0" view="pageBreakPreview" workbookViewId="0">
      <selection activeCell="G37" sqref="G37:H37"/>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10.77734375" style="6" customWidth="1"/>
    <col min="7" max="7" width="7.88671875" style="6" customWidth="1"/>
    <col min="8" max="8" width="7.44140625" style="6" customWidth="1"/>
    <col min="9" max="9" width="5.5546875" style="5" customWidth="1"/>
    <col min="10" max="10" width="8.6640625" style="5" customWidth="1"/>
    <col min="11" max="11" width="8.88671875" style="5"/>
    <col min="12" max="13" width="13.44140625" style="5" customWidth="1"/>
    <col min="14" max="14" width="11.33203125" style="5" customWidth="1"/>
    <col min="15" max="16384" width="8.88671875" style="5"/>
  </cols>
  <sheetData>
    <row r="1" spans="1:17" s="2" customFormat="1" ht="27.75" customHeight="1">
      <c r="A1" s="308" t="s">
        <v>0</v>
      </c>
      <c r="B1" s="308"/>
      <c r="C1" s="308"/>
      <c r="D1" s="308"/>
      <c r="E1" s="308"/>
      <c r="F1" s="308"/>
      <c r="G1" s="308"/>
      <c r="H1" s="308"/>
      <c r="I1" s="308"/>
      <c r="J1" s="308"/>
    </row>
    <row r="2" spans="1:17" ht="22.5" customHeight="1">
      <c r="A2" s="3" t="s">
        <v>1</v>
      </c>
      <c r="B2" s="4">
        <f>'[11]제4호(참여현황)'!C2</f>
        <v>46287</v>
      </c>
      <c r="C2" s="309"/>
      <c r="D2" s="309"/>
    </row>
    <row r="3" spans="1:17" ht="35.1" customHeight="1" thickBot="1">
      <c r="A3" s="339" t="s">
        <v>2</v>
      </c>
      <c r="B3" s="339"/>
      <c r="C3" s="339"/>
      <c r="D3" s="30" t="s">
        <v>3</v>
      </c>
      <c r="E3" s="339" t="s">
        <v>4</v>
      </c>
      <c r="F3" s="339"/>
      <c r="G3" s="339" t="s">
        <v>5</v>
      </c>
      <c r="H3" s="339"/>
      <c r="I3" s="339"/>
      <c r="J3" s="30" t="s">
        <v>6</v>
      </c>
    </row>
    <row r="4" spans="1:17" ht="35.1" customHeight="1" thickTop="1">
      <c r="A4" s="353" t="s">
        <v>7</v>
      </c>
      <c r="B4" s="353"/>
      <c r="C4" s="31" t="str">
        <f>'[11]제4호(참여현황)'!C25</f>
        <v>박병원</v>
      </c>
      <c r="D4" s="32">
        <v>4</v>
      </c>
      <c r="E4" s="33">
        <f>SUM(G15:H20)</f>
        <v>145197943.87716919</v>
      </c>
      <c r="F4" s="34">
        <f>E4/100000000</f>
        <v>1.451979438771692</v>
      </c>
      <c r="G4" s="354">
        <v>4</v>
      </c>
      <c r="H4" s="354"/>
      <c r="I4" s="354"/>
      <c r="J4" s="35" t="s">
        <v>8</v>
      </c>
      <c r="K4" s="12" t="s">
        <v>8</v>
      </c>
    </row>
    <row r="5" spans="1:17" ht="35.1" customHeight="1">
      <c r="A5" s="303" t="s">
        <v>9</v>
      </c>
      <c r="B5" s="7" t="str">
        <f>'[11]제4호(참여현황)'!B26</f>
        <v>소음진동</v>
      </c>
      <c r="C5" s="7" t="str">
        <f>'[11]제4호(참여현황)'!C26</f>
        <v>이종훈</v>
      </c>
      <c r="D5" s="8">
        <v>7</v>
      </c>
      <c r="E5" s="9">
        <f>SUM(G21:H36)</f>
        <v>122030522.79238544</v>
      </c>
      <c r="F5" s="10">
        <f t="shared" ref="F5:F11" si="0">E5/100000000</f>
        <v>1.2203052279238544</v>
      </c>
      <c r="G5" s="13">
        <v>7</v>
      </c>
      <c r="H5" s="305">
        <f>SUM(G5:G7)/3</f>
        <v>7</v>
      </c>
      <c r="I5" s="305"/>
      <c r="J5" s="306"/>
      <c r="K5" s="12"/>
    </row>
    <row r="6" spans="1:17" ht="35.1" customHeight="1">
      <c r="A6" s="304"/>
      <c r="B6" s="7" t="str">
        <f>'[11]제4호(참여현황)'!B27</f>
        <v>대기관리</v>
      </c>
      <c r="C6" s="7" t="str">
        <f>'[11]제4호(참여현황)'!C27</f>
        <v>이정민</v>
      </c>
      <c r="D6" s="8">
        <v>7</v>
      </c>
      <c r="E6" s="9">
        <f>SUM(G37:H51)</f>
        <v>101354514.79885064</v>
      </c>
      <c r="F6" s="10">
        <f t="shared" si="0"/>
        <v>1.0135451479885065</v>
      </c>
      <c r="G6" s="13">
        <v>7</v>
      </c>
      <c r="H6" s="305"/>
      <c r="I6" s="305"/>
      <c r="J6" s="306"/>
      <c r="K6" s="12"/>
    </row>
    <row r="7" spans="1:17" ht="35.1" customHeight="1">
      <c r="A7" s="304"/>
      <c r="B7" s="7" t="str">
        <f>'[11]제4호(참여현황)'!B28</f>
        <v>수질관리</v>
      </c>
      <c r="C7" s="7" t="str">
        <f>'[11]제4호(참여현황)'!C28</f>
        <v>이세진</v>
      </c>
      <c r="D7" s="8">
        <v>7</v>
      </c>
      <c r="E7" s="9">
        <f>SUM(G52:H64)</f>
        <v>135801280.04999998</v>
      </c>
      <c r="F7" s="10">
        <f t="shared" si="0"/>
        <v>1.3580128004999998</v>
      </c>
      <c r="G7" s="13">
        <v>7</v>
      </c>
      <c r="H7" s="305"/>
      <c r="I7" s="305"/>
      <c r="J7" s="306"/>
      <c r="K7" s="12"/>
    </row>
    <row r="8" spans="1:17" ht="35.1" customHeight="1">
      <c r="A8" s="303" t="s">
        <v>10</v>
      </c>
      <c r="B8" s="7" t="str">
        <f>'[11]제4호(참여현황)'!B29</f>
        <v>수질관리</v>
      </c>
      <c r="C8" s="7" t="str">
        <f>'[11]제4호(참여현황)'!C29</f>
        <v>김종구</v>
      </c>
      <c r="D8" s="8">
        <v>6</v>
      </c>
      <c r="E8" s="9">
        <f>SUM(G65:H71)</f>
        <v>123911664.73962961</v>
      </c>
      <c r="F8" s="10">
        <f t="shared" si="0"/>
        <v>1.239116647396296</v>
      </c>
      <c r="G8" s="13">
        <v>6</v>
      </c>
      <c r="H8" s="305">
        <f>SUM(G8:G11)/3</f>
        <v>8</v>
      </c>
      <c r="I8" s="305"/>
      <c r="J8" s="307" t="s">
        <v>8</v>
      </c>
      <c r="K8" s="5" t="s">
        <v>8</v>
      </c>
    </row>
    <row r="9" spans="1:17" ht="35.1" customHeight="1">
      <c r="A9" s="303"/>
      <c r="B9" s="7" t="str">
        <f>'[11]제4호(참여현황)'!B30</f>
        <v>대기관리</v>
      </c>
      <c r="C9" s="7" t="str">
        <f>'[11]제4호(참여현황)'!C30</f>
        <v>최진용</v>
      </c>
      <c r="D9" s="8">
        <v>6</v>
      </c>
      <c r="E9" s="9">
        <f>SUM(G72:H84)</f>
        <v>203557538.71931615</v>
      </c>
      <c r="F9" s="10">
        <f t="shared" si="0"/>
        <v>2.0355753871931617</v>
      </c>
      <c r="G9" s="13">
        <v>6</v>
      </c>
      <c r="H9" s="305"/>
      <c r="I9" s="305"/>
      <c r="J9" s="307"/>
    </row>
    <row r="10" spans="1:17" ht="35.1" customHeight="1">
      <c r="A10" s="303"/>
      <c r="B10" s="7" t="str">
        <f>'[11]제4호(참여현황)'!B31</f>
        <v>폐기물처리</v>
      </c>
      <c r="C10" s="7" t="str">
        <f>'[11]제4호(참여현황)'!C31</f>
        <v>박지상</v>
      </c>
      <c r="D10" s="8">
        <v>6</v>
      </c>
      <c r="E10" s="9">
        <f>SUM(G85:H99)</f>
        <v>208199559.01545289</v>
      </c>
      <c r="F10" s="10">
        <f t="shared" si="0"/>
        <v>2.0819955901545288</v>
      </c>
      <c r="G10" s="13">
        <v>6</v>
      </c>
      <c r="H10" s="305"/>
      <c r="I10" s="305"/>
      <c r="J10" s="307"/>
    </row>
    <row r="11" spans="1:17" ht="35.1" customHeight="1">
      <c r="A11" s="303"/>
      <c r="B11" s="7" t="str">
        <f>'[11]제4호(참여현황)'!B32</f>
        <v>토양환경</v>
      </c>
      <c r="C11" s="7" t="str">
        <f>'[11]제4호(참여현황)'!C32</f>
        <v>김민욱</v>
      </c>
      <c r="D11" s="8">
        <v>6</v>
      </c>
      <c r="E11" s="9">
        <f>SUM(G100:H119)</f>
        <v>241248787.80660814</v>
      </c>
      <c r="F11" s="10">
        <f t="shared" si="0"/>
        <v>2.4124878780660812</v>
      </c>
      <c r="G11" s="13">
        <v>6</v>
      </c>
      <c r="H11" s="305"/>
      <c r="I11" s="305"/>
      <c r="J11" s="307"/>
    </row>
    <row r="12" spans="1:17" ht="15" customHeight="1">
      <c r="A12" s="14"/>
    </row>
    <row r="13" spans="1:17" ht="15" customHeight="1">
      <c r="A13" s="304" t="s">
        <v>11</v>
      </c>
      <c r="B13" s="304"/>
      <c r="C13" s="304"/>
      <c r="D13" s="304" t="s">
        <v>12</v>
      </c>
      <c r="E13" s="304"/>
      <c r="F13" s="304"/>
      <c r="G13" s="304" t="s">
        <v>13</v>
      </c>
      <c r="H13" s="304"/>
      <c r="I13" s="310" t="s">
        <v>5</v>
      </c>
      <c r="J13" s="310"/>
    </row>
    <row r="14" spans="1:17" ht="15" customHeight="1" thickBot="1">
      <c r="A14" s="339"/>
      <c r="B14" s="339"/>
      <c r="C14" s="339"/>
      <c r="D14" s="339"/>
      <c r="E14" s="339"/>
      <c r="F14" s="339"/>
      <c r="G14" s="339"/>
      <c r="H14" s="339"/>
      <c r="I14" s="340"/>
      <c r="J14" s="340"/>
    </row>
    <row r="15" spans="1:17" ht="50.1" customHeight="1" thickTop="1">
      <c r="A15" s="341" t="str">
        <f>A4</f>
        <v>책임기술자</v>
      </c>
      <c r="B15" s="342"/>
      <c r="C15" s="345" t="str">
        <f>C4</f>
        <v>박병원</v>
      </c>
      <c r="D15" s="434" t="s">
        <v>346</v>
      </c>
      <c r="E15" s="435"/>
      <c r="F15" s="436"/>
      <c r="G15" s="350">
        <f>Q15</f>
        <v>16359637.845235134</v>
      </c>
      <c r="H15" s="351"/>
      <c r="I15" s="36"/>
      <c r="J15" s="352">
        <v>4</v>
      </c>
      <c r="L15" s="37">
        <v>42703</v>
      </c>
      <c r="M15" s="37">
        <v>46721</v>
      </c>
      <c r="N15" s="146">
        <v>1801353000</v>
      </c>
      <c r="O15" s="39">
        <f>M15-L15+1</f>
        <v>4019</v>
      </c>
      <c r="P15" s="40">
        <f>IF((M15-$B$2)&gt;=365,365,(M15-$B$2))</f>
        <v>365</v>
      </c>
      <c r="Q15" s="41">
        <f>N15*P15/O15/10</f>
        <v>16359637.845235134</v>
      </c>
    </row>
    <row r="16" spans="1:17" ht="50.1" customHeight="1">
      <c r="A16" s="343"/>
      <c r="B16" s="344"/>
      <c r="C16" s="346"/>
      <c r="D16" s="416" t="s">
        <v>347</v>
      </c>
      <c r="E16" s="417"/>
      <c r="F16" s="418"/>
      <c r="G16" s="320">
        <f>Q16</f>
        <v>41775323.529411763</v>
      </c>
      <c r="H16" s="321"/>
      <c r="I16" s="44"/>
      <c r="J16" s="323"/>
      <c r="L16" s="37">
        <v>44273</v>
      </c>
      <c r="M16" s="37">
        <v>46783</v>
      </c>
      <c r="N16" s="146">
        <v>1945700000</v>
      </c>
      <c r="O16" s="39">
        <v>1700</v>
      </c>
      <c r="P16" s="40">
        <f t="shared" ref="P16:P20" si="1">IF((M16-$B$2)&gt;=365,365,(M16-$B$2))</f>
        <v>365</v>
      </c>
      <c r="Q16" s="41">
        <f t="shared" ref="Q16:Q20" si="2">N16*P16/O16/10</f>
        <v>41775323.529411763</v>
      </c>
    </row>
    <row r="17" spans="1:17" ht="50.1" customHeight="1">
      <c r="A17" s="343"/>
      <c r="B17" s="344"/>
      <c r="C17" s="346"/>
      <c r="D17" s="416" t="s">
        <v>348</v>
      </c>
      <c r="E17" s="417"/>
      <c r="F17" s="418"/>
      <c r="G17" s="320">
        <f t="shared" ref="G17:G20" si="3">Q17</f>
        <v>34658575</v>
      </c>
      <c r="H17" s="321"/>
      <c r="I17" s="44"/>
      <c r="J17" s="323"/>
      <c r="L17" s="37">
        <v>45755</v>
      </c>
      <c r="M17" s="37">
        <v>47554</v>
      </c>
      <c r="N17" s="146">
        <v>1709190000</v>
      </c>
      <c r="O17" s="39">
        <f t="shared" ref="O17:O20" si="4">M17-L17+1</f>
        <v>1800</v>
      </c>
      <c r="P17" s="40">
        <f t="shared" si="1"/>
        <v>365</v>
      </c>
      <c r="Q17" s="41">
        <f t="shared" si="2"/>
        <v>34658575</v>
      </c>
    </row>
    <row r="18" spans="1:17" ht="50.1" customHeight="1">
      <c r="A18" s="343"/>
      <c r="B18" s="344"/>
      <c r="C18" s="346"/>
      <c r="D18" s="466" t="s">
        <v>349</v>
      </c>
      <c r="E18" s="467"/>
      <c r="F18" s="468"/>
      <c r="G18" s="409" t="s">
        <v>350</v>
      </c>
      <c r="H18" s="321"/>
      <c r="I18" s="44"/>
      <c r="J18" s="323"/>
      <c r="L18" s="37">
        <v>45775</v>
      </c>
      <c r="M18" s="37">
        <v>46229</v>
      </c>
      <c r="N18" s="146">
        <v>99143000</v>
      </c>
      <c r="O18" s="39">
        <v>180</v>
      </c>
      <c r="P18" s="40">
        <v>122</v>
      </c>
      <c r="Q18" s="41">
        <f t="shared" si="2"/>
        <v>6719692.222222222</v>
      </c>
    </row>
    <row r="19" spans="1:17" ht="50.1" customHeight="1">
      <c r="A19" s="343"/>
      <c r="B19" s="344"/>
      <c r="C19" s="346"/>
      <c r="D19" s="466" t="s">
        <v>351</v>
      </c>
      <c r="E19" s="467"/>
      <c r="F19" s="468"/>
      <c r="G19" s="320">
        <f t="shared" si="3"/>
        <v>1112620.320855615</v>
      </c>
      <c r="H19" s="321"/>
      <c r="I19" s="44"/>
      <c r="J19" s="323"/>
      <c r="L19" s="37">
        <v>45827</v>
      </c>
      <c r="M19" s="37">
        <v>46387</v>
      </c>
      <c r="N19" s="146">
        <v>61800000</v>
      </c>
      <c r="O19" s="39">
        <f t="shared" si="4"/>
        <v>561</v>
      </c>
      <c r="P19" s="40">
        <v>101</v>
      </c>
      <c r="Q19" s="41">
        <f t="shared" si="2"/>
        <v>1112620.320855615</v>
      </c>
    </row>
    <row r="20" spans="1:17" ht="50.1" customHeight="1" thickBot="1">
      <c r="A20" s="469"/>
      <c r="B20" s="470"/>
      <c r="C20" s="446"/>
      <c r="D20" s="416" t="s">
        <v>352</v>
      </c>
      <c r="E20" s="417"/>
      <c r="F20" s="418"/>
      <c r="G20" s="320">
        <f t="shared" si="3"/>
        <v>51291787.181666665</v>
      </c>
      <c r="H20" s="321"/>
      <c r="I20" s="44"/>
      <c r="J20" s="445"/>
      <c r="L20" s="147">
        <v>46283</v>
      </c>
      <c r="M20" s="147">
        <v>47182</v>
      </c>
      <c r="N20" s="148">
        <v>1264728999</v>
      </c>
      <c r="O20" s="39">
        <f t="shared" si="4"/>
        <v>900</v>
      </c>
      <c r="P20" s="40">
        <f t="shared" si="1"/>
        <v>365</v>
      </c>
      <c r="Q20" s="149">
        <f t="shared" si="2"/>
        <v>51291787.181666665</v>
      </c>
    </row>
    <row r="21" spans="1:17" ht="39.950000000000003" customHeight="1" thickTop="1">
      <c r="A21" s="150"/>
      <c r="B21" s="413" t="str">
        <f>B5</f>
        <v>소음진동</v>
      </c>
      <c r="C21" s="413" t="str">
        <f>C5</f>
        <v>이종훈</v>
      </c>
      <c r="D21" s="463" t="s">
        <v>353</v>
      </c>
      <c r="E21" s="464"/>
      <c r="F21" s="465"/>
      <c r="G21" s="461">
        <f>Q21</f>
        <v>12598661.637931034</v>
      </c>
      <c r="H21" s="462"/>
      <c r="I21" s="44"/>
      <c r="J21" s="330">
        <v>7</v>
      </c>
      <c r="L21" s="37">
        <v>44532</v>
      </c>
      <c r="M21" s="37">
        <v>46387</v>
      </c>
      <c r="N21" s="38">
        <v>2315160000</v>
      </c>
      <c r="O21" s="39">
        <f>M21-L21+1</f>
        <v>1856</v>
      </c>
      <c r="P21" s="40">
        <f>IF((M21-$B$2+1)&gt;=365,365,(M21-$B$2+1))</f>
        <v>101</v>
      </c>
      <c r="Q21" s="151">
        <f>N21*P21/O21/10</f>
        <v>12598661.637931034</v>
      </c>
    </row>
    <row r="22" spans="1:17" ht="39.950000000000003" customHeight="1">
      <c r="A22" s="152"/>
      <c r="B22" s="346"/>
      <c r="C22" s="346"/>
      <c r="D22" s="463" t="s">
        <v>354</v>
      </c>
      <c r="E22" s="464"/>
      <c r="F22" s="465"/>
      <c r="G22" s="461">
        <f>Q22</f>
        <v>15514774.143302182</v>
      </c>
      <c r="H22" s="462"/>
      <c r="I22" s="44"/>
      <c r="J22" s="331"/>
      <c r="L22" s="37">
        <v>44916</v>
      </c>
      <c r="M22" s="37">
        <v>48446</v>
      </c>
      <c r="N22" s="38">
        <v>1500895000</v>
      </c>
      <c r="O22" s="39">
        <f>M22-L22+1</f>
        <v>3531</v>
      </c>
      <c r="P22" s="40">
        <f>IF((M22-$B$2+1)&gt;=365,365,(M22-$B$2+1))</f>
        <v>365</v>
      </c>
      <c r="Q22" s="151">
        <f>N22*P22/O22/10</f>
        <v>15514774.143302182</v>
      </c>
    </row>
    <row r="23" spans="1:17" ht="39.950000000000003" customHeight="1">
      <c r="A23" s="152"/>
      <c r="B23" s="346"/>
      <c r="C23" s="346"/>
      <c r="D23" s="463" t="s">
        <v>355</v>
      </c>
      <c r="E23" s="464"/>
      <c r="F23" s="465"/>
      <c r="G23" s="461">
        <f>Q23</f>
        <v>16714831.094831094</v>
      </c>
      <c r="H23" s="462"/>
      <c r="I23" s="44"/>
      <c r="J23" s="331"/>
      <c r="L23" s="37">
        <v>44916</v>
      </c>
      <c r="M23" s="37">
        <v>47372</v>
      </c>
      <c r="N23" s="38">
        <v>1125160000</v>
      </c>
      <c r="O23" s="39">
        <f>M23-L23+1</f>
        <v>2457</v>
      </c>
      <c r="P23" s="40">
        <f>IF((M23-$B$2+1)&gt;=365,365,(M23-$B$2+1))</f>
        <v>365</v>
      </c>
      <c r="Q23" s="151">
        <f>N23*P23/O23/10</f>
        <v>16714831.094831094</v>
      </c>
    </row>
    <row r="24" spans="1:17" ht="39.950000000000003" customHeight="1">
      <c r="A24" s="152"/>
      <c r="B24" s="346"/>
      <c r="C24" s="346"/>
      <c r="D24" s="463" t="s">
        <v>356</v>
      </c>
      <c r="E24" s="464"/>
      <c r="F24" s="465"/>
      <c r="G24" s="461">
        <f>Q24</f>
        <v>417454.21917808219</v>
      </c>
      <c r="H24" s="462"/>
      <c r="I24" s="44"/>
      <c r="J24" s="331"/>
      <c r="L24" s="37">
        <v>44970</v>
      </c>
      <c r="M24" s="37">
        <v>46429</v>
      </c>
      <c r="N24" s="38">
        <v>42621200</v>
      </c>
      <c r="O24" s="39">
        <f t="shared" ref="O24" si="5">M24-L24+1</f>
        <v>1460</v>
      </c>
      <c r="P24" s="40">
        <f t="shared" ref="P24" si="6">IF((M24-$B$2+1)&gt;=365,365,(M24-$B$2+1))</f>
        <v>143</v>
      </c>
      <c r="Q24" s="151">
        <f t="shared" ref="Q24" si="7">N24*P24/O24/10</f>
        <v>417454.21917808219</v>
      </c>
    </row>
    <row r="25" spans="1:17" ht="39.950000000000003" customHeight="1">
      <c r="A25" s="152"/>
      <c r="B25" s="346"/>
      <c r="C25" s="346"/>
      <c r="D25" s="463" t="s">
        <v>357</v>
      </c>
      <c r="E25" s="464"/>
      <c r="F25" s="465"/>
      <c r="G25" s="461" t="s">
        <v>358</v>
      </c>
      <c r="H25" s="462"/>
      <c r="I25" s="44"/>
      <c r="J25" s="331"/>
      <c r="L25" s="37">
        <v>45132</v>
      </c>
      <c r="M25" s="37" t="s">
        <v>359</v>
      </c>
      <c r="N25" s="38">
        <v>93500000</v>
      </c>
      <c r="O25" s="39">
        <v>365</v>
      </c>
      <c r="P25" s="40">
        <v>0</v>
      </c>
      <c r="Q25" s="151" t="s">
        <v>360</v>
      </c>
    </row>
    <row r="26" spans="1:17" ht="39.950000000000003" customHeight="1">
      <c r="A26" s="152"/>
      <c r="B26" s="346"/>
      <c r="C26" s="346"/>
      <c r="D26" s="463" t="s">
        <v>361</v>
      </c>
      <c r="E26" s="464"/>
      <c r="F26" s="465"/>
      <c r="G26" s="461" t="str">
        <f t="shared" ref="G26" si="8">Q26</f>
        <v>3개월이상
과업중지</v>
      </c>
      <c r="H26" s="462"/>
      <c r="I26" s="44"/>
      <c r="J26" s="331"/>
      <c r="L26" s="37">
        <v>45250</v>
      </c>
      <c r="M26" s="37">
        <v>46332</v>
      </c>
      <c r="N26" s="38">
        <v>107378900</v>
      </c>
      <c r="O26" s="39">
        <v>450</v>
      </c>
      <c r="P26" s="40">
        <v>32</v>
      </c>
      <c r="Q26" s="151" t="s">
        <v>362</v>
      </c>
    </row>
    <row r="27" spans="1:17" ht="39.950000000000003" customHeight="1">
      <c r="A27" s="152"/>
      <c r="B27" s="346"/>
      <c r="C27" s="346"/>
      <c r="D27" s="463" t="s">
        <v>363</v>
      </c>
      <c r="E27" s="464"/>
      <c r="F27" s="465"/>
      <c r="G27" s="461">
        <f>Q27</f>
        <v>19764332.685185187</v>
      </c>
      <c r="H27" s="462"/>
      <c r="I27" s="44"/>
      <c r="J27" s="331"/>
      <c r="L27" s="37">
        <v>45288</v>
      </c>
      <c r="M27" s="37">
        <v>46515</v>
      </c>
      <c r="N27" s="38">
        <v>932117000</v>
      </c>
      <c r="O27" s="39">
        <v>1080</v>
      </c>
      <c r="P27" s="40">
        <f t="shared" ref="P27" si="9">IF((M27-$B$2+1)&gt;=365,365,(M27-$B$2+1))</f>
        <v>229</v>
      </c>
      <c r="Q27" s="151">
        <f t="shared" ref="Q27" si="10">N27*P27/O27/10</f>
        <v>19764332.685185187</v>
      </c>
    </row>
    <row r="28" spans="1:17" ht="39.950000000000003" customHeight="1">
      <c r="A28" s="152"/>
      <c r="B28" s="346"/>
      <c r="C28" s="346"/>
      <c r="D28" s="463" t="s">
        <v>364</v>
      </c>
      <c r="E28" s="464"/>
      <c r="F28" s="465"/>
      <c r="G28" s="461" t="str">
        <f t="shared" ref="G28:G29" si="11">Q28</f>
        <v>3개월이상
과업중지</v>
      </c>
      <c r="H28" s="462"/>
      <c r="I28" s="44"/>
      <c r="J28" s="331"/>
      <c r="L28" s="37">
        <v>45357</v>
      </c>
      <c r="M28" s="37">
        <v>46288</v>
      </c>
      <c r="N28" s="38">
        <v>47952000</v>
      </c>
      <c r="O28" s="39">
        <v>150</v>
      </c>
      <c r="P28" s="40">
        <v>9</v>
      </c>
      <c r="Q28" s="151" t="s">
        <v>362</v>
      </c>
    </row>
    <row r="29" spans="1:17" ht="39.950000000000003" customHeight="1">
      <c r="A29" s="152"/>
      <c r="B29" s="346"/>
      <c r="C29" s="346"/>
      <c r="D29" s="463" t="s">
        <v>365</v>
      </c>
      <c r="E29" s="464"/>
      <c r="F29" s="465"/>
      <c r="G29" s="461" t="str">
        <f t="shared" si="11"/>
        <v>3개월이상
과업중지</v>
      </c>
      <c r="H29" s="462"/>
      <c r="I29" s="44"/>
      <c r="J29" s="331"/>
      <c r="L29" s="37">
        <v>45379</v>
      </c>
      <c r="M29" s="37">
        <v>46317</v>
      </c>
      <c r="N29" s="38">
        <v>47952000</v>
      </c>
      <c r="O29" s="39">
        <v>548</v>
      </c>
      <c r="P29" s="40">
        <v>22</v>
      </c>
      <c r="Q29" s="151" t="s">
        <v>362</v>
      </c>
    </row>
    <row r="30" spans="1:17" ht="39.950000000000003" customHeight="1">
      <c r="A30" s="152"/>
      <c r="B30" s="346"/>
      <c r="C30" s="346"/>
      <c r="D30" s="463" t="s">
        <v>366</v>
      </c>
      <c r="E30" s="464"/>
      <c r="F30" s="465"/>
      <c r="G30" s="461">
        <f>Q30</f>
        <v>39635756.114364453</v>
      </c>
      <c r="H30" s="462"/>
      <c r="I30" s="44"/>
      <c r="J30" s="331"/>
      <c r="L30" s="37">
        <v>45524</v>
      </c>
      <c r="M30" s="37">
        <v>48426</v>
      </c>
      <c r="N30" s="38">
        <v>3152400000</v>
      </c>
      <c r="O30" s="39">
        <f t="shared" ref="O30:O39" si="12">M30-L30+1</f>
        <v>2903</v>
      </c>
      <c r="P30" s="40">
        <f>IF((M30-$B$2+1)&gt;=365,365,(M30-$B$2+1))</f>
        <v>365</v>
      </c>
      <c r="Q30" s="151">
        <f t="shared" ref="Q30:Q34" si="13">N30*P30/O30/10</f>
        <v>39635756.114364453</v>
      </c>
    </row>
    <row r="31" spans="1:17" ht="39.950000000000003" customHeight="1">
      <c r="A31" s="152" t="s">
        <v>9</v>
      </c>
      <c r="B31" s="346"/>
      <c r="C31" s="346"/>
      <c r="D31" s="458" t="s">
        <v>367</v>
      </c>
      <c r="E31" s="459"/>
      <c r="F31" s="460"/>
      <c r="G31" s="461">
        <f t="shared" ref="G31:G37" si="14">Q31</f>
        <v>2590079.6852646638</v>
      </c>
      <c r="H31" s="462"/>
      <c r="I31" s="44"/>
      <c r="J31" s="331"/>
      <c r="L31" s="37">
        <v>45537</v>
      </c>
      <c r="M31" s="37">
        <v>46934</v>
      </c>
      <c r="N31" s="38">
        <v>99203600</v>
      </c>
      <c r="O31" s="39">
        <f t="shared" si="12"/>
        <v>1398</v>
      </c>
      <c r="P31" s="40">
        <f t="shared" ref="P31:P33" si="15">IF((M31-$B$2+1)&gt;=365,365,(M31-$B$2+1))</f>
        <v>365</v>
      </c>
      <c r="Q31" s="151">
        <f t="shared" si="13"/>
        <v>2590079.6852646638</v>
      </c>
    </row>
    <row r="32" spans="1:17" ht="39.950000000000003" customHeight="1">
      <c r="A32" s="152"/>
      <c r="B32" s="346"/>
      <c r="C32" s="346"/>
      <c r="D32" s="463" t="s">
        <v>368</v>
      </c>
      <c r="E32" s="464"/>
      <c r="F32" s="465"/>
      <c r="G32" s="461" t="str">
        <f t="shared" si="14"/>
        <v>3개월이상
과업중지</v>
      </c>
      <c r="H32" s="462"/>
      <c r="I32" s="44"/>
      <c r="J32" s="331"/>
      <c r="L32" s="37">
        <v>45628</v>
      </c>
      <c r="M32" s="37">
        <v>45992</v>
      </c>
      <c r="N32" s="38">
        <v>101874100</v>
      </c>
      <c r="O32" s="39">
        <f t="shared" si="12"/>
        <v>365</v>
      </c>
      <c r="P32" s="40">
        <v>8</v>
      </c>
      <c r="Q32" s="151" t="s">
        <v>362</v>
      </c>
    </row>
    <row r="33" spans="1:17" ht="39.950000000000003" customHeight="1">
      <c r="A33" s="152"/>
      <c r="B33" s="346"/>
      <c r="C33" s="346"/>
      <c r="D33" s="463" t="s">
        <v>369</v>
      </c>
      <c r="E33" s="464"/>
      <c r="F33" s="465"/>
      <c r="G33" s="461">
        <f t="shared" si="14"/>
        <v>13983121.944444444</v>
      </c>
      <c r="H33" s="462"/>
      <c r="I33" s="44"/>
      <c r="J33" s="331"/>
      <c r="L33" s="37">
        <v>45698</v>
      </c>
      <c r="M33" s="37">
        <v>46417</v>
      </c>
      <c r="N33" s="38">
        <v>768538000</v>
      </c>
      <c r="O33" s="39">
        <f t="shared" si="12"/>
        <v>720</v>
      </c>
      <c r="P33" s="40">
        <f t="shared" si="15"/>
        <v>131</v>
      </c>
      <c r="Q33" s="151">
        <f t="shared" si="13"/>
        <v>13983121.944444444</v>
      </c>
    </row>
    <row r="34" spans="1:17" ht="39.950000000000003" customHeight="1">
      <c r="A34" s="152"/>
      <c r="B34" s="346"/>
      <c r="C34" s="346"/>
      <c r="D34" s="458" t="s">
        <v>370</v>
      </c>
      <c r="E34" s="459"/>
      <c r="F34" s="460"/>
      <c r="G34" s="461">
        <f t="shared" si="14"/>
        <v>598634.55555555562</v>
      </c>
      <c r="H34" s="462"/>
      <c r="I34" s="44"/>
      <c r="J34" s="331"/>
      <c r="L34" s="37">
        <v>45756</v>
      </c>
      <c r="M34" s="37">
        <v>46295</v>
      </c>
      <c r="N34" s="38">
        <v>153934600</v>
      </c>
      <c r="O34" s="39">
        <f t="shared" si="12"/>
        <v>540</v>
      </c>
      <c r="P34" s="40">
        <v>21</v>
      </c>
      <c r="Q34" s="151">
        <f t="shared" si="13"/>
        <v>598634.55555555562</v>
      </c>
    </row>
    <row r="35" spans="1:17" ht="39.950000000000003" customHeight="1">
      <c r="A35" s="152" t="s">
        <v>9</v>
      </c>
      <c r="B35" s="346"/>
      <c r="C35" s="346"/>
      <c r="D35" s="458" t="s">
        <v>371</v>
      </c>
      <c r="E35" s="459"/>
      <c r="F35" s="460"/>
      <c r="G35" s="461" t="str">
        <f t="shared" si="14"/>
        <v>3개월이상
과업중지</v>
      </c>
      <c r="H35" s="462"/>
      <c r="I35" s="44"/>
      <c r="J35" s="331"/>
      <c r="L35" s="37">
        <v>45919</v>
      </c>
      <c r="M35" s="37">
        <v>46218</v>
      </c>
      <c r="N35" s="38">
        <v>46492900</v>
      </c>
      <c r="O35" s="39">
        <f t="shared" si="12"/>
        <v>300</v>
      </c>
      <c r="P35" s="40">
        <v>24</v>
      </c>
      <c r="Q35" s="151" t="s">
        <v>362</v>
      </c>
    </row>
    <row r="36" spans="1:17" ht="39.950000000000003" customHeight="1">
      <c r="A36" s="152"/>
      <c r="B36" s="346"/>
      <c r="C36" s="346"/>
      <c r="D36" s="463" t="s">
        <v>372</v>
      </c>
      <c r="E36" s="464"/>
      <c r="F36" s="465"/>
      <c r="G36" s="461">
        <f t="shared" si="14"/>
        <v>212876.71232876711</v>
      </c>
      <c r="H36" s="462"/>
      <c r="I36" s="44"/>
      <c r="J36" s="331"/>
      <c r="L36" s="37">
        <v>45959</v>
      </c>
      <c r="M36" s="37">
        <v>46323</v>
      </c>
      <c r="N36" s="38">
        <v>21000000</v>
      </c>
      <c r="O36" s="39">
        <f t="shared" si="12"/>
        <v>365</v>
      </c>
      <c r="P36" s="40">
        <f t="shared" ref="P36:P39" si="16">IF((M36-$B$2+1)&gt;=365,365,(M36-$B$2+1))</f>
        <v>37</v>
      </c>
      <c r="Q36" s="151">
        <f t="shared" ref="Q36:Q39" si="17">N36*P36/O36/10</f>
        <v>212876.71232876711</v>
      </c>
    </row>
    <row r="37" spans="1:17" ht="39.950000000000003" customHeight="1">
      <c r="A37" s="411" t="s">
        <v>9</v>
      </c>
      <c r="B37" s="153"/>
      <c r="C37" s="153"/>
      <c r="D37" s="458" t="s">
        <v>373</v>
      </c>
      <c r="E37" s="459"/>
      <c r="F37" s="460"/>
      <c r="G37" s="461">
        <f t="shared" si="14"/>
        <v>44244185.367264315</v>
      </c>
      <c r="H37" s="462"/>
      <c r="I37" s="44"/>
      <c r="J37" s="154"/>
      <c r="L37" s="37">
        <v>44959</v>
      </c>
      <c r="M37" s="37">
        <v>46687</v>
      </c>
      <c r="N37" s="38">
        <v>2095841000</v>
      </c>
      <c r="O37" s="39">
        <f t="shared" si="12"/>
        <v>1729</v>
      </c>
      <c r="P37" s="40">
        <f t="shared" si="16"/>
        <v>365</v>
      </c>
      <c r="Q37" s="151">
        <f t="shared" si="17"/>
        <v>44244185.367264315</v>
      </c>
    </row>
    <row r="38" spans="1:17" ht="39.950000000000003" customHeight="1">
      <c r="A38" s="412"/>
      <c r="B38" s="155"/>
      <c r="C38" s="155"/>
      <c r="D38" s="458" t="s">
        <v>374</v>
      </c>
      <c r="E38" s="459"/>
      <c r="F38" s="460"/>
      <c r="G38" s="461" t="s">
        <v>375</v>
      </c>
      <c r="H38" s="462"/>
      <c r="I38" s="44"/>
      <c r="J38" s="156"/>
      <c r="L38" s="37">
        <v>44942</v>
      </c>
      <c r="M38" s="37">
        <v>47133</v>
      </c>
      <c r="N38" s="38">
        <v>1037115000</v>
      </c>
      <c r="O38" s="39">
        <f t="shared" si="12"/>
        <v>2192</v>
      </c>
      <c r="P38" s="40">
        <f t="shared" si="16"/>
        <v>365</v>
      </c>
      <c r="Q38" s="151">
        <f t="shared" si="17"/>
        <v>17269478.786496349</v>
      </c>
    </row>
    <row r="39" spans="1:17" ht="39.950000000000003" customHeight="1">
      <c r="A39" s="412"/>
      <c r="B39" s="155"/>
      <c r="C39" s="155"/>
      <c r="D39" s="463" t="s">
        <v>356</v>
      </c>
      <c r="E39" s="464"/>
      <c r="F39" s="465"/>
      <c r="G39" s="461">
        <f t="shared" ref="G39:G40" si="18">Q39</f>
        <v>417454.21917808219</v>
      </c>
      <c r="H39" s="462"/>
      <c r="I39" s="44"/>
      <c r="J39" s="156"/>
      <c r="L39" s="37">
        <v>44970</v>
      </c>
      <c r="M39" s="37">
        <v>46429</v>
      </c>
      <c r="N39" s="38">
        <v>42621200</v>
      </c>
      <c r="O39" s="39">
        <f t="shared" si="12"/>
        <v>1460</v>
      </c>
      <c r="P39" s="40">
        <f t="shared" si="16"/>
        <v>143</v>
      </c>
      <c r="Q39" s="151">
        <f t="shared" si="17"/>
        <v>417454.21917808219</v>
      </c>
    </row>
    <row r="40" spans="1:17" ht="39.950000000000003" customHeight="1">
      <c r="A40" s="412"/>
      <c r="B40" s="155" t="s">
        <v>62</v>
      </c>
      <c r="C40" s="155"/>
      <c r="D40" s="458" t="s">
        <v>376</v>
      </c>
      <c r="E40" s="459"/>
      <c r="F40" s="460"/>
      <c r="G40" s="461" t="str">
        <f t="shared" si="18"/>
        <v>3개월이상
과업중지</v>
      </c>
      <c r="H40" s="462"/>
      <c r="I40" s="44"/>
      <c r="J40" s="156"/>
      <c r="L40" s="37">
        <v>45056</v>
      </c>
      <c r="M40" s="37">
        <v>45828</v>
      </c>
      <c r="N40" s="38">
        <v>223062000</v>
      </c>
      <c r="O40" s="39">
        <v>450</v>
      </c>
      <c r="P40" s="40">
        <v>33</v>
      </c>
      <c r="Q40" s="151" t="s">
        <v>362</v>
      </c>
    </row>
    <row r="41" spans="1:17" ht="39.950000000000003" customHeight="1">
      <c r="A41" s="412"/>
      <c r="B41" s="155"/>
      <c r="C41" s="155" t="str">
        <f>C6</f>
        <v>이정민</v>
      </c>
      <c r="D41" s="463" t="s">
        <v>357</v>
      </c>
      <c r="E41" s="464"/>
      <c r="F41" s="465"/>
      <c r="G41" s="461" t="s">
        <v>358</v>
      </c>
      <c r="H41" s="462"/>
      <c r="I41" s="44"/>
      <c r="J41" s="156">
        <v>7</v>
      </c>
      <c r="L41" s="37">
        <v>45132</v>
      </c>
      <c r="M41" s="37" t="s">
        <v>359</v>
      </c>
      <c r="N41" s="38">
        <v>93500000</v>
      </c>
      <c r="O41" s="39">
        <v>365</v>
      </c>
      <c r="P41" s="40">
        <v>0</v>
      </c>
      <c r="Q41" s="151" t="s">
        <v>360</v>
      </c>
    </row>
    <row r="42" spans="1:17" ht="39.950000000000003" customHeight="1">
      <c r="A42" s="412"/>
      <c r="B42" s="155"/>
      <c r="C42" s="155"/>
      <c r="D42" s="458" t="s">
        <v>377</v>
      </c>
      <c r="E42" s="459"/>
      <c r="F42" s="460"/>
      <c r="G42" s="461" t="str">
        <f t="shared" ref="G42:G60" si="19">Q42</f>
        <v>3개월이상
과업중지</v>
      </c>
      <c r="H42" s="462"/>
      <c r="I42" s="44"/>
      <c r="J42" s="156"/>
      <c r="L42" s="37">
        <v>45236</v>
      </c>
      <c r="M42" s="37">
        <v>46004</v>
      </c>
      <c r="N42" s="38">
        <v>714700000</v>
      </c>
      <c r="O42" s="39">
        <v>720</v>
      </c>
      <c r="P42" s="40">
        <v>309</v>
      </c>
      <c r="Q42" s="151" t="s">
        <v>362</v>
      </c>
    </row>
    <row r="43" spans="1:17" ht="39" customHeight="1">
      <c r="A43" s="412"/>
      <c r="B43" s="155"/>
      <c r="C43" s="155"/>
      <c r="D43" s="463" t="s">
        <v>361</v>
      </c>
      <c r="E43" s="464"/>
      <c r="F43" s="465"/>
      <c r="G43" s="461" t="str">
        <f t="shared" si="19"/>
        <v>3개월이상
과업중지</v>
      </c>
      <c r="H43" s="462"/>
      <c r="I43" s="44"/>
      <c r="J43" s="156"/>
      <c r="L43" s="37">
        <v>45250</v>
      </c>
      <c r="M43" s="37">
        <v>46332</v>
      </c>
      <c r="N43" s="38">
        <v>107378900</v>
      </c>
      <c r="O43" s="39">
        <v>450</v>
      </c>
      <c r="P43" s="40">
        <v>32</v>
      </c>
      <c r="Q43" s="151" t="s">
        <v>362</v>
      </c>
    </row>
    <row r="44" spans="1:17" ht="39.950000000000003" customHeight="1">
      <c r="A44" s="412"/>
      <c r="B44" s="155"/>
      <c r="C44" s="155"/>
      <c r="D44" s="463" t="s">
        <v>364</v>
      </c>
      <c r="E44" s="464"/>
      <c r="F44" s="465"/>
      <c r="G44" s="461" t="str">
        <f t="shared" si="19"/>
        <v>3개월이상
과업중지</v>
      </c>
      <c r="H44" s="462"/>
      <c r="I44" s="44"/>
      <c r="J44" s="156"/>
      <c r="L44" s="37">
        <v>45357</v>
      </c>
      <c r="M44" s="37">
        <v>46288</v>
      </c>
      <c r="N44" s="38">
        <v>47952000</v>
      </c>
      <c r="O44" s="39">
        <v>150</v>
      </c>
      <c r="P44" s="40">
        <v>9</v>
      </c>
      <c r="Q44" s="151" t="s">
        <v>362</v>
      </c>
    </row>
    <row r="45" spans="1:17" ht="39.950000000000003" customHeight="1">
      <c r="A45" s="412"/>
      <c r="B45" s="155"/>
      <c r="C45" s="155"/>
      <c r="D45" s="463" t="s">
        <v>365</v>
      </c>
      <c r="E45" s="464"/>
      <c r="F45" s="465"/>
      <c r="G45" s="461" t="str">
        <f t="shared" si="19"/>
        <v>3개월이상
과업중지</v>
      </c>
      <c r="H45" s="462"/>
      <c r="I45" s="44"/>
      <c r="J45" s="156"/>
      <c r="L45" s="37">
        <v>45379</v>
      </c>
      <c r="M45" s="37">
        <v>46317</v>
      </c>
      <c r="N45" s="38">
        <v>47952000</v>
      </c>
      <c r="O45" s="39">
        <v>548</v>
      </c>
      <c r="P45" s="40">
        <v>22</v>
      </c>
      <c r="Q45" s="151" t="s">
        <v>362</v>
      </c>
    </row>
    <row r="46" spans="1:17" ht="39.950000000000003" customHeight="1">
      <c r="A46" s="412"/>
      <c r="B46" s="155"/>
      <c r="C46" s="155"/>
      <c r="D46" s="458" t="s">
        <v>367</v>
      </c>
      <c r="E46" s="459"/>
      <c r="F46" s="460"/>
      <c r="G46" s="461">
        <f t="shared" si="19"/>
        <v>2590079.6852646638</v>
      </c>
      <c r="H46" s="462"/>
      <c r="I46" s="44"/>
      <c r="J46" s="156"/>
      <c r="L46" s="37">
        <v>45537</v>
      </c>
      <c r="M46" s="37">
        <v>46934</v>
      </c>
      <c r="N46" s="38">
        <v>99203600</v>
      </c>
      <c r="O46" s="39">
        <f t="shared" ref="O46:O51" si="20">M46-L46+1</f>
        <v>1398</v>
      </c>
      <c r="P46" s="40">
        <f t="shared" ref="P46" si="21">IF((M46-$B$2+1)&gt;=365,365,(M46-$B$2+1))</f>
        <v>365</v>
      </c>
      <c r="Q46" s="151">
        <f t="shared" ref="Q46" si="22">N46*P46/O46/10</f>
        <v>2590079.6852646638</v>
      </c>
    </row>
    <row r="47" spans="1:17" ht="39.950000000000003" customHeight="1">
      <c r="A47" s="412"/>
      <c r="B47" s="155"/>
      <c r="C47" s="155"/>
      <c r="D47" s="463" t="s">
        <v>368</v>
      </c>
      <c r="E47" s="464"/>
      <c r="F47" s="465"/>
      <c r="G47" s="461" t="str">
        <f t="shared" si="19"/>
        <v>3개월이상
과업중지</v>
      </c>
      <c r="H47" s="462"/>
      <c r="I47" s="44"/>
      <c r="J47" s="156">
        <v>7</v>
      </c>
      <c r="L47" s="37">
        <v>45628</v>
      </c>
      <c r="M47" s="37">
        <v>45992</v>
      </c>
      <c r="N47" s="38">
        <v>101874100</v>
      </c>
      <c r="O47" s="39">
        <f t="shared" si="20"/>
        <v>365</v>
      </c>
      <c r="P47" s="40">
        <v>8</v>
      </c>
      <c r="Q47" s="151" t="s">
        <v>362</v>
      </c>
    </row>
    <row r="48" spans="1:17" ht="39.950000000000003" customHeight="1">
      <c r="A48" s="412"/>
      <c r="B48" s="155"/>
      <c r="C48" s="155"/>
      <c r="D48" s="458" t="s">
        <v>370</v>
      </c>
      <c r="E48" s="459"/>
      <c r="F48" s="460"/>
      <c r="G48" s="461">
        <f t="shared" si="19"/>
        <v>598634.55555555562</v>
      </c>
      <c r="H48" s="462"/>
      <c r="I48" s="44"/>
      <c r="J48" s="156"/>
      <c r="L48" s="37">
        <v>45756</v>
      </c>
      <c r="M48" s="37">
        <v>46295</v>
      </c>
      <c r="N48" s="38">
        <v>153934600</v>
      </c>
      <c r="O48" s="39">
        <f t="shared" si="20"/>
        <v>540</v>
      </c>
      <c r="P48" s="40">
        <v>21</v>
      </c>
      <c r="Q48" s="151">
        <f t="shared" ref="Q48" si="23">N48*P48/O48/10</f>
        <v>598634.55555555562</v>
      </c>
    </row>
    <row r="49" spans="1:18" ht="39" customHeight="1">
      <c r="A49" s="412"/>
      <c r="B49" s="155"/>
      <c r="C49" s="155"/>
      <c r="D49" s="458" t="s">
        <v>371</v>
      </c>
      <c r="E49" s="459"/>
      <c r="F49" s="460"/>
      <c r="G49" s="461" t="str">
        <f t="shared" si="19"/>
        <v>3개월이상
과업중지</v>
      </c>
      <c r="H49" s="462"/>
      <c r="I49" s="44"/>
      <c r="J49" s="156"/>
      <c r="L49" s="37">
        <v>45919</v>
      </c>
      <c r="M49" s="37">
        <v>46218</v>
      </c>
      <c r="N49" s="38">
        <v>46492900</v>
      </c>
      <c r="O49" s="39">
        <f t="shared" si="20"/>
        <v>300</v>
      </c>
      <c r="P49" s="40">
        <v>24</v>
      </c>
      <c r="Q49" s="151" t="s">
        <v>362</v>
      </c>
    </row>
    <row r="50" spans="1:18" ht="39.950000000000003" customHeight="1">
      <c r="A50" s="412"/>
      <c r="B50" s="155"/>
      <c r="C50" s="155"/>
      <c r="D50" s="463" t="s">
        <v>372</v>
      </c>
      <c r="E50" s="464"/>
      <c r="F50" s="465"/>
      <c r="G50" s="461">
        <f t="shared" si="19"/>
        <v>212876.71232876711</v>
      </c>
      <c r="H50" s="462"/>
      <c r="I50" s="44"/>
      <c r="J50" s="156"/>
      <c r="L50" s="37">
        <v>45959</v>
      </c>
      <c r="M50" s="37">
        <v>46323</v>
      </c>
      <c r="N50" s="38">
        <v>21000000</v>
      </c>
      <c r="O50" s="39">
        <f t="shared" si="20"/>
        <v>365</v>
      </c>
      <c r="P50" s="40">
        <f t="shared" ref="P50:P51" si="24">IF((M50-$B$2+1)&gt;=365,365,(M50-$B$2+1))</f>
        <v>37</v>
      </c>
      <c r="Q50" s="151">
        <f t="shared" ref="Q50:Q51" si="25">N50*P50/O50/10</f>
        <v>212876.71232876711</v>
      </c>
    </row>
    <row r="51" spans="1:18" ht="39.950000000000003" customHeight="1" thickBot="1">
      <c r="A51" s="412"/>
      <c r="B51" s="155"/>
      <c r="C51" s="155"/>
      <c r="D51" s="463" t="s">
        <v>378</v>
      </c>
      <c r="E51" s="464"/>
      <c r="F51" s="465"/>
      <c r="G51" s="461">
        <f t="shared" si="19"/>
        <v>53291284.259259261</v>
      </c>
      <c r="H51" s="462"/>
      <c r="I51" s="44"/>
      <c r="J51" s="156"/>
      <c r="L51" s="37">
        <v>46223</v>
      </c>
      <c r="M51" s="37">
        <v>46762</v>
      </c>
      <c r="N51" s="38">
        <v>788419000</v>
      </c>
      <c r="O51" s="39">
        <f t="shared" si="20"/>
        <v>540</v>
      </c>
      <c r="P51" s="40">
        <f t="shared" si="24"/>
        <v>365</v>
      </c>
      <c r="Q51" s="151">
        <f t="shared" si="25"/>
        <v>53291284.259259261</v>
      </c>
    </row>
    <row r="52" spans="1:18" ht="39.950000000000003" customHeight="1" thickTop="1">
      <c r="A52" s="412" t="s">
        <v>9</v>
      </c>
      <c r="B52" s="346" t="str">
        <f>B7</f>
        <v>수질관리</v>
      </c>
      <c r="C52" s="346" t="str">
        <f>C7</f>
        <v>이세진</v>
      </c>
      <c r="D52" s="455" t="s">
        <v>379</v>
      </c>
      <c r="E52" s="456"/>
      <c r="F52" s="457"/>
      <c r="G52" s="453">
        <f t="shared" si="19"/>
        <v>12473922.41</v>
      </c>
      <c r="H52" s="454"/>
      <c r="I52" s="157"/>
      <c r="J52" s="331">
        <v>7</v>
      </c>
      <c r="L52" s="158">
        <v>2315160000</v>
      </c>
      <c r="M52" s="159">
        <v>44532</v>
      </c>
      <c r="N52" s="159">
        <v>46387</v>
      </c>
      <c r="O52" s="39">
        <f t="shared" ref="O52:O64" si="26">N52-M52+1</f>
        <v>1856</v>
      </c>
      <c r="P52" s="160">
        <f>IF(R52="",IF((N52-$B$2)&gt;=365,365,(N52-$B$2)),IF($B$2-R52&gt;=90,"3개월이상 중지중",N52-R52))</f>
        <v>100</v>
      </c>
      <c r="Q52" s="161">
        <f>IF(R52="",ROUND((SUM((L52*(P52/O52)/10))),2),IF(($B$2-R52+1)&gt;90,"3개월이상
중지중",ROUND((SUM((L52*(P52/O52)/10))),2)))</f>
        <v>12473922.41</v>
      </c>
      <c r="R52" s="162"/>
    </row>
    <row r="53" spans="1:18" ht="39.950000000000003" customHeight="1">
      <c r="A53" s="412"/>
      <c r="B53" s="346"/>
      <c r="C53" s="346"/>
      <c r="D53" s="450" t="s">
        <v>380</v>
      </c>
      <c r="E53" s="451"/>
      <c r="F53" s="452"/>
      <c r="G53" s="453">
        <f t="shared" si="19"/>
        <v>1314007.54</v>
      </c>
      <c r="H53" s="454"/>
      <c r="I53" s="44"/>
      <c r="J53" s="331"/>
      <c r="L53" s="158">
        <v>110100000</v>
      </c>
      <c r="M53" s="159">
        <v>44886</v>
      </c>
      <c r="N53" s="159">
        <v>46477</v>
      </c>
      <c r="O53" s="39">
        <f t="shared" si="26"/>
        <v>1592</v>
      </c>
      <c r="P53" s="160">
        <f t="shared" ref="P53:P64" si="27">IF(R53="",IF((N53-$B$2)&gt;=365,365,(N53-$B$2)),IF($B$2-R53&gt;=90,"3개월이상 중지중",N53-R53))</f>
        <v>190</v>
      </c>
      <c r="Q53" s="161">
        <f t="shared" ref="Q53:Q64" si="28">IF(R53="",ROUND((SUM((L53*(P53/O53)/10))),2),IF(($B$2-R53+1)&gt;90,"3개월이상
중지중",ROUND((SUM((L53*(P53/O53)/10))),2)))</f>
        <v>1314007.54</v>
      </c>
      <c r="R53" s="162"/>
    </row>
    <row r="54" spans="1:18" ht="39.950000000000003" customHeight="1">
      <c r="A54" s="412"/>
      <c r="B54" s="346"/>
      <c r="C54" s="346"/>
      <c r="D54" s="450" t="s">
        <v>340</v>
      </c>
      <c r="E54" s="451"/>
      <c r="F54" s="452"/>
      <c r="G54" s="453">
        <f t="shared" si="19"/>
        <v>22226854.629999999</v>
      </c>
      <c r="H54" s="454"/>
      <c r="I54" s="44"/>
      <c r="J54" s="331"/>
      <c r="L54" s="158">
        <v>876095000</v>
      </c>
      <c r="M54" s="159">
        <v>45482</v>
      </c>
      <c r="N54" s="159">
        <v>46561</v>
      </c>
      <c r="O54" s="39">
        <f t="shared" si="26"/>
        <v>1080</v>
      </c>
      <c r="P54" s="160">
        <f t="shared" si="27"/>
        <v>274</v>
      </c>
      <c r="Q54" s="161">
        <f t="shared" si="28"/>
        <v>22226854.629999999</v>
      </c>
      <c r="R54" s="162"/>
    </row>
    <row r="55" spans="1:18" ht="39.950000000000003" customHeight="1">
      <c r="A55" s="412"/>
      <c r="B55" s="346"/>
      <c r="C55" s="346"/>
      <c r="D55" s="450" t="s">
        <v>381</v>
      </c>
      <c r="E55" s="451"/>
      <c r="F55" s="452"/>
      <c r="G55" s="453">
        <f t="shared" si="19"/>
        <v>2911543.21</v>
      </c>
      <c r="H55" s="454"/>
      <c r="I55" s="44"/>
      <c r="J55" s="331"/>
      <c r="L55" s="158">
        <v>188668000</v>
      </c>
      <c r="M55" s="159">
        <v>45740</v>
      </c>
      <c r="N55" s="159">
        <v>46387</v>
      </c>
      <c r="O55" s="39">
        <f t="shared" si="26"/>
        <v>648</v>
      </c>
      <c r="P55" s="160">
        <f t="shared" si="27"/>
        <v>100</v>
      </c>
      <c r="Q55" s="161">
        <f t="shared" si="28"/>
        <v>2911543.21</v>
      </c>
      <c r="R55" s="162"/>
    </row>
    <row r="56" spans="1:18" ht="39.950000000000003" customHeight="1">
      <c r="A56" s="412"/>
      <c r="B56" s="346"/>
      <c r="C56" s="346"/>
      <c r="D56" s="450" t="s">
        <v>382</v>
      </c>
      <c r="E56" s="451"/>
      <c r="F56" s="452"/>
      <c r="G56" s="453">
        <f t="shared" si="19"/>
        <v>10777519.27</v>
      </c>
      <c r="H56" s="454"/>
      <c r="I56" s="44"/>
      <c r="J56" s="331"/>
      <c r="L56" s="158">
        <v>1064169300</v>
      </c>
      <c r="M56" s="159">
        <v>43088</v>
      </c>
      <c r="N56" s="159">
        <v>46691</v>
      </c>
      <c r="O56" s="39">
        <f t="shared" si="26"/>
        <v>3604</v>
      </c>
      <c r="P56" s="160">
        <f t="shared" si="27"/>
        <v>365</v>
      </c>
      <c r="Q56" s="161">
        <f t="shared" si="28"/>
        <v>10777519.27</v>
      </c>
      <c r="R56" s="162"/>
    </row>
    <row r="57" spans="1:18" ht="39.950000000000003" customHeight="1">
      <c r="A57" s="412"/>
      <c r="B57" s="346"/>
      <c r="C57" s="346"/>
      <c r="D57" s="450" t="s">
        <v>383</v>
      </c>
      <c r="E57" s="451"/>
      <c r="F57" s="452"/>
      <c r="G57" s="453">
        <f t="shared" si="19"/>
        <v>27708907.41</v>
      </c>
      <c r="H57" s="454"/>
      <c r="I57" s="44"/>
      <c r="J57" s="331"/>
      <c r="L57" s="158">
        <v>2049700000</v>
      </c>
      <c r="M57" s="159">
        <v>45456</v>
      </c>
      <c r="N57" s="159">
        <v>48155</v>
      </c>
      <c r="O57" s="39">
        <f t="shared" si="26"/>
        <v>2700</v>
      </c>
      <c r="P57" s="160">
        <f t="shared" si="27"/>
        <v>365</v>
      </c>
      <c r="Q57" s="161">
        <f t="shared" si="28"/>
        <v>27708907.41</v>
      </c>
      <c r="R57" s="162"/>
    </row>
    <row r="58" spans="1:18" ht="39.950000000000003" customHeight="1">
      <c r="A58" s="412"/>
      <c r="B58" s="346"/>
      <c r="C58" s="346"/>
      <c r="D58" s="450" t="s">
        <v>384</v>
      </c>
      <c r="E58" s="451"/>
      <c r="F58" s="452"/>
      <c r="G58" s="453">
        <f t="shared" si="19"/>
        <v>15091232.880000001</v>
      </c>
      <c r="H58" s="454"/>
      <c r="I58" s="44"/>
      <c r="J58" s="331"/>
      <c r="L58" s="158">
        <v>301000000</v>
      </c>
      <c r="M58" s="159">
        <v>46106</v>
      </c>
      <c r="N58" s="159">
        <v>46470</v>
      </c>
      <c r="O58" s="39">
        <f t="shared" si="26"/>
        <v>365</v>
      </c>
      <c r="P58" s="160">
        <f t="shared" si="27"/>
        <v>183</v>
      </c>
      <c r="Q58" s="161">
        <f t="shared" si="28"/>
        <v>15091232.880000001</v>
      </c>
      <c r="R58" s="162"/>
    </row>
    <row r="59" spans="1:18" ht="39.950000000000003" customHeight="1">
      <c r="A59" s="412"/>
      <c r="B59" s="346"/>
      <c r="C59" s="346"/>
      <c r="D59" s="450" t="s">
        <v>280</v>
      </c>
      <c r="E59" s="451"/>
      <c r="F59" s="452"/>
      <c r="G59" s="453">
        <f t="shared" si="19"/>
        <v>26239444.440000001</v>
      </c>
      <c r="H59" s="454"/>
      <c r="I59" s="44"/>
      <c r="J59" s="331"/>
      <c r="L59" s="158">
        <v>647000000</v>
      </c>
      <c r="M59" s="159">
        <v>46204</v>
      </c>
      <c r="N59" s="159">
        <v>47103</v>
      </c>
      <c r="O59" s="39">
        <f t="shared" si="26"/>
        <v>900</v>
      </c>
      <c r="P59" s="160">
        <f t="shared" si="27"/>
        <v>365</v>
      </c>
      <c r="Q59" s="161">
        <f t="shared" si="28"/>
        <v>26239444.440000001</v>
      </c>
      <c r="R59" s="162"/>
    </row>
    <row r="60" spans="1:18" ht="39.950000000000003" customHeight="1">
      <c r="A60" s="412"/>
      <c r="B60" s="346"/>
      <c r="C60" s="346"/>
      <c r="D60" s="450" t="s">
        <v>385</v>
      </c>
      <c r="E60" s="451"/>
      <c r="F60" s="452"/>
      <c r="G60" s="453">
        <f t="shared" si="19"/>
        <v>17057848.260000002</v>
      </c>
      <c r="H60" s="454"/>
      <c r="I60" s="44"/>
      <c r="J60" s="331"/>
      <c r="L60" s="158">
        <v>1127220000</v>
      </c>
      <c r="M60" s="159">
        <v>45820</v>
      </c>
      <c r="N60" s="159">
        <v>48231</v>
      </c>
      <c r="O60" s="39">
        <f t="shared" si="26"/>
        <v>2412</v>
      </c>
      <c r="P60" s="160">
        <f t="shared" si="27"/>
        <v>365</v>
      </c>
      <c r="Q60" s="161">
        <f t="shared" si="28"/>
        <v>17057848.260000002</v>
      </c>
      <c r="R60" s="162"/>
    </row>
    <row r="61" spans="1:18" ht="39.950000000000003" customHeight="1">
      <c r="A61" s="412"/>
      <c r="B61" s="346"/>
      <c r="C61" s="346"/>
      <c r="D61" s="450" t="s">
        <v>386</v>
      </c>
      <c r="E61" s="451"/>
      <c r="F61" s="452"/>
      <c r="G61" s="453" t="str">
        <f>Q61&amp;CHAR(10)&amp;TEXT(R61,"(yy.mm.dd.)")</f>
        <v>3개월이상
중지중
(25.08.19.)</v>
      </c>
      <c r="H61" s="454"/>
      <c r="I61" s="44"/>
      <c r="J61" s="331"/>
      <c r="L61" s="158">
        <v>55990000</v>
      </c>
      <c r="M61" s="159">
        <v>45777</v>
      </c>
      <c r="N61" s="159">
        <v>45956</v>
      </c>
      <c r="O61" s="39">
        <f t="shared" si="26"/>
        <v>180</v>
      </c>
      <c r="P61" s="160" t="str">
        <f t="shared" si="27"/>
        <v>3개월이상 중지중</v>
      </c>
      <c r="Q61" s="161" t="str">
        <f t="shared" si="28"/>
        <v>3개월이상
중지중</v>
      </c>
      <c r="R61" s="162">
        <v>45888</v>
      </c>
    </row>
    <row r="62" spans="1:18" ht="39.950000000000003" customHeight="1">
      <c r="A62" s="412"/>
      <c r="B62" s="346"/>
      <c r="C62" s="346"/>
      <c r="D62" s="450" t="s">
        <v>387</v>
      </c>
      <c r="E62" s="451"/>
      <c r="F62" s="452"/>
      <c r="G62" s="453" t="str">
        <f>Q62&amp;CHAR(10)&amp;TEXT(R62,"(yy.mm.dd.)")</f>
        <v>3개월이상
중지중
(26.06.12.)</v>
      </c>
      <c r="H62" s="454"/>
      <c r="I62" s="44"/>
      <c r="J62" s="331"/>
      <c r="L62" s="158">
        <v>19800000</v>
      </c>
      <c r="M62" s="159">
        <v>45807</v>
      </c>
      <c r="N62" s="159">
        <v>46298</v>
      </c>
      <c r="O62" s="39">
        <f t="shared" si="26"/>
        <v>492</v>
      </c>
      <c r="P62" s="160" t="str">
        <f t="shared" si="27"/>
        <v>3개월이상 중지중</v>
      </c>
      <c r="Q62" s="161" t="str">
        <f t="shared" si="28"/>
        <v>3개월이상
중지중</v>
      </c>
      <c r="R62" s="162">
        <v>46185</v>
      </c>
    </row>
    <row r="63" spans="1:18" ht="39.950000000000003" customHeight="1">
      <c r="A63" s="412"/>
      <c r="B63" s="346"/>
      <c r="C63" s="346"/>
      <c r="D63" s="450" t="s">
        <v>388</v>
      </c>
      <c r="E63" s="451"/>
      <c r="F63" s="452"/>
      <c r="G63" s="453" t="str">
        <f>Q63&amp;CHAR(10)&amp;TEXT(R63,"(yy.mm.dd.)")</f>
        <v>3개월이상
중지중
(26.03.18.)</v>
      </c>
      <c r="H63" s="454"/>
      <c r="I63" s="44"/>
      <c r="J63" s="331"/>
      <c r="L63" s="158">
        <v>52584000</v>
      </c>
      <c r="M63" s="159">
        <v>45824</v>
      </c>
      <c r="N63" s="159">
        <v>46123</v>
      </c>
      <c r="O63" s="39">
        <f t="shared" si="26"/>
        <v>300</v>
      </c>
      <c r="P63" s="160" t="str">
        <f t="shared" si="27"/>
        <v>3개월이상 중지중</v>
      </c>
      <c r="Q63" s="161" t="str">
        <f t="shared" si="28"/>
        <v>3개월이상
중지중</v>
      </c>
      <c r="R63" s="162">
        <v>46099</v>
      </c>
    </row>
    <row r="64" spans="1:18" ht="39.950000000000003" customHeight="1">
      <c r="A64" s="423"/>
      <c r="B64" s="446"/>
      <c r="C64" s="446"/>
      <c r="D64" s="450" t="s">
        <v>389</v>
      </c>
      <c r="E64" s="451"/>
      <c r="F64" s="452"/>
      <c r="G64" s="453" t="str">
        <f>Q64&amp;CHAR(10)&amp;TEXT(R64,"(yy.mm.dd.)")</f>
        <v>3개월이상
중지중
(26.06.10.)</v>
      </c>
      <c r="H64" s="454"/>
      <c r="I64" s="44"/>
      <c r="J64" s="422"/>
      <c r="L64" s="158">
        <v>96452000</v>
      </c>
      <c r="M64" s="159">
        <v>45894</v>
      </c>
      <c r="N64" s="159">
        <v>46258</v>
      </c>
      <c r="O64" s="39">
        <f t="shared" si="26"/>
        <v>365</v>
      </c>
      <c r="P64" s="160" t="str">
        <f t="shared" si="27"/>
        <v>3개월이상 중지중</v>
      </c>
      <c r="Q64" s="161" t="str">
        <f t="shared" si="28"/>
        <v>3개월이상
중지중</v>
      </c>
      <c r="R64" s="162">
        <v>46183</v>
      </c>
    </row>
    <row r="65" spans="1:17" ht="39.950000000000003" customHeight="1">
      <c r="A65" s="411" t="s">
        <v>10</v>
      </c>
      <c r="B65" s="413" t="s">
        <v>210</v>
      </c>
      <c r="C65" s="413" t="str">
        <f>C8</f>
        <v>김종구</v>
      </c>
      <c r="D65" s="419" t="s">
        <v>390</v>
      </c>
      <c r="E65" s="419"/>
      <c r="F65" s="419"/>
      <c r="G65" s="409" t="s">
        <v>391</v>
      </c>
      <c r="H65" s="321"/>
      <c r="I65" s="44"/>
      <c r="J65" s="330">
        <v>6</v>
      </c>
      <c r="L65" s="163">
        <v>43180</v>
      </c>
      <c r="M65" s="163">
        <v>46751</v>
      </c>
      <c r="N65" s="164">
        <v>1246322000</v>
      </c>
      <c r="O65" s="39">
        <f t="shared" ref="O65:O99" si="29">M65-L65+1</f>
        <v>3572</v>
      </c>
      <c r="P65" s="40">
        <f t="shared" ref="P65:P68" si="30">IF((M65-$B$2)&gt;=365,365,(M65-$B$2))</f>
        <v>365</v>
      </c>
      <c r="Q65" s="165">
        <f t="shared" ref="Q65:Q119" si="31">N65*P65/O65/10</f>
        <v>12735373.180291153</v>
      </c>
    </row>
    <row r="66" spans="1:17" ht="39.950000000000003" customHeight="1">
      <c r="A66" s="412"/>
      <c r="B66" s="346"/>
      <c r="C66" s="346"/>
      <c r="D66" s="419" t="s">
        <v>392</v>
      </c>
      <c r="E66" s="419"/>
      <c r="F66" s="419"/>
      <c r="G66" s="320">
        <f t="shared" ref="G66:G71" si="32">Q66</f>
        <v>12984240</v>
      </c>
      <c r="H66" s="321"/>
      <c r="I66" s="44"/>
      <c r="J66" s="331"/>
      <c r="L66" s="37">
        <v>44924</v>
      </c>
      <c r="M66" s="37">
        <v>48573</v>
      </c>
      <c r="N66" s="38">
        <v>1298424000</v>
      </c>
      <c r="O66" s="39">
        <f t="shared" si="29"/>
        <v>3650</v>
      </c>
      <c r="P66" s="40">
        <f t="shared" si="30"/>
        <v>365</v>
      </c>
      <c r="Q66" s="41">
        <f t="shared" si="31"/>
        <v>12984240</v>
      </c>
    </row>
    <row r="67" spans="1:17" ht="39.950000000000003" customHeight="1">
      <c r="A67" s="412"/>
      <c r="B67" s="346"/>
      <c r="C67" s="346"/>
      <c r="D67" s="419" t="s">
        <v>393</v>
      </c>
      <c r="E67" s="419"/>
      <c r="F67" s="419"/>
      <c r="G67" s="320">
        <f t="shared" si="32"/>
        <v>17929053.47222222</v>
      </c>
      <c r="H67" s="321"/>
      <c r="I67" s="44"/>
      <c r="J67" s="331"/>
      <c r="L67" s="37">
        <v>44999</v>
      </c>
      <c r="M67" s="37">
        <v>47878</v>
      </c>
      <c r="N67" s="38">
        <v>1414676000</v>
      </c>
      <c r="O67" s="39">
        <f t="shared" si="29"/>
        <v>2880</v>
      </c>
      <c r="P67" s="40">
        <f t="shared" si="30"/>
        <v>365</v>
      </c>
      <c r="Q67" s="41">
        <f t="shared" si="31"/>
        <v>17929053.47222222</v>
      </c>
    </row>
    <row r="68" spans="1:17" ht="39.950000000000003" customHeight="1">
      <c r="A68" s="412"/>
      <c r="B68" s="346"/>
      <c r="C68" s="346"/>
      <c r="D68" s="419" t="s">
        <v>394</v>
      </c>
      <c r="E68" s="419"/>
      <c r="F68" s="419"/>
      <c r="G68" s="320">
        <f t="shared" si="32"/>
        <v>27708907.40740741</v>
      </c>
      <c r="H68" s="321"/>
      <c r="I68" s="44"/>
      <c r="J68" s="331"/>
      <c r="L68" s="37">
        <v>45456</v>
      </c>
      <c r="M68" s="37">
        <v>48155</v>
      </c>
      <c r="N68" s="38">
        <v>2049700000</v>
      </c>
      <c r="O68" s="39">
        <f t="shared" si="29"/>
        <v>2700</v>
      </c>
      <c r="P68" s="40">
        <f t="shared" si="30"/>
        <v>365</v>
      </c>
      <c r="Q68" s="41">
        <f t="shared" si="31"/>
        <v>27708907.40740741</v>
      </c>
    </row>
    <row r="69" spans="1:17" ht="39.950000000000003" customHeight="1">
      <c r="A69" s="412"/>
      <c r="B69" s="346"/>
      <c r="C69" s="346"/>
      <c r="D69" s="419" t="s">
        <v>395</v>
      </c>
      <c r="E69" s="419"/>
      <c r="F69" s="419"/>
      <c r="G69" s="320">
        <f t="shared" si="32"/>
        <v>37471293.026666664</v>
      </c>
      <c r="H69" s="321"/>
      <c r="I69" s="44"/>
      <c r="J69" s="331"/>
      <c r="L69" s="37">
        <v>45804</v>
      </c>
      <c r="M69" s="37">
        <v>46470</v>
      </c>
      <c r="N69" s="38">
        <v>1221889990</v>
      </c>
      <c r="O69" s="39">
        <v>600</v>
      </c>
      <c r="P69" s="40">
        <v>184</v>
      </c>
      <c r="Q69" s="41">
        <f t="shared" si="31"/>
        <v>37471293.026666664</v>
      </c>
    </row>
    <row r="70" spans="1:17" ht="39.950000000000003" customHeight="1">
      <c r="A70" s="412"/>
      <c r="B70" s="346"/>
      <c r="C70" s="346"/>
      <c r="D70" s="419" t="s">
        <v>396</v>
      </c>
      <c r="E70" s="419"/>
      <c r="F70" s="419"/>
      <c r="G70" s="320">
        <f t="shared" si="32"/>
        <v>25977962.5</v>
      </c>
      <c r="H70" s="321"/>
      <c r="I70" s="44"/>
      <c r="J70" s="331"/>
      <c r="L70" s="37">
        <v>45902</v>
      </c>
      <c r="M70" s="37">
        <v>49501</v>
      </c>
      <c r="N70" s="38">
        <v>2562210000</v>
      </c>
      <c r="O70" s="39">
        <f t="shared" ref="O70" si="33">M70-L70+1</f>
        <v>3600</v>
      </c>
      <c r="P70" s="40">
        <f t="shared" ref="P70" si="34">IF((M70-$B$2)&gt;=365,365,(M70-$B$2))</f>
        <v>365</v>
      </c>
      <c r="Q70" s="41">
        <f t="shared" si="31"/>
        <v>25977962.5</v>
      </c>
    </row>
    <row r="71" spans="1:17" ht="39.950000000000003" customHeight="1" thickBot="1">
      <c r="A71" s="423"/>
      <c r="B71" s="446"/>
      <c r="C71" s="446"/>
      <c r="D71" s="419" t="s">
        <v>397</v>
      </c>
      <c r="E71" s="419"/>
      <c r="F71" s="419"/>
      <c r="G71" s="320">
        <f t="shared" si="32"/>
        <v>1840208.3333333333</v>
      </c>
      <c r="H71" s="321"/>
      <c r="I71" s="44"/>
      <c r="J71" s="422"/>
      <c r="L71" s="147">
        <v>46189</v>
      </c>
      <c r="M71" s="147">
        <v>46356</v>
      </c>
      <c r="N71" s="166">
        <v>44165000</v>
      </c>
      <c r="O71" s="39">
        <f t="shared" si="29"/>
        <v>168</v>
      </c>
      <c r="P71" s="40">
        <v>70</v>
      </c>
      <c r="Q71" s="149">
        <f t="shared" si="31"/>
        <v>1840208.3333333333</v>
      </c>
    </row>
    <row r="72" spans="1:17" ht="39.950000000000003" customHeight="1" thickTop="1">
      <c r="A72" s="411" t="s">
        <v>10</v>
      </c>
      <c r="B72" s="413" t="s">
        <v>240</v>
      </c>
      <c r="C72" s="413" t="str">
        <f>C9</f>
        <v>최진용</v>
      </c>
      <c r="D72" s="416" t="s">
        <v>398</v>
      </c>
      <c r="E72" s="417"/>
      <c r="F72" s="418"/>
      <c r="G72" s="409" t="s">
        <v>399</v>
      </c>
      <c r="H72" s="321"/>
      <c r="I72" s="44"/>
      <c r="J72" s="330">
        <v>6</v>
      </c>
      <c r="L72" s="163">
        <v>41612</v>
      </c>
      <c r="M72" s="163">
        <v>46387</v>
      </c>
      <c r="N72" s="167">
        <v>1497020000</v>
      </c>
      <c r="O72" s="39">
        <f t="shared" si="29"/>
        <v>4776</v>
      </c>
      <c r="P72" s="40">
        <v>365</v>
      </c>
      <c r="Q72" s="165">
        <f t="shared" si="31"/>
        <v>11440793.551088776</v>
      </c>
    </row>
    <row r="73" spans="1:17" ht="39.950000000000003" customHeight="1">
      <c r="A73" s="412"/>
      <c r="B73" s="346"/>
      <c r="C73" s="346"/>
      <c r="D73" s="416" t="s">
        <v>400</v>
      </c>
      <c r="E73" s="417"/>
      <c r="F73" s="418"/>
      <c r="G73" s="320">
        <f t="shared" ref="G73:G84" si="35">Q73</f>
        <v>10777519.270255271</v>
      </c>
      <c r="H73" s="321"/>
      <c r="I73" s="44"/>
      <c r="J73" s="331"/>
      <c r="L73" s="37">
        <v>43088</v>
      </c>
      <c r="M73" s="37">
        <v>46691</v>
      </c>
      <c r="N73" s="146">
        <v>1064169300</v>
      </c>
      <c r="O73" s="39">
        <f t="shared" si="29"/>
        <v>3604</v>
      </c>
      <c r="P73" s="40">
        <f t="shared" ref="P73:P77" si="36">IF((M73-$B$2)&gt;=365,365,(M73-$B$2))</f>
        <v>365</v>
      </c>
      <c r="Q73" s="41">
        <f t="shared" si="31"/>
        <v>10777519.270255271</v>
      </c>
    </row>
    <row r="74" spans="1:17" ht="39.950000000000003" customHeight="1">
      <c r="A74" s="412"/>
      <c r="B74" s="346"/>
      <c r="C74" s="346"/>
      <c r="D74" s="416" t="s">
        <v>401</v>
      </c>
      <c r="E74" s="417"/>
      <c r="F74" s="418"/>
      <c r="G74" s="320">
        <f t="shared" si="35"/>
        <v>8846210.7855846509</v>
      </c>
      <c r="H74" s="321"/>
      <c r="I74" s="44"/>
      <c r="J74" s="331"/>
      <c r="L74" s="37">
        <v>44133</v>
      </c>
      <c r="M74" s="37">
        <v>47989</v>
      </c>
      <c r="N74" s="146">
        <v>934790000</v>
      </c>
      <c r="O74" s="39">
        <f t="shared" si="29"/>
        <v>3857</v>
      </c>
      <c r="P74" s="40">
        <f t="shared" si="36"/>
        <v>365</v>
      </c>
      <c r="Q74" s="41">
        <f t="shared" si="31"/>
        <v>8846210.7855846509</v>
      </c>
    </row>
    <row r="75" spans="1:17" ht="39.950000000000003" customHeight="1">
      <c r="A75" s="412"/>
      <c r="B75" s="346"/>
      <c r="C75" s="346"/>
      <c r="D75" s="416" t="s">
        <v>402</v>
      </c>
      <c r="E75" s="417"/>
      <c r="F75" s="418"/>
      <c r="G75" s="409" t="s">
        <v>403</v>
      </c>
      <c r="H75" s="321"/>
      <c r="I75" s="44"/>
      <c r="J75" s="331"/>
      <c r="L75" s="37">
        <v>44161</v>
      </c>
      <c r="M75" s="37">
        <v>46386</v>
      </c>
      <c r="N75" s="146">
        <v>512508000</v>
      </c>
      <c r="O75" s="39">
        <v>1324</v>
      </c>
      <c r="P75" s="40">
        <v>25</v>
      </c>
      <c r="Q75" s="41">
        <f t="shared" si="31"/>
        <v>967726.58610271907</v>
      </c>
    </row>
    <row r="76" spans="1:17" ht="39.950000000000003" customHeight="1">
      <c r="A76" s="412"/>
      <c r="B76" s="346"/>
      <c r="C76" s="346"/>
      <c r="D76" s="416" t="s">
        <v>404</v>
      </c>
      <c r="E76" s="417"/>
      <c r="F76" s="418"/>
      <c r="G76" s="320">
        <f t="shared" si="35"/>
        <v>73037366.271109074</v>
      </c>
      <c r="H76" s="321"/>
      <c r="I76" s="44"/>
      <c r="J76" s="331"/>
      <c r="L76" s="37">
        <v>44543</v>
      </c>
      <c r="M76" s="37">
        <v>46733</v>
      </c>
      <c r="N76" s="146">
        <v>4384243000</v>
      </c>
      <c r="O76" s="39">
        <f t="shared" si="29"/>
        <v>2191</v>
      </c>
      <c r="P76" s="40">
        <f t="shared" si="36"/>
        <v>365</v>
      </c>
      <c r="Q76" s="41">
        <f t="shared" si="31"/>
        <v>73037366.271109074</v>
      </c>
    </row>
    <row r="77" spans="1:17" ht="39.950000000000003" customHeight="1">
      <c r="A77" s="412"/>
      <c r="B77" s="346"/>
      <c r="C77" s="346"/>
      <c r="D77" s="416" t="s">
        <v>405</v>
      </c>
      <c r="E77" s="417"/>
      <c r="F77" s="418"/>
      <c r="G77" s="320">
        <f t="shared" si="35"/>
        <v>28743613.738178201</v>
      </c>
      <c r="H77" s="321"/>
      <c r="I77" s="44"/>
      <c r="J77" s="331"/>
      <c r="L77" s="37">
        <v>44683</v>
      </c>
      <c r="M77" s="37">
        <v>46691</v>
      </c>
      <c r="N77" s="146">
        <v>1582080000</v>
      </c>
      <c r="O77" s="39">
        <f t="shared" si="29"/>
        <v>2009</v>
      </c>
      <c r="P77" s="40">
        <f t="shared" si="36"/>
        <v>365</v>
      </c>
      <c r="Q77" s="41">
        <f t="shared" si="31"/>
        <v>28743613.738178201</v>
      </c>
    </row>
    <row r="78" spans="1:17" ht="39.950000000000003" customHeight="1">
      <c r="A78" s="412"/>
      <c r="B78" s="346"/>
      <c r="C78" s="346"/>
      <c r="D78" s="416" t="s">
        <v>406</v>
      </c>
      <c r="E78" s="417"/>
      <c r="F78" s="418"/>
      <c r="G78" s="320">
        <f t="shared" si="35"/>
        <v>55000000</v>
      </c>
      <c r="H78" s="321"/>
      <c r="I78" s="44"/>
      <c r="J78" s="331"/>
      <c r="L78" s="37">
        <v>44811</v>
      </c>
      <c r="M78" s="37" t="s">
        <v>407</v>
      </c>
      <c r="N78" s="146">
        <v>550000000</v>
      </c>
      <c r="O78" s="39">
        <v>365</v>
      </c>
      <c r="P78" s="40">
        <v>365</v>
      </c>
      <c r="Q78" s="41">
        <f t="shared" si="31"/>
        <v>55000000</v>
      </c>
    </row>
    <row r="79" spans="1:17" ht="39.950000000000003" customHeight="1">
      <c r="A79" s="412"/>
      <c r="B79" s="346"/>
      <c r="C79" s="346"/>
      <c r="D79" s="416" t="s">
        <v>408</v>
      </c>
      <c r="E79" s="417"/>
      <c r="F79" s="418"/>
      <c r="G79" s="320">
        <f t="shared" si="35"/>
        <v>24200000</v>
      </c>
      <c r="H79" s="321"/>
      <c r="I79" s="44"/>
      <c r="J79" s="331"/>
      <c r="L79" s="37">
        <v>44894</v>
      </c>
      <c r="M79" s="37" t="s">
        <v>407</v>
      </c>
      <c r="N79" s="146">
        <v>242000000</v>
      </c>
      <c r="O79" s="39">
        <v>365</v>
      </c>
      <c r="P79" s="40">
        <v>365</v>
      </c>
      <c r="Q79" s="41">
        <f t="shared" si="31"/>
        <v>24200000</v>
      </c>
    </row>
    <row r="80" spans="1:17" ht="39.950000000000003" customHeight="1">
      <c r="A80" s="412"/>
      <c r="B80" s="346"/>
      <c r="C80" s="346"/>
      <c r="D80" s="416" t="s">
        <v>409</v>
      </c>
      <c r="E80" s="417"/>
      <c r="F80" s="418"/>
      <c r="G80" s="409" t="s">
        <v>410</v>
      </c>
      <c r="H80" s="321"/>
      <c r="I80" s="44"/>
      <c r="J80" s="331"/>
      <c r="L80" s="37">
        <v>45217</v>
      </c>
      <c r="M80" s="37">
        <v>46195</v>
      </c>
      <c r="N80" s="146">
        <v>916000000</v>
      </c>
      <c r="O80" s="39">
        <v>720</v>
      </c>
      <c r="P80" s="40">
        <v>39</v>
      </c>
      <c r="Q80" s="41">
        <f t="shared" si="31"/>
        <v>4961666.666666666</v>
      </c>
    </row>
    <row r="81" spans="1:17" ht="39.950000000000003" customHeight="1">
      <c r="A81" s="412"/>
      <c r="B81" s="346"/>
      <c r="C81" s="346"/>
      <c r="D81" s="416" t="s">
        <v>411</v>
      </c>
      <c r="E81" s="417"/>
      <c r="F81" s="418"/>
      <c r="G81" s="409" t="s">
        <v>412</v>
      </c>
      <c r="H81" s="321"/>
      <c r="I81" s="44"/>
      <c r="J81" s="331"/>
      <c r="L81" s="37">
        <v>45358</v>
      </c>
      <c r="M81" s="37">
        <v>45897</v>
      </c>
      <c r="N81" s="146">
        <v>562100000</v>
      </c>
      <c r="O81" s="39">
        <f t="shared" si="29"/>
        <v>540</v>
      </c>
      <c r="P81" s="40">
        <v>221</v>
      </c>
      <c r="Q81" s="41">
        <f t="shared" si="31"/>
        <v>23004462.962962963</v>
      </c>
    </row>
    <row r="82" spans="1:17" ht="39.950000000000003" customHeight="1">
      <c r="A82" s="412"/>
      <c r="B82" s="346"/>
      <c r="C82" s="346"/>
      <c r="D82" s="416" t="s">
        <v>349</v>
      </c>
      <c r="E82" s="417"/>
      <c r="F82" s="418"/>
      <c r="G82" s="409" t="s">
        <v>350</v>
      </c>
      <c r="H82" s="321"/>
      <c r="I82" s="44"/>
      <c r="J82" s="331"/>
      <c r="L82" s="37">
        <v>45775</v>
      </c>
      <c r="M82" s="37">
        <v>46229</v>
      </c>
      <c r="N82" s="146">
        <v>99143000</v>
      </c>
      <c r="O82" s="39">
        <v>180</v>
      </c>
      <c r="P82" s="40">
        <v>122</v>
      </c>
      <c r="Q82" s="41">
        <f t="shared" si="31"/>
        <v>6719692.222222222</v>
      </c>
    </row>
    <row r="83" spans="1:17" ht="39.950000000000003" customHeight="1">
      <c r="A83" s="412"/>
      <c r="B83" s="346"/>
      <c r="C83" s="346"/>
      <c r="D83" s="416" t="s">
        <v>351</v>
      </c>
      <c r="E83" s="417"/>
      <c r="F83" s="418"/>
      <c r="G83" s="320">
        <f t="shared" si="35"/>
        <v>1112620.320855615</v>
      </c>
      <c r="H83" s="321"/>
      <c r="I83" s="44"/>
      <c r="J83" s="331"/>
      <c r="L83" s="37">
        <v>45827</v>
      </c>
      <c r="M83" s="37">
        <v>46387</v>
      </c>
      <c r="N83" s="146">
        <v>61800000</v>
      </c>
      <c r="O83" s="39">
        <f t="shared" si="29"/>
        <v>561</v>
      </c>
      <c r="P83" s="40">
        <v>101</v>
      </c>
      <c r="Q83" s="41">
        <f t="shared" si="31"/>
        <v>1112620.320855615</v>
      </c>
    </row>
    <row r="84" spans="1:17" ht="48.75" customHeight="1" thickBot="1">
      <c r="A84" s="412"/>
      <c r="B84" s="446"/>
      <c r="C84" s="446"/>
      <c r="D84" s="416" t="s">
        <v>397</v>
      </c>
      <c r="E84" s="417"/>
      <c r="F84" s="418"/>
      <c r="G84" s="320">
        <f t="shared" si="35"/>
        <v>1840208.3333333333</v>
      </c>
      <c r="H84" s="321"/>
      <c r="I84" s="44"/>
      <c r="J84" s="422"/>
      <c r="L84" s="147">
        <v>46189</v>
      </c>
      <c r="M84" s="147">
        <v>46356</v>
      </c>
      <c r="N84" s="148">
        <v>44165000</v>
      </c>
      <c r="O84" s="39">
        <f t="shared" si="29"/>
        <v>168</v>
      </c>
      <c r="P84" s="40">
        <v>70</v>
      </c>
      <c r="Q84" s="149">
        <f t="shared" si="31"/>
        <v>1840208.3333333333</v>
      </c>
    </row>
    <row r="85" spans="1:17" ht="39.950000000000003" customHeight="1" thickTop="1">
      <c r="A85" s="411" t="s">
        <v>10</v>
      </c>
      <c r="B85" s="411" t="str">
        <f>B10</f>
        <v>폐기물처리</v>
      </c>
      <c r="C85" s="413" t="str">
        <f>C10</f>
        <v>박지상</v>
      </c>
      <c r="D85" s="442" t="s">
        <v>413</v>
      </c>
      <c r="E85" s="443"/>
      <c r="F85" s="444"/>
      <c r="G85" s="409" t="s">
        <v>414</v>
      </c>
      <c r="H85" s="321"/>
      <c r="I85" s="44"/>
      <c r="J85" s="322">
        <v>6</v>
      </c>
      <c r="L85" s="163">
        <v>42786</v>
      </c>
      <c r="M85" s="163">
        <v>46668</v>
      </c>
      <c r="N85" s="164">
        <v>658460000</v>
      </c>
      <c r="O85" s="39">
        <f t="shared" si="29"/>
        <v>3883</v>
      </c>
      <c r="P85" s="40">
        <f t="shared" ref="P85:P90" si="37">IF((M85-$B$2)&gt;=365,365,(M85-$B$2))</f>
        <v>365</v>
      </c>
      <c r="Q85" s="165">
        <f t="shared" si="31"/>
        <v>6189490.0849858355</v>
      </c>
    </row>
    <row r="86" spans="1:17" ht="39.950000000000003" customHeight="1">
      <c r="A86" s="412"/>
      <c r="B86" s="412"/>
      <c r="C86" s="346"/>
      <c r="D86" s="442" t="s">
        <v>400</v>
      </c>
      <c r="E86" s="443"/>
      <c r="F86" s="444"/>
      <c r="G86" s="320">
        <f t="shared" ref="G86:G119" si="38">Q86</f>
        <v>10777519.270255271</v>
      </c>
      <c r="H86" s="321"/>
      <c r="I86" s="44"/>
      <c r="J86" s="323"/>
      <c r="L86" s="37">
        <v>43088</v>
      </c>
      <c r="M86" s="37">
        <v>46691</v>
      </c>
      <c r="N86" s="38">
        <v>1064169300</v>
      </c>
      <c r="O86" s="39">
        <f t="shared" si="29"/>
        <v>3604</v>
      </c>
      <c r="P86" s="40">
        <f t="shared" si="37"/>
        <v>365</v>
      </c>
      <c r="Q86" s="41">
        <f t="shared" si="31"/>
        <v>10777519.270255271</v>
      </c>
    </row>
    <row r="87" spans="1:17" ht="39.950000000000003" customHeight="1">
      <c r="A87" s="412"/>
      <c r="B87" s="412"/>
      <c r="C87" s="346"/>
      <c r="D87" s="442" t="s">
        <v>401</v>
      </c>
      <c r="E87" s="443"/>
      <c r="F87" s="444"/>
      <c r="G87" s="320">
        <f t="shared" si="38"/>
        <v>8846210.7855846509</v>
      </c>
      <c r="H87" s="321"/>
      <c r="I87" s="44"/>
      <c r="J87" s="323"/>
      <c r="L87" s="37">
        <v>44133</v>
      </c>
      <c r="M87" s="37">
        <v>47989</v>
      </c>
      <c r="N87" s="38">
        <v>934790000</v>
      </c>
      <c r="O87" s="39">
        <f t="shared" si="29"/>
        <v>3857</v>
      </c>
      <c r="P87" s="40">
        <f t="shared" si="37"/>
        <v>365</v>
      </c>
      <c r="Q87" s="41">
        <f t="shared" si="31"/>
        <v>8846210.7855846509</v>
      </c>
    </row>
    <row r="88" spans="1:17" ht="39.950000000000003" customHeight="1">
      <c r="A88" s="412"/>
      <c r="B88" s="412"/>
      <c r="C88" s="346"/>
      <c r="D88" s="442" t="s">
        <v>415</v>
      </c>
      <c r="E88" s="443"/>
      <c r="F88" s="444"/>
      <c r="G88" s="320">
        <f t="shared" si="38"/>
        <v>12429733.333333332</v>
      </c>
      <c r="H88" s="321"/>
      <c r="I88" s="44"/>
      <c r="J88" s="323"/>
      <c r="L88" s="37">
        <v>44361</v>
      </c>
      <c r="M88" s="37">
        <v>46387</v>
      </c>
      <c r="N88" s="38">
        <v>923000000</v>
      </c>
      <c r="O88" s="39">
        <v>750</v>
      </c>
      <c r="P88" s="40">
        <v>101</v>
      </c>
      <c r="Q88" s="41">
        <f t="shared" si="31"/>
        <v>12429733.333333332</v>
      </c>
    </row>
    <row r="89" spans="1:17" ht="39.950000000000003" customHeight="1">
      <c r="A89" s="412"/>
      <c r="B89" s="412"/>
      <c r="C89" s="346"/>
      <c r="D89" s="442" t="s">
        <v>392</v>
      </c>
      <c r="E89" s="443"/>
      <c r="F89" s="444"/>
      <c r="G89" s="320">
        <f t="shared" si="38"/>
        <v>12984240</v>
      </c>
      <c r="H89" s="321"/>
      <c r="I89" s="44"/>
      <c r="J89" s="323"/>
      <c r="L89" s="37">
        <v>44924</v>
      </c>
      <c r="M89" s="37">
        <v>48573</v>
      </c>
      <c r="N89" s="38">
        <v>1298424000</v>
      </c>
      <c r="O89" s="39">
        <f t="shared" si="29"/>
        <v>3650</v>
      </c>
      <c r="P89" s="40">
        <f t="shared" si="37"/>
        <v>365</v>
      </c>
      <c r="Q89" s="41">
        <f t="shared" si="31"/>
        <v>12984240</v>
      </c>
    </row>
    <row r="90" spans="1:17" ht="39.950000000000003" customHeight="1">
      <c r="A90" s="412"/>
      <c r="B90" s="412"/>
      <c r="C90" s="346"/>
      <c r="D90" s="442" t="s">
        <v>393</v>
      </c>
      <c r="E90" s="443"/>
      <c r="F90" s="444"/>
      <c r="G90" s="320">
        <f t="shared" si="38"/>
        <v>17929053.47222222</v>
      </c>
      <c r="H90" s="321"/>
      <c r="I90" s="44"/>
      <c r="J90" s="323"/>
      <c r="L90" s="37">
        <v>44999</v>
      </c>
      <c r="M90" s="37">
        <v>47878</v>
      </c>
      <c r="N90" s="38">
        <v>1414676000</v>
      </c>
      <c r="O90" s="39">
        <f t="shared" si="29"/>
        <v>2880</v>
      </c>
      <c r="P90" s="40">
        <f t="shared" si="37"/>
        <v>365</v>
      </c>
      <c r="Q90" s="41">
        <f t="shared" si="31"/>
        <v>17929053.47222222</v>
      </c>
    </row>
    <row r="91" spans="1:17" ht="39.950000000000003" customHeight="1">
      <c r="A91" s="412"/>
      <c r="B91" s="412"/>
      <c r="C91" s="346"/>
      <c r="D91" s="442" t="s">
        <v>416</v>
      </c>
      <c r="E91" s="443"/>
      <c r="F91" s="444"/>
      <c r="G91" s="409" t="s">
        <v>417</v>
      </c>
      <c r="H91" s="321"/>
      <c r="I91" s="44"/>
      <c r="J91" s="323"/>
      <c r="L91" s="37">
        <v>45329</v>
      </c>
      <c r="M91" s="37">
        <v>46058</v>
      </c>
      <c r="N91" s="38">
        <v>61367500</v>
      </c>
      <c r="O91" s="39">
        <f t="shared" si="29"/>
        <v>730</v>
      </c>
      <c r="P91" s="40">
        <v>129</v>
      </c>
      <c r="Q91" s="41">
        <f t="shared" si="31"/>
        <v>1084439.3835616438</v>
      </c>
    </row>
    <row r="92" spans="1:17" ht="39.950000000000003" customHeight="1">
      <c r="A92" s="412"/>
      <c r="B92" s="412"/>
      <c r="C92" s="346"/>
      <c r="D92" s="442" t="s">
        <v>418</v>
      </c>
      <c r="E92" s="443"/>
      <c r="F92" s="444"/>
      <c r="G92" s="320">
        <f t="shared" si="38"/>
        <v>1548499.9426386233</v>
      </c>
      <c r="H92" s="321"/>
      <c r="I92" s="44"/>
      <c r="J92" s="323"/>
      <c r="L92" s="37">
        <v>45342</v>
      </c>
      <c r="M92" s="37">
        <v>46387</v>
      </c>
      <c r="N92" s="38">
        <v>160369400</v>
      </c>
      <c r="O92" s="39">
        <f t="shared" si="29"/>
        <v>1046</v>
      </c>
      <c r="P92" s="40">
        <v>101</v>
      </c>
      <c r="Q92" s="41">
        <f t="shared" si="31"/>
        <v>1548499.9426386233</v>
      </c>
    </row>
    <row r="93" spans="1:17" ht="39.950000000000003" customHeight="1">
      <c r="A93" s="412"/>
      <c r="B93" s="412"/>
      <c r="C93" s="346"/>
      <c r="D93" s="442" t="s">
        <v>349</v>
      </c>
      <c r="E93" s="443"/>
      <c r="F93" s="444"/>
      <c r="G93" s="409" t="s">
        <v>350</v>
      </c>
      <c r="H93" s="321"/>
      <c r="I93" s="44"/>
      <c r="J93" s="323"/>
      <c r="L93" s="37">
        <v>45775</v>
      </c>
      <c r="M93" s="37">
        <v>46229</v>
      </c>
      <c r="N93" s="38">
        <v>99143000</v>
      </c>
      <c r="O93" s="39">
        <v>180</v>
      </c>
      <c r="P93" s="40">
        <v>122</v>
      </c>
      <c r="Q93" s="41">
        <f t="shared" si="31"/>
        <v>6719692.222222222</v>
      </c>
    </row>
    <row r="94" spans="1:17" ht="39.950000000000003" customHeight="1">
      <c r="A94" s="412"/>
      <c r="B94" s="412"/>
      <c r="C94" s="346"/>
      <c r="D94" s="442" t="s">
        <v>419</v>
      </c>
      <c r="E94" s="443"/>
      <c r="F94" s="444"/>
      <c r="G94" s="320">
        <f t="shared" si="38"/>
        <v>51821869.238356166</v>
      </c>
      <c r="H94" s="321"/>
      <c r="I94" s="44"/>
      <c r="J94" s="323"/>
      <c r="L94" s="37">
        <v>45813</v>
      </c>
      <c r="M94" s="37">
        <v>46542</v>
      </c>
      <c r="N94" s="38">
        <v>1477732990</v>
      </c>
      <c r="O94" s="39">
        <f t="shared" si="29"/>
        <v>730</v>
      </c>
      <c r="P94" s="40">
        <v>256</v>
      </c>
      <c r="Q94" s="41">
        <f t="shared" si="31"/>
        <v>51821869.238356166</v>
      </c>
    </row>
    <row r="95" spans="1:17" ht="39.950000000000003" customHeight="1">
      <c r="A95" s="412"/>
      <c r="B95" s="412"/>
      <c r="C95" s="346"/>
      <c r="D95" s="442" t="s">
        <v>351</v>
      </c>
      <c r="E95" s="443"/>
      <c r="F95" s="444"/>
      <c r="G95" s="320">
        <f t="shared" si="38"/>
        <v>1112620.320855615</v>
      </c>
      <c r="H95" s="321"/>
      <c r="I95" s="44"/>
      <c r="J95" s="323"/>
      <c r="L95" s="37">
        <v>45827</v>
      </c>
      <c r="M95" s="37">
        <v>46387</v>
      </c>
      <c r="N95" s="38">
        <v>61800000</v>
      </c>
      <c r="O95" s="39">
        <f t="shared" si="29"/>
        <v>561</v>
      </c>
      <c r="P95" s="40">
        <v>101</v>
      </c>
      <c r="Q95" s="41">
        <f t="shared" si="31"/>
        <v>1112620.320855615</v>
      </c>
    </row>
    <row r="96" spans="1:17" ht="39.950000000000003" customHeight="1">
      <c r="A96" s="412"/>
      <c r="B96" s="412"/>
      <c r="C96" s="346"/>
      <c r="D96" s="442" t="s">
        <v>420</v>
      </c>
      <c r="E96" s="443"/>
      <c r="F96" s="444"/>
      <c r="G96" s="320">
        <f t="shared" si="38"/>
        <v>32924325</v>
      </c>
      <c r="H96" s="321"/>
      <c r="I96" s="44"/>
      <c r="J96" s="323"/>
      <c r="L96" s="37">
        <v>45924</v>
      </c>
      <c r="M96" s="37">
        <v>46643</v>
      </c>
      <c r="N96" s="38">
        <v>664020000</v>
      </c>
      <c r="O96" s="39">
        <f t="shared" si="29"/>
        <v>720</v>
      </c>
      <c r="P96" s="40">
        <v>357</v>
      </c>
      <c r="Q96" s="41">
        <f t="shared" si="31"/>
        <v>32924325</v>
      </c>
    </row>
    <row r="97" spans="1:17" ht="39.950000000000003" customHeight="1">
      <c r="A97" s="412"/>
      <c r="B97" s="412"/>
      <c r="C97" s="346"/>
      <c r="D97" s="442" t="s">
        <v>397</v>
      </c>
      <c r="E97" s="443"/>
      <c r="F97" s="444"/>
      <c r="G97" s="320">
        <f t="shared" si="38"/>
        <v>1840208.3333333333</v>
      </c>
      <c r="H97" s="321"/>
      <c r="I97" s="44"/>
      <c r="J97" s="323"/>
      <c r="L97" s="37">
        <v>46189</v>
      </c>
      <c r="M97" s="37">
        <v>46356</v>
      </c>
      <c r="N97" s="38">
        <v>44165000</v>
      </c>
      <c r="O97" s="39">
        <f t="shared" si="29"/>
        <v>168</v>
      </c>
      <c r="P97" s="40">
        <v>70</v>
      </c>
      <c r="Q97" s="41">
        <f t="shared" si="31"/>
        <v>1840208.3333333333</v>
      </c>
    </row>
    <row r="98" spans="1:17" ht="39.950000000000003" customHeight="1">
      <c r="A98" s="412"/>
      <c r="B98" s="412"/>
      <c r="C98" s="346"/>
      <c r="D98" s="442" t="s">
        <v>421</v>
      </c>
      <c r="E98" s="443"/>
      <c r="F98" s="444"/>
      <c r="G98" s="320">
        <f t="shared" si="38"/>
        <v>33107189.04109589</v>
      </c>
      <c r="H98" s="321"/>
      <c r="I98" s="44"/>
      <c r="J98" s="323"/>
      <c r="L98" s="37">
        <v>46203</v>
      </c>
      <c r="M98" s="37">
        <v>46567</v>
      </c>
      <c r="N98" s="38">
        <v>430040000</v>
      </c>
      <c r="O98" s="39">
        <f t="shared" si="29"/>
        <v>365</v>
      </c>
      <c r="P98" s="40">
        <v>281</v>
      </c>
      <c r="Q98" s="41">
        <f t="shared" si="31"/>
        <v>33107189.04109589</v>
      </c>
    </row>
    <row r="99" spans="1:17" ht="39.950000000000003" customHeight="1" thickBot="1">
      <c r="A99" s="412"/>
      <c r="B99" s="423"/>
      <c r="C99" s="446"/>
      <c r="D99" s="442" t="s">
        <v>422</v>
      </c>
      <c r="E99" s="443"/>
      <c r="F99" s="444"/>
      <c r="G99" s="320">
        <f t="shared" si="38"/>
        <v>22878090.27777778</v>
      </c>
      <c r="H99" s="321"/>
      <c r="I99" s="44"/>
      <c r="J99" s="445"/>
      <c r="L99" s="147">
        <v>46202</v>
      </c>
      <c r="M99" s="147">
        <v>46561</v>
      </c>
      <c r="N99" s="166">
        <v>299495000</v>
      </c>
      <c r="O99" s="39">
        <f t="shared" si="29"/>
        <v>360</v>
      </c>
      <c r="P99" s="40">
        <v>275</v>
      </c>
      <c r="Q99" s="149">
        <f t="shared" si="31"/>
        <v>22878090.27777778</v>
      </c>
    </row>
    <row r="100" spans="1:17" ht="39.950000000000003" customHeight="1" thickTop="1">
      <c r="A100" s="412"/>
      <c r="B100" s="411" t="s">
        <v>423</v>
      </c>
      <c r="C100" s="413" t="str">
        <f>C11</f>
        <v>김민욱</v>
      </c>
      <c r="D100" s="447" t="s">
        <v>424</v>
      </c>
      <c r="E100" s="448"/>
      <c r="F100" s="449"/>
      <c r="G100" s="320">
        <f t="shared" si="38"/>
        <v>2237852.0547945206</v>
      </c>
      <c r="H100" s="321"/>
      <c r="I100" s="44"/>
      <c r="J100" s="322">
        <v>6</v>
      </c>
      <c r="L100" s="163">
        <v>43745</v>
      </c>
      <c r="M100" s="163">
        <v>46310</v>
      </c>
      <c r="N100" s="164">
        <v>1701700000</v>
      </c>
      <c r="O100" s="39">
        <v>1825</v>
      </c>
      <c r="P100" s="40">
        <v>24</v>
      </c>
      <c r="Q100" s="165">
        <f t="shared" si="31"/>
        <v>2237852.0547945206</v>
      </c>
    </row>
    <row r="101" spans="1:17" ht="39.950000000000003" customHeight="1">
      <c r="A101" s="412"/>
      <c r="B101" s="412"/>
      <c r="C101" s="346"/>
      <c r="D101" s="442" t="s">
        <v>425</v>
      </c>
      <c r="E101" s="443"/>
      <c r="F101" s="444"/>
      <c r="G101" s="320">
        <f t="shared" si="38"/>
        <v>21437150.328750748</v>
      </c>
      <c r="H101" s="321"/>
      <c r="I101" s="44"/>
      <c r="J101" s="323"/>
      <c r="L101" s="37">
        <v>43773</v>
      </c>
      <c r="M101" s="37">
        <v>47848</v>
      </c>
      <c r="N101" s="38">
        <v>1965170000</v>
      </c>
      <c r="O101" s="39">
        <v>3346</v>
      </c>
      <c r="P101" s="40">
        <f t="shared" ref="P101:P119" si="39">IF((M101-$B$2)&gt;=365,365,(M101-$B$2))</f>
        <v>365</v>
      </c>
      <c r="Q101" s="41">
        <f t="shared" si="31"/>
        <v>21437150.328750748</v>
      </c>
    </row>
    <row r="102" spans="1:17" ht="39.950000000000003" customHeight="1">
      <c r="A102" s="412"/>
      <c r="B102" s="412"/>
      <c r="C102" s="346"/>
      <c r="D102" s="442" t="s">
        <v>426</v>
      </c>
      <c r="E102" s="443"/>
      <c r="F102" s="444"/>
      <c r="G102" s="320">
        <f t="shared" si="38"/>
        <v>6032676.909722222</v>
      </c>
      <c r="H102" s="321"/>
      <c r="I102" s="44"/>
      <c r="J102" s="323"/>
      <c r="L102" s="37">
        <v>44033</v>
      </c>
      <c r="M102" s="37">
        <v>47562</v>
      </c>
      <c r="N102" s="38">
        <v>476003000</v>
      </c>
      <c r="O102" s="39">
        <v>2880</v>
      </c>
      <c r="P102" s="40">
        <f t="shared" si="39"/>
        <v>365</v>
      </c>
      <c r="Q102" s="41">
        <f t="shared" si="31"/>
        <v>6032676.909722222</v>
      </c>
    </row>
    <row r="103" spans="1:17" ht="39.950000000000003" customHeight="1">
      <c r="A103" s="412"/>
      <c r="B103" s="412"/>
      <c r="C103" s="346"/>
      <c r="D103" s="442" t="s">
        <v>401</v>
      </c>
      <c r="E103" s="443"/>
      <c r="F103" s="444"/>
      <c r="G103" s="320">
        <f t="shared" si="38"/>
        <v>8846210.7855846509</v>
      </c>
      <c r="H103" s="321"/>
      <c r="I103" s="44"/>
      <c r="J103" s="323"/>
      <c r="L103" s="37">
        <v>44133</v>
      </c>
      <c r="M103" s="37">
        <v>47989</v>
      </c>
      <c r="N103" s="38">
        <v>934790000</v>
      </c>
      <c r="O103" s="39">
        <f t="shared" ref="O103:O119" si="40">M103-L103+1</f>
        <v>3857</v>
      </c>
      <c r="P103" s="40">
        <f t="shared" si="39"/>
        <v>365</v>
      </c>
      <c r="Q103" s="41">
        <f t="shared" si="31"/>
        <v>8846210.7855846509</v>
      </c>
    </row>
    <row r="104" spans="1:17" ht="39.950000000000003" customHeight="1">
      <c r="A104" s="412"/>
      <c r="B104" s="412"/>
      <c r="C104" s="346"/>
      <c r="D104" s="416" t="s">
        <v>347</v>
      </c>
      <c r="E104" s="417"/>
      <c r="F104" s="418"/>
      <c r="G104" s="320">
        <f t="shared" si="38"/>
        <v>41775323.529411763</v>
      </c>
      <c r="H104" s="321"/>
      <c r="I104" s="44"/>
      <c r="J104" s="323"/>
      <c r="L104" s="37">
        <v>44273</v>
      </c>
      <c r="M104" s="37">
        <v>46783</v>
      </c>
      <c r="N104" s="38">
        <v>1945700000</v>
      </c>
      <c r="O104" s="39">
        <v>1700</v>
      </c>
      <c r="P104" s="40">
        <f t="shared" si="39"/>
        <v>365</v>
      </c>
      <c r="Q104" s="41">
        <f t="shared" si="31"/>
        <v>41775323.529411763</v>
      </c>
    </row>
    <row r="105" spans="1:17" ht="39.950000000000003" customHeight="1">
      <c r="A105" s="412"/>
      <c r="B105" s="412"/>
      <c r="C105" s="346"/>
      <c r="D105" s="442" t="s">
        <v>415</v>
      </c>
      <c r="E105" s="443"/>
      <c r="F105" s="444"/>
      <c r="G105" s="320">
        <f t="shared" si="38"/>
        <v>12429733.333333332</v>
      </c>
      <c r="H105" s="321"/>
      <c r="I105" s="44"/>
      <c r="J105" s="323"/>
      <c r="L105" s="37">
        <v>44361</v>
      </c>
      <c r="M105" s="37">
        <v>46387</v>
      </c>
      <c r="N105" s="38">
        <v>923000000</v>
      </c>
      <c r="O105" s="39">
        <v>750</v>
      </c>
      <c r="P105" s="40">
        <v>101</v>
      </c>
      <c r="Q105" s="41">
        <f t="shared" si="31"/>
        <v>12429733.333333332</v>
      </c>
    </row>
    <row r="106" spans="1:17" ht="39.950000000000003" customHeight="1">
      <c r="A106" s="412"/>
      <c r="B106" s="412"/>
      <c r="C106" s="346"/>
      <c r="D106" s="442" t="s">
        <v>427</v>
      </c>
      <c r="E106" s="443"/>
      <c r="F106" s="444"/>
      <c r="G106" s="409" t="s">
        <v>428</v>
      </c>
      <c r="H106" s="321"/>
      <c r="I106" s="44"/>
      <c r="J106" s="323"/>
      <c r="L106" s="37">
        <v>44364</v>
      </c>
      <c r="M106" s="37">
        <v>46554</v>
      </c>
      <c r="N106" s="38">
        <v>913627000</v>
      </c>
      <c r="O106" s="39">
        <f t="shared" si="40"/>
        <v>2191</v>
      </c>
      <c r="P106" s="40">
        <v>268</v>
      </c>
      <c r="Q106" s="41">
        <f t="shared" si="31"/>
        <v>11175355.362848016</v>
      </c>
    </row>
    <row r="107" spans="1:17" ht="39.950000000000003" customHeight="1">
      <c r="A107" s="412"/>
      <c r="B107" s="412"/>
      <c r="C107" s="346"/>
      <c r="D107" s="442" t="s">
        <v>429</v>
      </c>
      <c r="E107" s="443"/>
      <c r="F107" s="444"/>
      <c r="G107" s="409" t="s">
        <v>430</v>
      </c>
      <c r="H107" s="321"/>
      <c r="I107" s="44"/>
      <c r="J107" s="323"/>
      <c r="L107" s="37">
        <v>44804</v>
      </c>
      <c r="M107" s="37">
        <v>46105</v>
      </c>
      <c r="N107" s="38">
        <v>693000000</v>
      </c>
      <c r="O107" s="39">
        <v>720</v>
      </c>
      <c r="P107" s="40"/>
      <c r="Q107" s="41">
        <f t="shared" si="31"/>
        <v>0</v>
      </c>
    </row>
    <row r="108" spans="1:17" ht="39.950000000000003" customHeight="1">
      <c r="A108" s="412"/>
      <c r="B108" s="412"/>
      <c r="C108" s="346"/>
      <c r="D108" s="442" t="s">
        <v>348</v>
      </c>
      <c r="E108" s="443"/>
      <c r="F108" s="444"/>
      <c r="G108" s="320">
        <f t="shared" si="38"/>
        <v>34658575</v>
      </c>
      <c r="H108" s="321"/>
      <c r="I108" s="44"/>
      <c r="J108" s="323"/>
      <c r="L108" s="37">
        <v>45755</v>
      </c>
      <c r="M108" s="37">
        <v>47554</v>
      </c>
      <c r="N108" s="38">
        <v>1709190000</v>
      </c>
      <c r="O108" s="39">
        <f t="shared" si="40"/>
        <v>1800</v>
      </c>
      <c r="P108" s="40">
        <f t="shared" si="39"/>
        <v>365</v>
      </c>
      <c r="Q108" s="41">
        <f t="shared" si="31"/>
        <v>34658575</v>
      </c>
    </row>
    <row r="109" spans="1:17" ht="39.950000000000003" customHeight="1">
      <c r="A109" s="412"/>
      <c r="B109" s="412"/>
      <c r="C109" s="346"/>
      <c r="D109" s="442" t="s">
        <v>431</v>
      </c>
      <c r="E109" s="443"/>
      <c r="F109" s="444"/>
      <c r="G109" s="409" t="s">
        <v>432</v>
      </c>
      <c r="H109" s="321"/>
      <c r="I109" s="44"/>
      <c r="J109" s="323"/>
      <c r="L109" s="37">
        <v>45281</v>
      </c>
      <c r="M109" s="37">
        <v>45942</v>
      </c>
      <c r="N109" s="38">
        <v>219954000</v>
      </c>
      <c r="O109" s="39">
        <v>420</v>
      </c>
      <c r="P109" s="40">
        <v>153</v>
      </c>
      <c r="Q109" s="41">
        <f t="shared" si="31"/>
        <v>8012610</v>
      </c>
    </row>
    <row r="110" spans="1:17" ht="39.950000000000003" customHeight="1">
      <c r="A110" s="412"/>
      <c r="B110" s="412"/>
      <c r="C110" s="346"/>
      <c r="D110" s="416" t="s">
        <v>416</v>
      </c>
      <c r="E110" s="417"/>
      <c r="F110" s="418"/>
      <c r="G110" s="409" t="s">
        <v>417</v>
      </c>
      <c r="H110" s="321"/>
      <c r="I110" s="44"/>
      <c r="J110" s="323"/>
      <c r="L110" s="37">
        <v>45329</v>
      </c>
      <c r="M110" s="37">
        <v>46058</v>
      </c>
      <c r="N110" s="38">
        <v>61367500</v>
      </c>
      <c r="O110" s="39">
        <f t="shared" si="40"/>
        <v>730</v>
      </c>
      <c r="P110" s="40">
        <v>129</v>
      </c>
      <c r="Q110" s="41">
        <f t="shared" si="31"/>
        <v>1084439.3835616438</v>
      </c>
    </row>
    <row r="111" spans="1:17" ht="39.950000000000003" customHeight="1">
      <c r="A111" s="412"/>
      <c r="B111" s="412"/>
      <c r="C111" s="346"/>
      <c r="D111" s="442" t="s">
        <v>411</v>
      </c>
      <c r="E111" s="443"/>
      <c r="F111" s="444"/>
      <c r="G111" s="409" t="s">
        <v>412</v>
      </c>
      <c r="H111" s="321"/>
      <c r="I111" s="44"/>
      <c r="J111" s="323"/>
      <c r="L111" s="37">
        <v>45358</v>
      </c>
      <c r="M111" s="37">
        <v>45897</v>
      </c>
      <c r="N111" s="38">
        <v>562100000</v>
      </c>
      <c r="O111" s="39">
        <f t="shared" si="40"/>
        <v>540</v>
      </c>
      <c r="P111" s="40">
        <v>221</v>
      </c>
      <c r="Q111" s="41">
        <f t="shared" si="31"/>
        <v>23004462.962962963</v>
      </c>
    </row>
    <row r="112" spans="1:17" ht="39.950000000000003" customHeight="1">
      <c r="A112" s="412"/>
      <c r="B112" s="412"/>
      <c r="C112" s="346"/>
      <c r="D112" s="442" t="s">
        <v>433</v>
      </c>
      <c r="E112" s="443"/>
      <c r="F112" s="444"/>
      <c r="G112" s="409" t="s">
        <v>434</v>
      </c>
      <c r="H112" s="321"/>
      <c r="I112" s="44"/>
      <c r="J112" s="323"/>
      <c r="L112" s="37">
        <v>45518</v>
      </c>
      <c r="M112" s="37">
        <v>46117</v>
      </c>
      <c r="N112" s="38">
        <v>692733000</v>
      </c>
      <c r="O112" s="39">
        <f t="shared" si="40"/>
        <v>600</v>
      </c>
      <c r="P112" s="40">
        <v>229</v>
      </c>
      <c r="Q112" s="41">
        <f t="shared" si="31"/>
        <v>26439309.5</v>
      </c>
    </row>
    <row r="113" spans="1:17" ht="39.950000000000003" customHeight="1">
      <c r="A113" s="412"/>
      <c r="B113" s="412"/>
      <c r="C113" s="346"/>
      <c r="D113" s="442" t="s">
        <v>349</v>
      </c>
      <c r="E113" s="443"/>
      <c r="F113" s="444"/>
      <c r="G113" s="409" t="s">
        <v>350</v>
      </c>
      <c r="H113" s="321"/>
      <c r="I113" s="44"/>
      <c r="J113" s="323"/>
      <c r="L113" s="37">
        <v>45775</v>
      </c>
      <c r="M113" s="37">
        <v>46229</v>
      </c>
      <c r="N113" s="38">
        <v>99143000</v>
      </c>
      <c r="O113" s="39">
        <v>180</v>
      </c>
      <c r="P113" s="40">
        <v>122</v>
      </c>
      <c r="Q113" s="41">
        <f t="shared" si="31"/>
        <v>6719692.222222222</v>
      </c>
    </row>
    <row r="114" spans="1:17" ht="39.950000000000003" customHeight="1">
      <c r="A114" s="412"/>
      <c r="B114" s="412"/>
      <c r="C114" s="346"/>
      <c r="D114" s="416" t="s">
        <v>351</v>
      </c>
      <c r="E114" s="417"/>
      <c r="F114" s="418"/>
      <c r="G114" s="320">
        <f t="shared" si="38"/>
        <v>1112620.320855615</v>
      </c>
      <c r="H114" s="321"/>
      <c r="I114" s="44"/>
      <c r="J114" s="323"/>
      <c r="L114" s="37">
        <v>45827</v>
      </c>
      <c r="M114" s="37">
        <v>46387</v>
      </c>
      <c r="N114" s="38">
        <v>61800000</v>
      </c>
      <c r="O114" s="39">
        <f t="shared" si="40"/>
        <v>561</v>
      </c>
      <c r="P114" s="40">
        <v>101</v>
      </c>
      <c r="Q114" s="41">
        <f t="shared" si="31"/>
        <v>1112620.320855615</v>
      </c>
    </row>
    <row r="115" spans="1:17" ht="39.950000000000003" customHeight="1">
      <c r="A115" s="412"/>
      <c r="B115" s="412"/>
      <c r="C115" s="346"/>
      <c r="D115" s="442" t="s">
        <v>397</v>
      </c>
      <c r="E115" s="443"/>
      <c r="F115" s="444"/>
      <c r="G115" s="320">
        <f t="shared" si="38"/>
        <v>1840208.3333333333</v>
      </c>
      <c r="H115" s="321"/>
      <c r="I115" s="44"/>
      <c r="J115" s="323"/>
      <c r="L115" s="37">
        <v>46189</v>
      </c>
      <c r="M115" s="37">
        <v>46356</v>
      </c>
      <c r="N115" s="38">
        <v>44165000</v>
      </c>
      <c r="O115" s="39">
        <f t="shared" si="40"/>
        <v>168</v>
      </c>
      <c r="P115" s="40">
        <v>70</v>
      </c>
      <c r="Q115" s="41">
        <f t="shared" si="31"/>
        <v>1840208.3333333333</v>
      </c>
    </row>
    <row r="116" spans="1:17" ht="39.950000000000003" customHeight="1">
      <c r="A116" s="412"/>
      <c r="B116" s="412"/>
      <c r="C116" s="346"/>
      <c r="D116" s="442" t="s">
        <v>422</v>
      </c>
      <c r="E116" s="443"/>
      <c r="F116" s="444"/>
      <c r="G116" s="320">
        <f t="shared" si="38"/>
        <v>22878090.27777778</v>
      </c>
      <c r="H116" s="321"/>
      <c r="I116" s="44"/>
      <c r="J116" s="323"/>
      <c r="L116" s="37">
        <v>46202</v>
      </c>
      <c r="M116" s="37">
        <v>46561</v>
      </c>
      <c r="N116" s="38">
        <v>299495000</v>
      </c>
      <c r="O116" s="39">
        <f t="shared" si="40"/>
        <v>360</v>
      </c>
      <c r="P116" s="40">
        <v>275</v>
      </c>
      <c r="Q116" s="41">
        <f t="shared" si="31"/>
        <v>22878090.27777778</v>
      </c>
    </row>
    <row r="117" spans="1:17" ht="39.950000000000003" customHeight="1">
      <c r="A117" s="412"/>
      <c r="B117" s="412"/>
      <c r="C117" s="346"/>
      <c r="D117" s="442" t="s">
        <v>435</v>
      </c>
      <c r="E117" s="443"/>
      <c r="F117" s="444"/>
      <c r="G117" s="320">
        <f t="shared" si="38"/>
        <v>13925763.88888889</v>
      </c>
      <c r="H117" s="321"/>
      <c r="I117" s="44"/>
      <c r="J117" s="323"/>
      <c r="L117" s="37">
        <v>46211</v>
      </c>
      <c r="M117" s="37">
        <v>46930</v>
      </c>
      <c r="N117" s="38">
        <v>274700000</v>
      </c>
      <c r="O117" s="39">
        <f t="shared" si="40"/>
        <v>720</v>
      </c>
      <c r="P117" s="40">
        <f t="shared" si="39"/>
        <v>365</v>
      </c>
      <c r="Q117" s="41">
        <f t="shared" si="31"/>
        <v>13925763.88888889</v>
      </c>
    </row>
    <row r="118" spans="1:17" ht="39.950000000000003" customHeight="1">
      <c r="A118" s="412"/>
      <c r="B118" s="412"/>
      <c r="C118" s="346"/>
      <c r="D118" s="442" t="s">
        <v>436</v>
      </c>
      <c r="E118" s="443"/>
      <c r="F118" s="444"/>
      <c r="G118" s="320">
        <f t="shared" si="38"/>
        <v>22782795.86248859</v>
      </c>
      <c r="H118" s="321"/>
      <c r="I118" s="44"/>
      <c r="J118" s="323"/>
      <c r="L118" s="37">
        <v>46230</v>
      </c>
      <c r="M118" s="37">
        <v>49516</v>
      </c>
      <c r="N118" s="38">
        <v>2051700000</v>
      </c>
      <c r="O118" s="39">
        <f t="shared" si="40"/>
        <v>3287</v>
      </c>
      <c r="P118" s="40">
        <f t="shared" si="39"/>
        <v>365</v>
      </c>
      <c r="Q118" s="41">
        <f t="shared" si="31"/>
        <v>22782795.86248859</v>
      </c>
    </row>
    <row r="119" spans="1:17" ht="39.950000000000003" customHeight="1">
      <c r="A119" s="423"/>
      <c r="B119" s="423"/>
      <c r="C119" s="446"/>
      <c r="D119" s="439" t="s">
        <v>352</v>
      </c>
      <c r="E119" s="440"/>
      <c r="F119" s="441"/>
      <c r="G119" s="320">
        <f t="shared" si="38"/>
        <v>51291787.181666665</v>
      </c>
      <c r="H119" s="321"/>
      <c r="I119" s="44"/>
      <c r="J119" s="445"/>
      <c r="L119" s="37">
        <v>46283</v>
      </c>
      <c r="M119" s="37">
        <v>47182</v>
      </c>
      <c r="N119" s="38">
        <v>1264728999</v>
      </c>
      <c r="O119" s="39">
        <f t="shared" si="40"/>
        <v>900</v>
      </c>
      <c r="P119" s="40">
        <f t="shared" si="39"/>
        <v>365</v>
      </c>
      <c r="Q119" s="41">
        <f t="shared" si="31"/>
        <v>51291787.181666665</v>
      </c>
    </row>
  </sheetData>
  <mergeCells count="253">
    <mergeCell ref="A1:J1"/>
    <mergeCell ref="C2:D2"/>
    <mergeCell ref="A3:C3"/>
    <mergeCell ref="E3:F3"/>
    <mergeCell ref="G3:I3"/>
    <mergeCell ref="A4:B4"/>
    <mergeCell ref="G4:I4"/>
    <mergeCell ref="I13:J14"/>
    <mergeCell ref="A15:B20"/>
    <mergeCell ref="C15:C20"/>
    <mergeCell ref="D15:F15"/>
    <mergeCell ref="G15:H15"/>
    <mergeCell ref="J15:J20"/>
    <mergeCell ref="D16:F16"/>
    <mergeCell ref="A5:A7"/>
    <mergeCell ref="H5:I7"/>
    <mergeCell ref="J5:J7"/>
    <mergeCell ref="A8:A11"/>
    <mergeCell ref="H8:I11"/>
    <mergeCell ref="J8:J11"/>
    <mergeCell ref="G16:H16"/>
    <mergeCell ref="D17:F17"/>
    <mergeCell ref="G17:H17"/>
    <mergeCell ref="D18:F18"/>
    <mergeCell ref="G18:H18"/>
    <mergeCell ref="D19:F19"/>
    <mergeCell ref="G19:H19"/>
    <mergeCell ref="A13:C14"/>
    <mergeCell ref="D13:F14"/>
    <mergeCell ref="G13:H14"/>
    <mergeCell ref="D20:F20"/>
    <mergeCell ref="G20:H20"/>
    <mergeCell ref="B21:B36"/>
    <mergeCell ref="C21:C36"/>
    <mergeCell ref="D21:F21"/>
    <mergeCell ref="G21:H21"/>
    <mergeCell ref="G26:H26"/>
    <mergeCell ref="D27:F27"/>
    <mergeCell ref="G27:H27"/>
    <mergeCell ref="D28:F28"/>
    <mergeCell ref="G28:H28"/>
    <mergeCell ref="D29:F29"/>
    <mergeCell ref="G29:H29"/>
    <mergeCell ref="D30:F30"/>
    <mergeCell ref="G30:H30"/>
    <mergeCell ref="D31:F31"/>
    <mergeCell ref="G31:H31"/>
    <mergeCell ref="J21:J36"/>
    <mergeCell ref="D22:F22"/>
    <mergeCell ref="G22:H22"/>
    <mergeCell ref="D23:F23"/>
    <mergeCell ref="G23:H23"/>
    <mergeCell ref="D24:F24"/>
    <mergeCell ref="G24:H24"/>
    <mergeCell ref="D25:F25"/>
    <mergeCell ref="G25:H25"/>
    <mergeCell ref="D26:F26"/>
    <mergeCell ref="A37:A51"/>
    <mergeCell ref="D37:F37"/>
    <mergeCell ref="G37:H37"/>
    <mergeCell ref="D38:F38"/>
    <mergeCell ref="G38:H38"/>
    <mergeCell ref="D39:F39"/>
    <mergeCell ref="D32:F32"/>
    <mergeCell ref="G32:H32"/>
    <mergeCell ref="D33:F33"/>
    <mergeCell ref="G33:H33"/>
    <mergeCell ref="D34:F34"/>
    <mergeCell ref="G34:H34"/>
    <mergeCell ref="G39:H39"/>
    <mergeCell ref="D40:F40"/>
    <mergeCell ref="G40:H40"/>
    <mergeCell ref="D41:F41"/>
    <mergeCell ref="G41:H41"/>
    <mergeCell ref="D42:F42"/>
    <mergeCell ref="G42:H42"/>
    <mergeCell ref="D35:F35"/>
    <mergeCell ref="G35:H35"/>
    <mergeCell ref="D36:F36"/>
    <mergeCell ref="G36:H36"/>
    <mergeCell ref="D46:F46"/>
    <mergeCell ref="G46:H46"/>
    <mergeCell ref="D47:F47"/>
    <mergeCell ref="G47:H47"/>
    <mergeCell ref="D48:F48"/>
    <mergeCell ref="G48:H48"/>
    <mergeCell ref="D43:F43"/>
    <mergeCell ref="G43:H43"/>
    <mergeCell ref="D44:F44"/>
    <mergeCell ref="G44:H44"/>
    <mergeCell ref="D45:F45"/>
    <mergeCell ref="G45:H45"/>
    <mergeCell ref="J52:J64"/>
    <mergeCell ref="D53:F53"/>
    <mergeCell ref="G53:H53"/>
    <mergeCell ref="D54:F54"/>
    <mergeCell ref="G54:H54"/>
    <mergeCell ref="D49:F49"/>
    <mergeCell ref="G49:H49"/>
    <mergeCell ref="D50:F50"/>
    <mergeCell ref="G50:H50"/>
    <mergeCell ref="D51:F51"/>
    <mergeCell ref="G51:H51"/>
    <mergeCell ref="D55:F55"/>
    <mergeCell ref="G55:H55"/>
    <mergeCell ref="D56:F56"/>
    <mergeCell ref="G56:H56"/>
    <mergeCell ref="D57:F57"/>
    <mergeCell ref="G57:H57"/>
    <mergeCell ref="A52:A64"/>
    <mergeCell ref="B52:B64"/>
    <mergeCell ref="C52:C64"/>
    <mergeCell ref="D52:F52"/>
    <mergeCell ref="G52:H52"/>
    <mergeCell ref="D61:F61"/>
    <mergeCell ref="G61:H61"/>
    <mergeCell ref="D62:F62"/>
    <mergeCell ref="G62:H62"/>
    <mergeCell ref="D63:F63"/>
    <mergeCell ref="G63:H63"/>
    <mergeCell ref="D58:F58"/>
    <mergeCell ref="G58:H58"/>
    <mergeCell ref="D59:F59"/>
    <mergeCell ref="G59:H59"/>
    <mergeCell ref="D60:F60"/>
    <mergeCell ref="G60:H60"/>
    <mergeCell ref="D64:F64"/>
    <mergeCell ref="G64:H64"/>
    <mergeCell ref="A65:A71"/>
    <mergeCell ref="B65:B71"/>
    <mergeCell ref="C65:C71"/>
    <mergeCell ref="D65:F65"/>
    <mergeCell ref="G65:H65"/>
    <mergeCell ref="G70:H70"/>
    <mergeCell ref="D71:F71"/>
    <mergeCell ref="G71:H71"/>
    <mergeCell ref="J72:J84"/>
    <mergeCell ref="D73:F73"/>
    <mergeCell ref="G73:H73"/>
    <mergeCell ref="D74:F74"/>
    <mergeCell ref="G74:H74"/>
    <mergeCell ref="J65:J71"/>
    <mergeCell ref="D66:F66"/>
    <mergeCell ref="G66:H66"/>
    <mergeCell ref="D67:F67"/>
    <mergeCell ref="G67:H67"/>
    <mergeCell ref="D68:F68"/>
    <mergeCell ref="G68:H68"/>
    <mergeCell ref="D69:F69"/>
    <mergeCell ref="G69:H69"/>
    <mergeCell ref="D70:F70"/>
    <mergeCell ref="D75:F75"/>
    <mergeCell ref="G75:H75"/>
    <mergeCell ref="D76:F76"/>
    <mergeCell ref="G76:H76"/>
    <mergeCell ref="D77:F77"/>
    <mergeCell ref="G77:H77"/>
    <mergeCell ref="A72:A84"/>
    <mergeCell ref="B72:B84"/>
    <mergeCell ref="C72:C84"/>
    <mergeCell ref="D72:F72"/>
    <mergeCell ref="G72:H72"/>
    <mergeCell ref="D81:F81"/>
    <mergeCell ref="G81:H81"/>
    <mergeCell ref="D82:F82"/>
    <mergeCell ref="G82:H82"/>
    <mergeCell ref="D83:F83"/>
    <mergeCell ref="G83:H83"/>
    <mergeCell ref="D78:F78"/>
    <mergeCell ref="G78:H78"/>
    <mergeCell ref="D79:F79"/>
    <mergeCell ref="G79:H79"/>
    <mergeCell ref="D80:F80"/>
    <mergeCell ref="G80:H80"/>
    <mergeCell ref="D84:F84"/>
    <mergeCell ref="G84:H84"/>
    <mergeCell ref="A85:A119"/>
    <mergeCell ref="B85:B99"/>
    <mergeCell ref="C85:C99"/>
    <mergeCell ref="D85:F85"/>
    <mergeCell ref="G85:H85"/>
    <mergeCell ref="G90:H90"/>
    <mergeCell ref="D91:F91"/>
    <mergeCell ref="G91:H91"/>
    <mergeCell ref="J85:J99"/>
    <mergeCell ref="D86:F86"/>
    <mergeCell ref="G86:H86"/>
    <mergeCell ref="D87:F87"/>
    <mergeCell ref="G87:H87"/>
    <mergeCell ref="D88:F88"/>
    <mergeCell ref="G88:H88"/>
    <mergeCell ref="D89:F89"/>
    <mergeCell ref="G89:H89"/>
    <mergeCell ref="D90:F90"/>
    <mergeCell ref="D95:F95"/>
    <mergeCell ref="G95:H95"/>
    <mergeCell ref="D96:F96"/>
    <mergeCell ref="G96:H96"/>
    <mergeCell ref="D97:F97"/>
    <mergeCell ref="G97:H97"/>
    <mergeCell ref="D92:F92"/>
    <mergeCell ref="G92:H92"/>
    <mergeCell ref="D93:F93"/>
    <mergeCell ref="G93:H93"/>
    <mergeCell ref="D94:F94"/>
    <mergeCell ref="G94:H94"/>
    <mergeCell ref="D98:F98"/>
    <mergeCell ref="G98:H98"/>
    <mergeCell ref="D99:F99"/>
    <mergeCell ref="G99:H99"/>
    <mergeCell ref="B100:B119"/>
    <mergeCell ref="C100:C119"/>
    <mergeCell ref="D100:F100"/>
    <mergeCell ref="G100:H100"/>
    <mergeCell ref="G105:H105"/>
    <mergeCell ref="D106:F106"/>
    <mergeCell ref="J100:J119"/>
    <mergeCell ref="D101:F101"/>
    <mergeCell ref="G101:H101"/>
    <mergeCell ref="D102:F102"/>
    <mergeCell ref="G102:H102"/>
    <mergeCell ref="D103:F103"/>
    <mergeCell ref="G103:H103"/>
    <mergeCell ref="D104:F104"/>
    <mergeCell ref="G104:H104"/>
    <mergeCell ref="D105:F105"/>
    <mergeCell ref="D110:F110"/>
    <mergeCell ref="G110:H110"/>
    <mergeCell ref="D111:F111"/>
    <mergeCell ref="G111:H111"/>
    <mergeCell ref="D112:F112"/>
    <mergeCell ref="G112:H112"/>
    <mergeCell ref="G106:H106"/>
    <mergeCell ref="D107:F107"/>
    <mergeCell ref="G107:H107"/>
    <mergeCell ref="D108:F108"/>
    <mergeCell ref="G108:H108"/>
    <mergeCell ref="D109:F109"/>
    <mergeCell ref="G109:H109"/>
    <mergeCell ref="D119:F119"/>
    <mergeCell ref="G119:H119"/>
    <mergeCell ref="D116:F116"/>
    <mergeCell ref="G116:H116"/>
    <mergeCell ref="D117:F117"/>
    <mergeCell ref="G117:H117"/>
    <mergeCell ref="D118:F118"/>
    <mergeCell ref="G118:H118"/>
    <mergeCell ref="D113:F113"/>
    <mergeCell ref="G113:H113"/>
    <mergeCell ref="D114:F114"/>
    <mergeCell ref="G114:H114"/>
    <mergeCell ref="D115:F115"/>
    <mergeCell ref="G115:H115"/>
  </mergeCells>
  <phoneticPr fontId="4" type="noConversion"/>
  <printOptions horizontalCentered="1"/>
  <pageMargins left="0.31496062992125984" right="0.31496062992125984" top="1.1811023622047245" bottom="0.78740157480314965" header="0.39370078740157483" footer="0.39370078740157483"/>
  <pageSetup paperSize="9" scale="95" orientation="portrait" horizontalDpi="4294967293" r:id="rId1"/>
  <headerFooter alignWithMargins="0"/>
  <rowBreaks count="6" manualBreakCount="6">
    <brk id="36" max="9" man="1"/>
    <brk id="51" max="9" man="1"/>
    <brk id="64" max="9" man="1"/>
    <brk id="71" max="9" man="1"/>
    <brk id="84" max="9" man="1"/>
    <brk id="99" max="9"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C0FE6-D95B-45C5-8591-6F161B926061}">
  <sheetPr>
    <tabColor rgb="FFFF0000"/>
    <pageSetUpPr fitToPage="1"/>
  </sheetPr>
  <dimension ref="A1:V185"/>
  <sheetViews>
    <sheetView showGridLines="0" view="pageBreakPreview" topLeftCell="A157" zoomScale="115" zoomScaleSheetLayoutView="115" workbookViewId="0">
      <selection activeCell="H8" sqref="H8:I11"/>
    </sheetView>
  </sheetViews>
  <sheetFormatPr defaultColWidth="8.88671875" defaultRowHeight="27.75" customHeight="1"/>
  <cols>
    <col min="1" max="1" width="13.33203125" style="5" customWidth="1"/>
    <col min="2" max="2" width="11.6640625" style="5" customWidth="1"/>
    <col min="3" max="3" width="6.109375" style="5" customWidth="1"/>
    <col min="4" max="4" width="21.44140625" style="5" customWidth="1"/>
    <col min="5" max="5" width="27.21875" style="5" customWidth="1"/>
    <col min="6" max="6" width="21.44140625" style="170" customWidth="1"/>
    <col min="7" max="7" width="9.6640625" style="6" customWidth="1"/>
    <col min="8" max="8" width="14.109375" style="170" customWidth="1"/>
    <col min="9" max="9" width="19.44140625" style="5" customWidth="1"/>
    <col min="10" max="10" width="8.6640625" style="5" customWidth="1"/>
    <col min="11" max="11" width="8.88671875" style="5" customWidth="1"/>
    <col min="12" max="12" width="26.5546875" style="5" customWidth="1"/>
    <col min="13" max="13" width="8.88671875" style="5"/>
    <col min="14" max="18" width="10.44140625" style="5" customWidth="1"/>
    <col min="19" max="19" width="11.21875" style="5" customWidth="1"/>
    <col min="20" max="20" width="9.33203125" style="5" bestFit="1" customWidth="1"/>
    <col min="21" max="21" width="8.88671875" style="5"/>
    <col min="22" max="22" width="9.33203125" style="171" bestFit="1" customWidth="1"/>
    <col min="23" max="16384" width="8.88671875" style="5"/>
  </cols>
  <sheetData>
    <row r="1" spans="1:22" s="2" customFormat="1" ht="27.75" customHeight="1">
      <c r="A1" s="308" t="s">
        <v>0</v>
      </c>
      <c r="B1" s="308"/>
      <c r="C1" s="308"/>
      <c r="D1" s="308"/>
      <c r="E1" s="308"/>
      <c r="F1" s="308"/>
      <c r="G1" s="308"/>
      <c r="H1" s="308"/>
      <c r="I1" s="308"/>
      <c r="J1" s="308"/>
      <c r="V1" s="168"/>
    </row>
    <row r="2" spans="1:22" ht="27.75" customHeight="1">
      <c r="A2" s="3" t="s">
        <v>1</v>
      </c>
      <c r="B2" s="169">
        <f>[12]업제현황입력!C4</f>
        <v>46287</v>
      </c>
      <c r="C2" s="309"/>
      <c r="D2" s="309"/>
    </row>
    <row r="3" spans="1:22" ht="27.75" customHeight="1" thickBot="1">
      <c r="A3" s="339" t="s">
        <v>2</v>
      </c>
      <c r="B3" s="339"/>
      <c r="C3" s="339"/>
      <c r="D3" s="30" t="s">
        <v>3</v>
      </c>
      <c r="E3" s="339" t="s">
        <v>4</v>
      </c>
      <c r="F3" s="339"/>
      <c r="G3" s="339" t="s">
        <v>5</v>
      </c>
      <c r="H3" s="339"/>
      <c r="I3" s="339"/>
      <c r="J3" s="30" t="s">
        <v>6</v>
      </c>
    </row>
    <row r="4" spans="1:22" ht="27.75" customHeight="1" thickTop="1">
      <c r="A4" s="353" t="s">
        <v>7</v>
      </c>
      <c r="B4" s="353"/>
      <c r="C4" s="172" t="str">
        <f>'[12]제4호(참여현황)'!C25</f>
        <v>배준형</v>
      </c>
      <c r="D4" s="32">
        <v>4</v>
      </c>
      <c r="E4" s="33">
        <f>SUM(G15:H26)</f>
        <v>126712000.62569869</v>
      </c>
      <c r="F4" s="173">
        <f>E4/100000000</f>
        <v>1.267120006256987</v>
      </c>
      <c r="G4" s="354">
        <v>4</v>
      </c>
      <c r="H4" s="354"/>
      <c r="I4" s="354"/>
      <c r="J4" s="35" t="s">
        <v>8</v>
      </c>
    </row>
    <row r="5" spans="1:22" ht="27.75" customHeight="1">
      <c r="A5" s="303" t="s">
        <v>9</v>
      </c>
      <c r="B5" s="7" t="str">
        <f>'[12]제5-4호'!B6</f>
        <v>대기관리</v>
      </c>
      <c r="C5" s="174" t="str">
        <f>'[12]제4호(참여현황)'!C26</f>
        <v>조성현</v>
      </c>
      <c r="D5" s="8">
        <v>7</v>
      </c>
      <c r="E5" s="9">
        <f>SUM(H27:H46)</f>
        <v>187135768.51284862</v>
      </c>
      <c r="F5" s="175">
        <f t="shared" ref="F5:F11" si="0">E5/100000000</f>
        <v>1.8713576851284861</v>
      </c>
      <c r="G5" s="13">
        <v>7</v>
      </c>
      <c r="H5" s="305">
        <f>SUM(G5:G7)/3</f>
        <v>7</v>
      </c>
      <c r="I5" s="305"/>
      <c r="J5" s="306"/>
    </row>
    <row r="6" spans="1:22" ht="27.75" customHeight="1">
      <c r="A6" s="304"/>
      <c r="B6" s="7" t="str">
        <f>'[12]제5-4호'!B7</f>
        <v>수질관리</v>
      </c>
      <c r="C6" s="174" t="str">
        <f>'[12]제4호(참여현황)'!C27</f>
        <v>임완호</v>
      </c>
      <c r="D6" s="8">
        <v>7</v>
      </c>
      <c r="E6" s="9">
        <f>SUM(H53:H66)</f>
        <v>92819592.876506135</v>
      </c>
      <c r="F6" s="175">
        <f t="shared" si="0"/>
        <v>0.9281959287650613</v>
      </c>
      <c r="G6" s="13">
        <v>7</v>
      </c>
      <c r="H6" s="305"/>
      <c r="I6" s="305"/>
      <c r="J6" s="306"/>
    </row>
    <row r="7" spans="1:22" ht="27.75" customHeight="1">
      <c r="A7" s="304"/>
      <c r="B7" s="7" t="str">
        <f>'[12]제5-4호'!B8</f>
        <v>소음진동</v>
      </c>
      <c r="C7" s="174" t="str">
        <f>'[12]제4호(참여현황)'!C28</f>
        <v>김선희</v>
      </c>
      <c r="D7" s="8">
        <v>7</v>
      </c>
      <c r="E7" s="9">
        <f>SUM(G67:H80)</f>
        <v>186354644.42346472</v>
      </c>
      <c r="F7" s="175">
        <f t="shared" si="0"/>
        <v>1.8635464442346472</v>
      </c>
      <c r="G7" s="13">
        <v>7</v>
      </c>
      <c r="H7" s="305"/>
      <c r="I7" s="305"/>
      <c r="J7" s="306"/>
    </row>
    <row r="8" spans="1:22" ht="27.75" customHeight="1">
      <c r="A8" s="303" t="s">
        <v>10</v>
      </c>
      <c r="B8" s="7" t="str">
        <f>'[12]제5-4호'!B9</f>
        <v>자연환경</v>
      </c>
      <c r="C8" s="174" t="str">
        <f>'[12]제4호(참여현황)'!C29</f>
        <v>남현철</v>
      </c>
      <c r="D8" s="8">
        <v>6</v>
      </c>
      <c r="E8" s="9">
        <f>SUM(G81:H97)</f>
        <v>233624511.40322065</v>
      </c>
      <c r="F8" s="175">
        <f t="shared" si="0"/>
        <v>2.3362451140322067</v>
      </c>
      <c r="G8" s="13">
        <v>6</v>
      </c>
      <c r="H8" s="305">
        <f>SUM(G8:G11)/4</f>
        <v>6</v>
      </c>
      <c r="I8" s="305"/>
      <c r="J8" s="307"/>
    </row>
    <row r="9" spans="1:22" ht="27.75" customHeight="1">
      <c r="A9" s="303"/>
      <c r="B9" s="7" t="str">
        <f>'[12]제5-4호'!B10</f>
        <v>대기관리</v>
      </c>
      <c r="C9" s="174" t="str">
        <f>'[12]제4호(참여현황)'!C30</f>
        <v>강병근</v>
      </c>
      <c r="D9" s="8">
        <v>6</v>
      </c>
      <c r="E9" s="9">
        <f>SUM(G98:H112)</f>
        <v>232796202.73676765</v>
      </c>
      <c r="F9" s="175">
        <f t="shared" si="0"/>
        <v>2.3279620273676764</v>
      </c>
      <c r="G9" s="13">
        <v>6</v>
      </c>
      <c r="H9" s="305"/>
      <c r="I9" s="305"/>
      <c r="J9" s="307"/>
    </row>
    <row r="10" spans="1:22" ht="27.75" customHeight="1">
      <c r="A10" s="303"/>
      <c r="B10" s="7" t="str">
        <f>'[12]제5-4호'!B11</f>
        <v>수질관리</v>
      </c>
      <c r="C10" s="174" t="str">
        <f>'[12]제4호(참여현황)'!C31</f>
        <v>김애영</v>
      </c>
      <c r="D10" s="8">
        <v>6</v>
      </c>
      <c r="E10" s="9">
        <f>SUM(G113:H138)</f>
        <v>187135768.51284862</v>
      </c>
      <c r="F10" s="175">
        <f t="shared" si="0"/>
        <v>1.8713576851284861</v>
      </c>
      <c r="G10" s="13">
        <v>6</v>
      </c>
      <c r="H10" s="305"/>
      <c r="I10" s="305"/>
      <c r="J10" s="307"/>
    </row>
    <row r="11" spans="1:22" ht="27.75" customHeight="1">
      <c r="A11" s="303"/>
      <c r="B11" s="7" t="str">
        <f>'[12]제5-4호'!B12</f>
        <v>폐기물처리</v>
      </c>
      <c r="C11" s="174" t="str">
        <f>'[12]제4호(참여현황)'!C32</f>
        <v>신용균</v>
      </c>
      <c r="D11" s="8">
        <v>6</v>
      </c>
      <c r="E11" s="9">
        <f>SUM(G139:H164)</f>
        <v>187135768.51284862</v>
      </c>
      <c r="F11" s="175">
        <f t="shared" si="0"/>
        <v>1.8713576851284861</v>
      </c>
      <c r="G11" s="13">
        <v>6</v>
      </c>
      <c r="H11" s="305"/>
      <c r="I11" s="305"/>
      <c r="J11" s="307"/>
    </row>
    <row r="12" spans="1:22" ht="27.75" customHeight="1">
      <c r="A12" s="14"/>
    </row>
    <row r="13" spans="1:22" ht="27.75" customHeight="1">
      <c r="A13" s="424" t="s">
        <v>11</v>
      </c>
      <c r="B13" s="425"/>
      <c r="C13" s="426"/>
      <c r="D13" s="424" t="s">
        <v>12</v>
      </c>
      <c r="E13" s="425"/>
      <c r="F13" s="426"/>
      <c r="G13" s="424" t="s">
        <v>13</v>
      </c>
      <c r="H13" s="426"/>
      <c r="I13" s="430" t="s">
        <v>5</v>
      </c>
      <c r="J13" s="431"/>
    </row>
    <row r="14" spans="1:22" ht="27.75" customHeight="1" thickBot="1">
      <c r="A14" s="427"/>
      <c r="B14" s="428"/>
      <c r="C14" s="429"/>
      <c r="D14" s="427"/>
      <c r="E14" s="428"/>
      <c r="F14" s="429"/>
      <c r="G14" s="427"/>
      <c r="H14" s="429"/>
      <c r="I14" s="432"/>
      <c r="J14" s="433"/>
      <c r="K14" s="176"/>
      <c r="L14" s="177" t="s">
        <v>437</v>
      </c>
      <c r="M14" s="178" t="s">
        <v>438</v>
      </c>
      <c r="N14" s="179" t="s">
        <v>439</v>
      </c>
      <c r="O14" s="179" t="s">
        <v>440</v>
      </c>
      <c r="P14" s="180" t="s">
        <v>441</v>
      </c>
      <c r="Q14" s="181" t="s">
        <v>442</v>
      </c>
      <c r="R14" s="182" t="s">
        <v>443</v>
      </c>
      <c r="S14" s="183" t="s">
        <v>444</v>
      </c>
      <c r="T14" s="184" t="s">
        <v>445</v>
      </c>
    </row>
    <row r="15" spans="1:22" ht="30" customHeight="1" thickTop="1">
      <c r="A15" s="479" t="str">
        <f>A4</f>
        <v>책임기술자</v>
      </c>
      <c r="B15" s="480"/>
      <c r="C15" s="353" t="str">
        <f>C4</f>
        <v>배준형</v>
      </c>
      <c r="D15" s="185" t="str">
        <f>L15</f>
        <v>(23~26)시화지구 광역도로 사후환경영향조사 용역</v>
      </c>
      <c r="E15" s="186"/>
      <c r="F15" s="187"/>
      <c r="G15" s="188"/>
      <c r="H15" s="189" t="s">
        <v>446</v>
      </c>
      <c r="I15" s="483">
        <f>SUM(H15:H26)</f>
        <v>126712000.62569869</v>
      </c>
      <c r="J15" s="484">
        <v>4</v>
      </c>
      <c r="L15" s="190" t="s">
        <v>447</v>
      </c>
      <c r="M15" s="191" t="s">
        <v>448</v>
      </c>
      <c r="N15" s="192">
        <v>45100</v>
      </c>
      <c r="O15" s="193">
        <v>46328</v>
      </c>
      <c r="P15" s="194">
        <v>1155</v>
      </c>
      <c r="Q15" s="195">
        <v>1014739000</v>
      </c>
      <c r="R15" s="196">
        <f t="shared" ref="R15:R21" si="1">IF(O15-$B$2+1&gt;365,365,O15-$B$2+1)</f>
        <v>42</v>
      </c>
      <c r="S15" s="197"/>
      <c r="T15" s="198">
        <f t="shared" ref="T15:T46" si="2">R15/P15/10*Q15</f>
        <v>3689960</v>
      </c>
    </row>
    <row r="16" spans="1:22" ht="30" customHeight="1">
      <c r="A16" s="481"/>
      <c r="B16" s="482"/>
      <c r="C16" s="304"/>
      <c r="D16" s="199" t="str">
        <f t="shared" ref="D16:D79" si="3">L16</f>
        <v>공주시 국도대체우회도로(봉정-방문)건설공사 사후환경영향조사용역</v>
      </c>
      <c r="E16" s="200"/>
      <c r="F16" s="187"/>
      <c r="G16" s="201"/>
      <c r="H16" s="202">
        <f>T16</f>
        <v>5622802.4691358032</v>
      </c>
      <c r="I16" s="472"/>
      <c r="J16" s="485"/>
      <c r="L16" s="190" t="s">
        <v>449</v>
      </c>
      <c r="M16" s="203" t="s">
        <v>450</v>
      </c>
      <c r="N16" s="192">
        <v>44329</v>
      </c>
      <c r="O16" s="192">
        <v>46758</v>
      </c>
      <c r="P16" s="194">
        <v>2430</v>
      </c>
      <c r="Q16" s="195">
        <v>374340000</v>
      </c>
      <c r="R16" s="196">
        <f t="shared" si="1"/>
        <v>365</v>
      </c>
      <c r="S16" s="204"/>
      <c r="T16" s="198">
        <f t="shared" si="2"/>
        <v>5622802.4691358032</v>
      </c>
    </row>
    <row r="17" spans="1:22" ht="30" customHeight="1">
      <c r="A17" s="481"/>
      <c r="B17" s="482"/>
      <c r="C17" s="304"/>
      <c r="D17" s="199" t="str">
        <f t="shared" si="3"/>
        <v>노송 자연재해위험개선지구 정비사업 소규모환경영향평가용역</v>
      </c>
      <c r="E17" s="200"/>
      <c r="F17" s="187"/>
      <c r="G17" s="201"/>
      <c r="H17" s="202">
        <f t="shared" ref="H17:H26" si="4">T17</f>
        <v>9800804.1095890421</v>
      </c>
      <c r="I17" s="472"/>
      <c r="J17" s="485"/>
      <c r="L17" s="190" t="s">
        <v>451</v>
      </c>
      <c r="M17" s="203" t="s">
        <v>452</v>
      </c>
      <c r="N17" s="192">
        <v>46175</v>
      </c>
      <c r="O17" s="192">
        <v>46539</v>
      </c>
      <c r="P17" s="194">
        <v>365</v>
      </c>
      <c r="Q17" s="195">
        <v>141395000</v>
      </c>
      <c r="R17" s="196">
        <f t="shared" si="1"/>
        <v>253</v>
      </c>
      <c r="S17" s="204"/>
      <c r="T17" s="198">
        <f t="shared" si="2"/>
        <v>9800804.1095890421</v>
      </c>
    </row>
    <row r="18" spans="1:22" ht="30" customHeight="1">
      <c r="A18" s="481"/>
      <c r="B18" s="482"/>
      <c r="C18" s="304"/>
      <c r="D18" s="199" t="str">
        <f t="shared" si="3"/>
        <v>동탄-인덕원 제1공구 및 월곶-판교 제8공구, 동탄-인덕원 제9공구 사후환경영향조사용역</v>
      </c>
      <c r="E18" s="200"/>
      <c r="F18" s="187"/>
      <c r="G18" s="201"/>
      <c r="H18" s="202">
        <f t="shared" si="4"/>
        <v>20724181.54196734</v>
      </c>
      <c r="I18" s="472"/>
      <c r="J18" s="485"/>
      <c r="L18" s="190" t="s">
        <v>453</v>
      </c>
      <c r="M18" s="203" t="s">
        <v>454</v>
      </c>
      <c r="N18" s="192">
        <v>44601</v>
      </c>
      <c r="O18" s="192">
        <v>47233</v>
      </c>
      <c r="P18" s="194">
        <v>2633</v>
      </c>
      <c r="Q18" s="195">
        <v>1494980000</v>
      </c>
      <c r="R18" s="196">
        <f t="shared" si="1"/>
        <v>365</v>
      </c>
      <c r="S18" s="204"/>
      <c r="T18" s="198">
        <f t="shared" si="2"/>
        <v>20724181.54196734</v>
      </c>
    </row>
    <row r="19" spans="1:22" ht="30" customHeight="1">
      <c r="A19" s="481"/>
      <c r="B19" s="482"/>
      <c r="C19" s="304"/>
      <c r="D19" s="199" t="str">
        <f t="shared" si="3"/>
        <v>삼성-동탄 광역급행철도 제3,5공구 사후환경영향조사용역</v>
      </c>
      <c r="E19" s="200"/>
      <c r="F19" s="187"/>
      <c r="G19" s="201"/>
      <c r="H19" s="202">
        <f t="shared" si="4"/>
        <v>5545904.4380816035</v>
      </c>
      <c r="I19" s="472"/>
      <c r="J19" s="485"/>
      <c r="L19" s="190" t="s">
        <v>455</v>
      </c>
      <c r="M19" s="203" t="s">
        <v>454</v>
      </c>
      <c r="N19" s="192">
        <v>43684</v>
      </c>
      <c r="O19" s="192">
        <v>46477</v>
      </c>
      <c r="P19" s="194">
        <v>2794</v>
      </c>
      <c r="Q19" s="195">
        <v>811270000</v>
      </c>
      <c r="R19" s="196">
        <f t="shared" si="1"/>
        <v>191</v>
      </c>
      <c r="S19" s="204"/>
      <c r="T19" s="198">
        <f t="shared" si="2"/>
        <v>5545904.4380816035</v>
      </c>
    </row>
    <row r="20" spans="1:22" ht="30" customHeight="1">
      <c r="A20" s="481"/>
      <c r="B20" s="482"/>
      <c r="C20" s="304"/>
      <c r="D20" s="199" t="str">
        <f t="shared" si="3"/>
        <v>새만금-전주(새만금-김제)고속도로건설사업사후환경영향조사용역</v>
      </c>
      <c r="E20" s="200"/>
      <c r="F20" s="187"/>
      <c r="G20" s="201"/>
      <c r="H20" s="202">
        <f t="shared" si="4"/>
        <v>29491381.527777776</v>
      </c>
      <c r="I20" s="472"/>
      <c r="J20" s="485"/>
      <c r="L20" s="190" t="s">
        <v>456</v>
      </c>
      <c r="M20" s="203" t="s">
        <v>457</v>
      </c>
      <c r="N20" s="192">
        <v>43409</v>
      </c>
      <c r="O20" s="192">
        <v>47008</v>
      </c>
      <c r="P20" s="194">
        <v>3600</v>
      </c>
      <c r="Q20" s="195">
        <v>2908739000</v>
      </c>
      <c r="R20" s="196">
        <f t="shared" si="1"/>
        <v>365</v>
      </c>
      <c r="S20" s="204"/>
      <c r="T20" s="198">
        <f t="shared" si="2"/>
        <v>29491381.527777776</v>
      </c>
    </row>
    <row r="21" spans="1:22" ht="30" customHeight="1">
      <c r="A21" s="481"/>
      <c r="B21" s="482"/>
      <c r="C21" s="304"/>
      <c r="D21" s="199" t="str">
        <f t="shared" si="3"/>
        <v>영동-보은 도로건설공사 사후환경영향조사용역</v>
      </c>
      <c r="E21" s="200"/>
      <c r="F21" s="187"/>
      <c r="G21" s="201"/>
      <c r="H21" s="202">
        <f t="shared" si="4"/>
        <v>12838181.818181818</v>
      </c>
      <c r="I21" s="472"/>
      <c r="J21" s="485"/>
      <c r="L21" s="190" t="s">
        <v>458</v>
      </c>
      <c r="M21" s="203" t="s">
        <v>450</v>
      </c>
      <c r="N21" s="192">
        <v>42688</v>
      </c>
      <c r="O21" s="192">
        <v>46646</v>
      </c>
      <c r="P21" s="194">
        <v>3960</v>
      </c>
      <c r="Q21" s="195">
        <v>1412200000</v>
      </c>
      <c r="R21" s="196">
        <f t="shared" si="1"/>
        <v>360</v>
      </c>
      <c r="S21" s="204"/>
      <c r="T21" s="198">
        <f t="shared" si="2"/>
        <v>12838181.818181818</v>
      </c>
    </row>
    <row r="22" spans="1:22" ht="30" customHeight="1">
      <c r="A22" s="481"/>
      <c r="B22" s="482"/>
      <c r="C22" s="304"/>
      <c r="D22" s="199" t="str">
        <f t="shared" si="3"/>
        <v>위임국도19호선 괴산 광덕리 도로 확포장공사 소규모환경영향평가용역</v>
      </c>
      <c r="E22" s="200"/>
      <c r="F22" s="187">
        <f t="shared" ref="F22" si="5">S22</f>
        <v>46275</v>
      </c>
      <c r="G22" s="201"/>
      <c r="H22" s="202" t="s">
        <v>459</v>
      </c>
      <c r="I22" s="472"/>
      <c r="J22" s="485"/>
      <c r="L22" s="190" t="s">
        <v>460</v>
      </c>
      <c r="M22" s="203" t="s">
        <v>461</v>
      </c>
      <c r="N22" s="192">
        <v>46132</v>
      </c>
      <c r="O22" s="192">
        <v>46281</v>
      </c>
      <c r="P22" s="194">
        <v>150</v>
      </c>
      <c r="Q22" s="195">
        <v>24874000</v>
      </c>
      <c r="R22" s="196">
        <v>7</v>
      </c>
      <c r="S22" s="204">
        <v>46275</v>
      </c>
      <c r="T22" s="198">
        <f t="shared" si="2"/>
        <v>116078.66666666667</v>
      </c>
    </row>
    <row r="23" spans="1:22" ht="30" customHeight="1">
      <c r="A23" s="481"/>
      <c r="B23" s="482"/>
      <c r="C23" s="304"/>
      <c r="D23" s="199" t="str">
        <f t="shared" si="3"/>
        <v>증평-송산간 도로확포장공사 소규모환경영향평가용역</v>
      </c>
      <c r="E23" s="200"/>
      <c r="F23" s="187"/>
      <c r="G23" s="201"/>
      <c r="H23" s="202" t="s">
        <v>459</v>
      </c>
      <c r="I23" s="472"/>
      <c r="J23" s="485"/>
      <c r="L23" s="190" t="s">
        <v>462</v>
      </c>
      <c r="M23" s="203" t="s">
        <v>463</v>
      </c>
      <c r="N23" s="192">
        <v>46108</v>
      </c>
      <c r="O23" s="192">
        <v>46287</v>
      </c>
      <c r="P23" s="194">
        <v>180</v>
      </c>
      <c r="Q23" s="195">
        <v>20700000</v>
      </c>
      <c r="R23" s="196">
        <f t="shared" ref="R23:R46" si="6">IF(O23-$B$2+1&gt;365,365,O23-$B$2+1)</f>
        <v>1</v>
      </c>
      <c r="S23" s="204"/>
      <c r="T23" s="198">
        <f t="shared" si="2"/>
        <v>11500</v>
      </c>
    </row>
    <row r="24" spans="1:22" ht="30" customHeight="1">
      <c r="A24" s="481"/>
      <c r="B24" s="482"/>
      <c r="C24" s="304"/>
      <c r="D24" s="199" t="str">
        <f t="shared" si="3"/>
        <v>청주시 옥산면 소로지구 농촌공간정비사업 소규모환경영향평가용역</v>
      </c>
      <c r="E24" s="200"/>
      <c r="F24" s="187"/>
      <c r="G24" s="201"/>
      <c r="H24" s="202" t="s">
        <v>459</v>
      </c>
      <c r="I24" s="472"/>
      <c r="J24" s="485"/>
      <c r="L24" s="190" t="s">
        <v>464</v>
      </c>
      <c r="M24" s="203" t="s">
        <v>465</v>
      </c>
      <c r="N24" s="192">
        <v>46238</v>
      </c>
      <c r="O24" s="192">
        <v>46357</v>
      </c>
      <c r="P24" s="194">
        <v>120</v>
      </c>
      <c r="Q24" s="195">
        <v>17930000</v>
      </c>
      <c r="R24" s="196">
        <f t="shared" si="6"/>
        <v>71</v>
      </c>
      <c r="S24" s="204"/>
      <c r="T24" s="198">
        <f t="shared" si="2"/>
        <v>1060858.3333333333</v>
      </c>
    </row>
    <row r="25" spans="1:22" ht="30" customHeight="1">
      <c r="A25" s="481"/>
      <c r="B25" s="482"/>
      <c r="C25" s="304"/>
      <c r="D25" s="199" t="str">
        <f t="shared" si="3"/>
        <v>포항-영덕 고속도로 건설사업 사후환경영향조사용역</v>
      </c>
      <c r="E25" s="200"/>
      <c r="F25" s="187"/>
      <c r="G25" s="201"/>
      <c r="H25" s="202">
        <f t="shared" si="4"/>
        <v>31463016.515837103</v>
      </c>
      <c r="I25" s="472"/>
      <c r="J25" s="485"/>
      <c r="L25" s="190" t="s">
        <v>466</v>
      </c>
      <c r="M25" s="203" t="s">
        <v>457</v>
      </c>
      <c r="N25" s="192">
        <v>42678</v>
      </c>
      <c r="O25" s="192">
        <v>47208</v>
      </c>
      <c r="P25" s="194">
        <v>4420</v>
      </c>
      <c r="Q25" s="195">
        <v>3810042000</v>
      </c>
      <c r="R25" s="196">
        <f t="shared" si="6"/>
        <v>365</v>
      </c>
      <c r="S25" s="204"/>
      <c r="T25" s="198">
        <f t="shared" si="2"/>
        <v>31463016.515837103</v>
      </c>
    </row>
    <row r="26" spans="1:22" ht="30" customHeight="1">
      <c r="A26" s="481"/>
      <c r="B26" s="482"/>
      <c r="C26" s="304"/>
      <c r="D26" s="199" t="str">
        <f t="shared" si="3"/>
        <v>화도-양평 고속도로건설사업및 평택-서평택 고속도로확장사업 사후환경영향조사용역</v>
      </c>
      <c r="E26" s="200"/>
      <c r="F26" s="187"/>
      <c r="G26" s="201"/>
      <c r="H26" s="202">
        <f t="shared" si="4"/>
        <v>11225728.205128206</v>
      </c>
      <c r="I26" s="472"/>
      <c r="J26" s="485"/>
      <c r="L26" s="190" t="s">
        <v>467</v>
      </c>
      <c r="M26" s="203" t="s">
        <v>457</v>
      </c>
      <c r="N26" s="192">
        <v>42024</v>
      </c>
      <c r="O26" s="192">
        <v>46386</v>
      </c>
      <c r="P26" s="194">
        <v>3900</v>
      </c>
      <c r="Q26" s="195">
        <v>4378034000</v>
      </c>
      <c r="R26" s="196">
        <f t="shared" si="6"/>
        <v>100</v>
      </c>
      <c r="S26" s="204"/>
      <c r="T26" s="198">
        <f t="shared" si="2"/>
        <v>11225728.205128206</v>
      </c>
    </row>
    <row r="27" spans="1:22" ht="30" customHeight="1">
      <c r="A27" s="411" t="s">
        <v>9</v>
      </c>
      <c r="B27" s="411" t="str">
        <f>B5</f>
        <v>대기관리</v>
      </c>
      <c r="C27" s="411" t="str">
        <f>C5</f>
        <v>조성현</v>
      </c>
      <c r="D27" s="199" t="str">
        <f t="shared" si="3"/>
        <v>평택화양지구 도시개발사업사후환경영향조사</v>
      </c>
      <c r="E27" s="200"/>
      <c r="F27" s="187"/>
      <c r="G27" s="201"/>
      <c r="H27" s="202">
        <f>T27</f>
        <v>36827750.536316276</v>
      </c>
      <c r="I27" s="414">
        <f>SUM(H27:H46)</f>
        <v>187135768.51284862</v>
      </c>
      <c r="J27" s="330">
        <v>7</v>
      </c>
      <c r="L27" s="205" t="s">
        <v>468</v>
      </c>
      <c r="M27" s="206" t="s">
        <v>469</v>
      </c>
      <c r="N27" s="192">
        <v>43703</v>
      </c>
      <c r="O27" s="192">
        <v>46965</v>
      </c>
      <c r="P27" s="194">
        <v>3263</v>
      </c>
      <c r="Q27" s="207">
        <v>3292300000</v>
      </c>
      <c r="R27" s="196">
        <f t="shared" si="6"/>
        <v>365</v>
      </c>
      <c r="S27" s="204"/>
      <c r="T27" s="198">
        <f t="shared" si="2"/>
        <v>36827750.536316276</v>
      </c>
      <c r="V27" s="171">
        <v>36827750.539999999</v>
      </c>
    </row>
    <row r="28" spans="1:22" ht="30" customHeight="1">
      <c r="A28" s="412"/>
      <c r="B28" s="412"/>
      <c r="C28" s="412"/>
      <c r="D28" s="199" t="str">
        <f t="shared" si="3"/>
        <v>안성 일죽CC조성사업 사후환경영향조사</v>
      </c>
      <c r="E28" s="200"/>
      <c r="F28" s="187"/>
      <c r="G28" s="201"/>
      <c r="H28" s="202">
        <f t="shared" ref="H28:H46" si="7">T28</f>
        <v>8588235.2941176463</v>
      </c>
      <c r="I28" s="415"/>
      <c r="J28" s="331"/>
      <c r="L28" s="205" t="s">
        <v>470</v>
      </c>
      <c r="M28" s="208" t="s">
        <v>471</v>
      </c>
      <c r="N28" s="192">
        <v>45351</v>
      </c>
      <c r="O28" s="209">
        <v>47118</v>
      </c>
      <c r="P28" s="194">
        <v>1768</v>
      </c>
      <c r="Q28" s="207">
        <v>416000000</v>
      </c>
      <c r="R28" s="196">
        <f t="shared" si="6"/>
        <v>365</v>
      </c>
      <c r="S28" s="204"/>
      <c r="T28" s="198">
        <f t="shared" si="2"/>
        <v>8588235.2941176463</v>
      </c>
      <c r="V28" s="171">
        <v>8588235.2999999989</v>
      </c>
    </row>
    <row r="29" spans="1:22" ht="30" customHeight="1">
      <c r="A29" s="412"/>
      <c r="B29" s="412"/>
      <c r="C29" s="412"/>
      <c r="D29" s="199" t="str">
        <f t="shared" si="3"/>
        <v>충주 드림파크 산업단지 조성사업사후환경영향조사</v>
      </c>
      <c r="E29" s="200"/>
      <c r="F29" s="187"/>
      <c r="G29" s="201"/>
      <c r="H29" s="202">
        <f t="shared" si="7"/>
        <v>25311082.307193778</v>
      </c>
      <c r="I29" s="415"/>
      <c r="J29" s="331"/>
      <c r="L29" s="205" t="s">
        <v>472</v>
      </c>
      <c r="M29" s="208" t="s">
        <v>473</v>
      </c>
      <c r="N29" s="192">
        <v>45576</v>
      </c>
      <c r="O29" s="209">
        <v>47118</v>
      </c>
      <c r="P29" s="194">
        <v>1543</v>
      </c>
      <c r="Q29" s="207">
        <v>1070000000</v>
      </c>
      <c r="R29" s="196">
        <f t="shared" si="6"/>
        <v>365</v>
      </c>
      <c r="S29" s="204"/>
      <c r="T29" s="198">
        <f t="shared" si="2"/>
        <v>25311082.307193778</v>
      </c>
      <c r="V29" s="171">
        <v>25311082.310000002</v>
      </c>
    </row>
    <row r="30" spans="1:22" ht="30" customHeight="1">
      <c r="A30" s="412"/>
      <c r="B30" s="412"/>
      <c r="C30" s="412"/>
      <c r="D30" s="199" t="str">
        <f t="shared" si="3"/>
        <v>㈜삼일씨엔에스 환경영향평가 재협의 용역</v>
      </c>
      <c r="E30" s="200"/>
      <c r="F30" s="187"/>
      <c r="G30" s="201"/>
      <c r="H30" s="202">
        <f t="shared" si="7"/>
        <v>20517535.070140276</v>
      </c>
      <c r="I30" s="415"/>
      <c r="J30" s="331"/>
      <c r="L30" s="205" t="s">
        <v>474</v>
      </c>
      <c r="M30" s="208" t="s">
        <v>475</v>
      </c>
      <c r="N30" s="192">
        <v>45755</v>
      </c>
      <c r="O30" s="209">
        <v>46752</v>
      </c>
      <c r="P30" s="194">
        <v>998</v>
      </c>
      <c r="Q30" s="207">
        <v>561000000</v>
      </c>
      <c r="R30" s="196">
        <f t="shared" si="6"/>
        <v>365</v>
      </c>
      <c r="S30" s="204"/>
      <c r="T30" s="210">
        <f t="shared" si="2"/>
        <v>20517535.070140276</v>
      </c>
      <c r="V30" s="171">
        <v>20517535.080000002</v>
      </c>
    </row>
    <row r="31" spans="1:22" ht="30" customHeight="1">
      <c r="A31" s="412"/>
      <c r="B31" s="412"/>
      <c r="C31" s="412"/>
      <c r="D31" s="199" t="str">
        <f t="shared" si="3"/>
        <v>유원지 환경영향평가 협의지역에 대한사후환경영향조사</v>
      </c>
      <c r="E31" s="200"/>
      <c r="F31" s="187"/>
      <c r="G31" s="201"/>
      <c r="H31" s="202" t="s">
        <v>459</v>
      </c>
      <c r="I31" s="415"/>
      <c r="J31" s="331"/>
      <c r="L31" s="205" t="s">
        <v>476</v>
      </c>
      <c r="M31" s="208" t="s">
        <v>477</v>
      </c>
      <c r="N31" s="192">
        <v>45962</v>
      </c>
      <c r="O31" s="209">
        <v>46326</v>
      </c>
      <c r="P31" s="194">
        <v>365</v>
      </c>
      <c r="Q31" s="207">
        <v>66000000</v>
      </c>
      <c r="R31" s="196">
        <f t="shared" si="6"/>
        <v>40</v>
      </c>
      <c r="S31" s="204"/>
      <c r="T31" s="210">
        <f t="shared" si="2"/>
        <v>723287.67123287672</v>
      </c>
      <c r="V31" s="171">
        <v>723287.68</v>
      </c>
    </row>
    <row r="32" spans="1:22" ht="30" customHeight="1">
      <c r="A32" s="412"/>
      <c r="B32" s="412"/>
      <c r="C32" s="412"/>
      <c r="D32" s="199" t="str">
        <f t="shared" si="3"/>
        <v>㈜삼일씨엔에스 석산개발사업2026년도 사후환경영향조사</v>
      </c>
      <c r="E32" s="200"/>
      <c r="F32" s="187"/>
      <c r="G32" s="201"/>
      <c r="H32" s="202">
        <f t="shared" si="7"/>
        <v>2495945.2054794519</v>
      </c>
      <c r="I32" s="415"/>
      <c r="J32" s="331"/>
      <c r="L32" s="205" t="s">
        <v>478</v>
      </c>
      <c r="M32" s="208" t="s">
        <v>475</v>
      </c>
      <c r="N32" s="192">
        <v>46023</v>
      </c>
      <c r="O32" s="209">
        <v>46387</v>
      </c>
      <c r="P32" s="194">
        <v>365</v>
      </c>
      <c r="Q32" s="207">
        <v>90200000</v>
      </c>
      <c r="R32" s="196">
        <f t="shared" si="6"/>
        <v>101</v>
      </c>
      <c r="S32" s="204"/>
      <c r="T32" s="210">
        <f t="shared" si="2"/>
        <v>2495945.2054794519</v>
      </c>
      <c r="V32" s="171">
        <v>2495945.21</v>
      </c>
    </row>
    <row r="33" spans="1:22" ht="30" customHeight="1">
      <c r="A33" s="412"/>
      <c r="B33" s="412"/>
      <c r="C33" s="412"/>
      <c r="D33" s="199" t="str">
        <f t="shared" si="3"/>
        <v>㈜한성마차 백운석광산 확장에 따른사후환경영향조사</v>
      </c>
      <c r="E33" s="200"/>
      <c r="F33" s="187"/>
      <c r="G33" s="201"/>
      <c r="H33" s="202">
        <f t="shared" si="7"/>
        <v>6321961.3259668509</v>
      </c>
      <c r="I33" s="415"/>
      <c r="J33" s="331"/>
      <c r="L33" s="205" t="s">
        <v>479</v>
      </c>
      <c r="M33" s="208" t="s">
        <v>480</v>
      </c>
      <c r="N33" s="192">
        <v>46029</v>
      </c>
      <c r="O33" s="209">
        <v>46752</v>
      </c>
      <c r="P33" s="194">
        <v>724</v>
      </c>
      <c r="Q33" s="207">
        <v>125400000</v>
      </c>
      <c r="R33" s="196">
        <f t="shared" si="6"/>
        <v>365</v>
      </c>
      <c r="S33" s="204"/>
      <c r="T33" s="210">
        <f t="shared" si="2"/>
        <v>6321961.3259668509</v>
      </c>
      <c r="V33" s="171">
        <v>6321961.3300000001</v>
      </c>
    </row>
    <row r="34" spans="1:22" ht="30" customHeight="1">
      <c r="A34" s="412"/>
      <c r="B34" s="412"/>
      <c r="C34" s="412"/>
      <c r="D34" s="199" t="str">
        <f t="shared" si="3"/>
        <v>오창제2산업단지 조성사업 사후환경영향조사(운영시) 용역</v>
      </c>
      <c r="E34" s="200"/>
      <c r="F34" s="187"/>
      <c r="G34" s="201"/>
      <c r="H34" s="202">
        <f t="shared" si="7"/>
        <v>24492133.333333332</v>
      </c>
      <c r="I34" s="415"/>
      <c r="J34" s="331"/>
      <c r="L34" s="205" t="s">
        <v>481</v>
      </c>
      <c r="M34" s="208" t="s">
        <v>482</v>
      </c>
      <c r="N34" s="192">
        <v>46034</v>
      </c>
      <c r="O34" s="192">
        <v>47128</v>
      </c>
      <c r="P34" s="194">
        <v>1095</v>
      </c>
      <c r="Q34" s="207">
        <v>734764000</v>
      </c>
      <c r="R34" s="196">
        <f t="shared" si="6"/>
        <v>365</v>
      </c>
      <c r="S34" s="204"/>
      <c r="T34" s="210">
        <f t="shared" si="2"/>
        <v>24492133.333333332</v>
      </c>
      <c r="V34" s="171">
        <v>24492133.34</v>
      </c>
    </row>
    <row r="35" spans="1:22" ht="30" customHeight="1">
      <c r="A35" s="412"/>
      <c r="B35" s="412"/>
      <c r="C35" s="412"/>
      <c r="D35" s="199" t="str">
        <f t="shared" si="3"/>
        <v>영천광산 개발사업 사후환경영향조사</v>
      </c>
      <c r="E35" s="200"/>
      <c r="F35" s="187"/>
      <c r="G35" s="201"/>
      <c r="H35" s="202">
        <f t="shared" si="7"/>
        <v>4098630.1369863013</v>
      </c>
      <c r="I35" s="415"/>
      <c r="J35" s="331"/>
      <c r="L35" s="205" t="s">
        <v>483</v>
      </c>
      <c r="M35" s="208" t="s">
        <v>484</v>
      </c>
      <c r="N35" s="192">
        <v>46082</v>
      </c>
      <c r="O35" s="192">
        <v>46446</v>
      </c>
      <c r="P35" s="194">
        <v>365</v>
      </c>
      <c r="Q35" s="207">
        <v>93500000</v>
      </c>
      <c r="R35" s="196">
        <f t="shared" si="6"/>
        <v>160</v>
      </c>
      <c r="S35" s="204"/>
      <c r="T35" s="210">
        <f t="shared" si="2"/>
        <v>4098630.1369863013</v>
      </c>
      <c r="V35" s="171">
        <v>4098630.1399999997</v>
      </c>
    </row>
    <row r="36" spans="1:22" ht="30" customHeight="1">
      <c r="A36" s="412"/>
      <c r="B36" s="412"/>
      <c r="C36" s="412"/>
      <c r="D36" s="199" t="str">
        <f t="shared" si="3"/>
        <v>금성면 중전지구 농촌공간정비사업소규모환경영향평가용역</v>
      </c>
      <c r="E36" s="200"/>
      <c r="F36" s="187"/>
      <c r="G36" s="201"/>
      <c r="H36" s="202" t="s">
        <v>459</v>
      </c>
      <c r="I36" s="415"/>
      <c r="J36" s="331"/>
      <c r="L36" s="205" t="s">
        <v>485</v>
      </c>
      <c r="M36" s="208" t="s">
        <v>486</v>
      </c>
      <c r="N36" s="192">
        <v>46112</v>
      </c>
      <c r="O36" s="192">
        <v>46326</v>
      </c>
      <c r="P36" s="194">
        <v>215</v>
      </c>
      <c r="Q36" s="207">
        <v>112269000</v>
      </c>
      <c r="R36" s="196">
        <f t="shared" si="6"/>
        <v>40</v>
      </c>
      <c r="S36" s="204"/>
      <c r="T36" s="210">
        <f t="shared" si="2"/>
        <v>2088725.5813953488</v>
      </c>
      <c r="V36" s="171">
        <v>2088725.59</v>
      </c>
    </row>
    <row r="37" spans="1:22" ht="30" customHeight="1">
      <c r="A37" s="412"/>
      <c r="B37" s="412"/>
      <c r="C37" s="412"/>
      <c r="D37" s="199" t="str">
        <f t="shared" si="3"/>
        <v>단양 112호 환경영향평가 협의지역에 대한 사후환경영향조사</v>
      </c>
      <c r="E37" s="200"/>
      <c r="F37" s="187"/>
      <c r="G37" s="201"/>
      <c r="H37" s="202">
        <f t="shared" si="7"/>
        <v>4132011.3314447594</v>
      </c>
      <c r="I37" s="415"/>
      <c r="J37" s="331"/>
      <c r="L37" s="205" t="s">
        <v>487</v>
      </c>
      <c r="M37" s="208" t="s">
        <v>477</v>
      </c>
      <c r="N37" s="192">
        <v>46155</v>
      </c>
      <c r="O37" s="192">
        <v>46507</v>
      </c>
      <c r="P37" s="194">
        <v>353</v>
      </c>
      <c r="Q37" s="207">
        <v>66000000</v>
      </c>
      <c r="R37" s="196">
        <f t="shared" si="6"/>
        <v>221</v>
      </c>
      <c r="S37" s="204"/>
      <c r="T37" s="210">
        <f t="shared" si="2"/>
        <v>4132011.3314447594</v>
      </c>
      <c r="V37" s="171">
        <v>4132011.34</v>
      </c>
    </row>
    <row r="38" spans="1:22" ht="30" customHeight="1">
      <c r="A38" s="412"/>
      <c r="B38" s="412"/>
      <c r="C38" s="412"/>
      <c r="D38" s="199" t="str">
        <f t="shared" si="3"/>
        <v>㈜백암 석산개발사업사후환경영향조사</v>
      </c>
      <c r="E38" s="200"/>
      <c r="F38" s="187"/>
      <c r="G38" s="201"/>
      <c r="H38" s="202">
        <f t="shared" si="7"/>
        <v>7594520.5479452061</v>
      </c>
      <c r="I38" s="415"/>
      <c r="J38" s="331"/>
      <c r="L38" s="205" t="s">
        <v>488</v>
      </c>
      <c r="M38" s="208" t="s">
        <v>489</v>
      </c>
      <c r="N38" s="192">
        <v>46174</v>
      </c>
      <c r="O38" s="192">
        <v>46538</v>
      </c>
      <c r="P38" s="194">
        <v>365</v>
      </c>
      <c r="Q38" s="207">
        <v>110000000</v>
      </c>
      <c r="R38" s="196">
        <f t="shared" si="6"/>
        <v>252</v>
      </c>
      <c r="S38" s="204"/>
      <c r="T38" s="210">
        <f t="shared" si="2"/>
        <v>7594520.5479452061</v>
      </c>
      <c r="V38" s="171">
        <v>7594520.5499999998</v>
      </c>
    </row>
    <row r="39" spans="1:22" ht="30" customHeight="1">
      <c r="A39" s="412"/>
      <c r="B39" s="412"/>
      <c r="C39" s="412"/>
      <c r="D39" s="199" t="str">
        <f t="shared" si="3"/>
        <v>㈜서룡개발외 1개업체 채석단지 개발에 따른 사후환경영향조사</v>
      </c>
      <c r="E39" s="200"/>
      <c r="F39" s="187"/>
      <c r="G39" s="201"/>
      <c r="H39" s="202" t="s">
        <v>459</v>
      </c>
      <c r="I39" s="415"/>
      <c r="J39" s="331"/>
      <c r="L39" s="205" t="s">
        <v>490</v>
      </c>
      <c r="M39" s="211" t="s">
        <v>491</v>
      </c>
      <c r="N39" s="192">
        <v>46174</v>
      </c>
      <c r="O39" s="192">
        <v>46295</v>
      </c>
      <c r="P39" s="194">
        <v>122</v>
      </c>
      <c r="Q39" s="207">
        <v>26262500</v>
      </c>
      <c r="R39" s="196">
        <f t="shared" si="6"/>
        <v>9</v>
      </c>
      <c r="S39" s="204"/>
      <c r="T39" s="210">
        <f t="shared" si="2"/>
        <v>193739.75409836066</v>
      </c>
      <c r="V39" s="171">
        <v>193739.76</v>
      </c>
    </row>
    <row r="40" spans="1:22" ht="30" customHeight="1">
      <c r="A40" s="412"/>
      <c r="B40" s="412"/>
      <c r="C40" s="412"/>
      <c r="D40" s="199" t="str">
        <f t="shared" si="3"/>
        <v>성신광산 환경영향평가 협의지역에 대한 사후환경영향조사</v>
      </c>
      <c r="E40" s="200"/>
      <c r="F40" s="187"/>
      <c r="G40" s="201"/>
      <c r="H40" s="202">
        <f t="shared" si="7"/>
        <v>5316164.3835616438</v>
      </c>
      <c r="I40" s="415"/>
      <c r="J40" s="331"/>
      <c r="L40" s="205" t="s">
        <v>492</v>
      </c>
      <c r="M40" s="208" t="s">
        <v>477</v>
      </c>
      <c r="N40" s="192">
        <v>46174</v>
      </c>
      <c r="O40" s="192">
        <v>46538</v>
      </c>
      <c r="P40" s="194">
        <v>365</v>
      </c>
      <c r="Q40" s="207">
        <v>77000000</v>
      </c>
      <c r="R40" s="196">
        <f t="shared" si="6"/>
        <v>252</v>
      </c>
      <c r="S40" s="204"/>
      <c r="T40" s="210">
        <f t="shared" si="2"/>
        <v>5316164.3835616438</v>
      </c>
      <c r="V40" s="171">
        <v>5316164.3899999997</v>
      </c>
    </row>
    <row r="41" spans="1:22" ht="30" customHeight="1">
      <c r="A41" s="412"/>
      <c r="B41" s="412"/>
      <c r="C41" s="412"/>
      <c r="D41" s="199" t="str">
        <f t="shared" si="3"/>
        <v>백광광산 개발사업 사후환경영향조사</v>
      </c>
      <c r="E41" s="200"/>
      <c r="F41" s="187"/>
      <c r="G41" s="201"/>
      <c r="H41" s="202">
        <f t="shared" si="7"/>
        <v>3622826.086956522</v>
      </c>
      <c r="I41" s="415"/>
      <c r="J41" s="331"/>
      <c r="L41" s="205" t="s">
        <v>493</v>
      </c>
      <c r="M41" s="208" t="s">
        <v>484</v>
      </c>
      <c r="N41" s="192">
        <v>46204</v>
      </c>
      <c r="O41" s="192">
        <v>46387</v>
      </c>
      <c r="P41" s="194">
        <v>184</v>
      </c>
      <c r="Q41" s="207">
        <v>66000000</v>
      </c>
      <c r="R41" s="196">
        <f t="shared" si="6"/>
        <v>101</v>
      </c>
      <c r="S41" s="204"/>
      <c r="T41" s="210">
        <f t="shared" si="2"/>
        <v>3622826.086956522</v>
      </c>
      <c r="V41" s="171">
        <v>3622826.09</v>
      </c>
    </row>
    <row r="42" spans="1:22" ht="30" customHeight="1">
      <c r="A42" s="412"/>
      <c r="B42" s="412"/>
      <c r="C42" s="412"/>
      <c r="D42" s="199" t="str">
        <f t="shared" si="3"/>
        <v>주식회사 노은 석산개발사업사후환경영향조사</v>
      </c>
      <c r="E42" s="200"/>
      <c r="F42" s="187"/>
      <c r="G42" s="201"/>
      <c r="H42" s="202">
        <f t="shared" si="7"/>
        <v>6883890.4109589038</v>
      </c>
      <c r="I42" s="415"/>
      <c r="J42" s="331"/>
      <c r="L42" s="205" t="s">
        <v>494</v>
      </c>
      <c r="M42" s="211" t="s">
        <v>495</v>
      </c>
      <c r="N42" s="192">
        <v>46204</v>
      </c>
      <c r="O42" s="192">
        <v>46568</v>
      </c>
      <c r="P42" s="194">
        <v>365</v>
      </c>
      <c r="Q42" s="207">
        <v>89100000</v>
      </c>
      <c r="R42" s="196">
        <f t="shared" si="6"/>
        <v>282</v>
      </c>
      <c r="S42" s="204"/>
      <c r="T42" s="210">
        <f t="shared" si="2"/>
        <v>6883890.4109589038</v>
      </c>
      <c r="V42" s="171">
        <v>6883890.4199999999</v>
      </c>
    </row>
    <row r="43" spans="1:22" ht="30" customHeight="1">
      <c r="A43" s="412"/>
      <c r="B43" s="412"/>
      <c r="C43" s="412"/>
      <c r="D43" s="199" t="str">
        <f t="shared" si="3"/>
        <v>㈜삼보광업 백운석광산 확장에 따른 사후환경영향조사</v>
      </c>
      <c r="E43" s="200"/>
      <c r="F43" s="187"/>
      <c r="G43" s="201"/>
      <c r="H43" s="202">
        <f t="shared" si="7"/>
        <v>5942712.3287671227</v>
      </c>
      <c r="I43" s="415"/>
      <c r="J43" s="331"/>
      <c r="L43" s="205" t="s">
        <v>496</v>
      </c>
      <c r="M43" s="211" t="s">
        <v>497</v>
      </c>
      <c r="N43" s="192">
        <v>46235</v>
      </c>
      <c r="O43" s="192">
        <v>46599</v>
      </c>
      <c r="P43" s="194">
        <v>365</v>
      </c>
      <c r="Q43" s="207">
        <v>69300000</v>
      </c>
      <c r="R43" s="196">
        <f t="shared" si="6"/>
        <v>313</v>
      </c>
      <c r="S43" s="204"/>
      <c r="T43" s="210">
        <f t="shared" si="2"/>
        <v>5942712.3287671227</v>
      </c>
      <c r="V43" s="171">
        <v>5942712.3300000001</v>
      </c>
    </row>
    <row r="44" spans="1:22" ht="30" customHeight="1">
      <c r="A44" s="412"/>
      <c r="B44" s="412"/>
      <c r="C44" s="412"/>
      <c r="D44" s="199" t="str">
        <f t="shared" si="3"/>
        <v>대성MDI㈜ 석교 백운석광산개발사업에 따른 사후환경영향조사</v>
      </c>
      <c r="E44" s="200"/>
      <c r="F44" s="187"/>
      <c r="G44" s="201"/>
      <c r="H44" s="202">
        <f t="shared" si="7"/>
        <v>5942712.3287671227</v>
      </c>
      <c r="I44" s="415"/>
      <c r="J44" s="331"/>
      <c r="L44" s="205" t="s">
        <v>498</v>
      </c>
      <c r="M44" s="211" t="s">
        <v>499</v>
      </c>
      <c r="N44" s="192">
        <v>46235</v>
      </c>
      <c r="O44" s="192">
        <v>46599</v>
      </c>
      <c r="P44" s="194">
        <v>365</v>
      </c>
      <c r="Q44" s="207">
        <v>69300000</v>
      </c>
      <c r="R44" s="196">
        <f t="shared" si="6"/>
        <v>313</v>
      </c>
      <c r="S44" s="204"/>
      <c r="T44" s="210">
        <f t="shared" si="2"/>
        <v>5942712.3287671227</v>
      </c>
      <c r="V44" s="171">
        <v>5942712.3300000001</v>
      </c>
    </row>
    <row r="45" spans="1:22" ht="30" customHeight="1">
      <c r="A45" s="412"/>
      <c r="B45" s="412"/>
      <c r="C45" s="412"/>
      <c r="D45" s="199" t="str">
        <f t="shared" si="3"/>
        <v>㈜명진개발 채석단지 지정사업사후환경영향조사</v>
      </c>
      <c r="E45" s="200"/>
      <c r="F45" s="187"/>
      <c r="G45" s="201"/>
      <c r="H45" s="202">
        <f t="shared" si="7"/>
        <v>9432876.7123287674</v>
      </c>
      <c r="I45" s="415"/>
      <c r="J45" s="331"/>
      <c r="L45" s="205" t="s">
        <v>500</v>
      </c>
      <c r="M45" s="211" t="s">
        <v>501</v>
      </c>
      <c r="N45" s="192">
        <v>46235</v>
      </c>
      <c r="O45" s="192">
        <v>46599</v>
      </c>
      <c r="P45" s="194">
        <v>365</v>
      </c>
      <c r="Q45" s="207">
        <v>110000000</v>
      </c>
      <c r="R45" s="196">
        <f t="shared" si="6"/>
        <v>313</v>
      </c>
      <c r="S45" s="204"/>
      <c r="T45" s="210">
        <f t="shared" si="2"/>
        <v>9432876.7123287674</v>
      </c>
      <c r="V45" s="171">
        <v>9432876.7200000007</v>
      </c>
    </row>
    <row r="46" spans="1:22" ht="30" customHeight="1">
      <c r="A46" s="412"/>
      <c r="B46" s="412"/>
      <c r="C46" s="412"/>
      <c r="D46" s="199" t="str">
        <f t="shared" si="3"/>
        <v>충주 비즈코어시티 산업단지 조성사업사후환경영향조사</v>
      </c>
      <c r="E46" s="200"/>
      <c r="F46" s="187"/>
      <c r="G46" s="201"/>
      <c r="H46" s="202">
        <f t="shared" si="7"/>
        <v>9614781.1725846399</v>
      </c>
      <c r="I46" s="415"/>
      <c r="J46" s="331"/>
      <c r="L46" s="205" t="s">
        <v>502</v>
      </c>
      <c r="M46" s="211" t="s">
        <v>503</v>
      </c>
      <c r="N46" s="192">
        <v>46273</v>
      </c>
      <c r="O46" s="192">
        <v>47483</v>
      </c>
      <c r="P46" s="194">
        <v>1211</v>
      </c>
      <c r="Q46" s="207">
        <v>319000000</v>
      </c>
      <c r="R46" s="196">
        <f t="shared" si="6"/>
        <v>365</v>
      </c>
      <c r="S46" s="204"/>
      <c r="T46" s="210">
        <f t="shared" si="2"/>
        <v>9614781.1725846399</v>
      </c>
      <c r="V46" s="171">
        <v>9614781.1799999997</v>
      </c>
    </row>
    <row r="47" spans="1:22" ht="30" customHeight="1">
      <c r="A47" s="412"/>
      <c r="B47" s="412"/>
      <c r="C47" s="412"/>
      <c r="D47" s="199" t="str">
        <f t="shared" si="3"/>
        <v>이평-죽전간 도시계획도로 개설공사소규모환경영향평가용역</v>
      </c>
      <c r="E47" s="200"/>
      <c r="F47" s="187" t="str">
        <f t="shared" ref="F47:F54" si="8">S47</f>
        <v>용역중지(25.10.30)</v>
      </c>
      <c r="G47" s="201"/>
      <c r="H47" s="202" t="s">
        <v>504</v>
      </c>
      <c r="I47" s="415"/>
      <c r="J47" s="331"/>
      <c r="L47" s="205" t="s">
        <v>505</v>
      </c>
      <c r="M47" s="211" t="s">
        <v>506</v>
      </c>
      <c r="N47" s="192">
        <v>45740</v>
      </c>
      <c r="O47" s="192">
        <v>46039</v>
      </c>
      <c r="P47" s="194">
        <v>300</v>
      </c>
      <c r="Q47" s="207">
        <v>19350000</v>
      </c>
      <c r="R47" s="196"/>
      <c r="S47" s="204" t="s">
        <v>507</v>
      </c>
      <c r="T47" s="210"/>
    </row>
    <row r="48" spans="1:22" ht="30" customHeight="1">
      <c r="A48" s="412"/>
      <c r="B48" s="412"/>
      <c r="C48" s="412"/>
      <c r="D48" s="199" t="str">
        <f t="shared" si="3"/>
        <v>석곡사거리-척북삼거리 도로개설공사(2단계) 소규모환경영향평가용역</v>
      </c>
      <c r="E48" s="200"/>
      <c r="F48" s="187" t="str">
        <f t="shared" si="8"/>
        <v>용역중지(26.03.04)</v>
      </c>
      <c r="G48" s="201"/>
      <c r="H48" s="202" t="s">
        <v>504</v>
      </c>
      <c r="I48" s="415"/>
      <c r="J48" s="331"/>
      <c r="L48" s="205" t="s">
        <v>508</v>
      </c>
      <c r="M48" s="211" t="s">
        <v>509</v>
      </c>
      <c r="N48" s="192">
        <v>45862</v>
      </c>
      <c r="O48" s="192">
        <v>46101</v>
      </c>
      <c r="P48" s="194">
        <v>240</v>
      </c>
      <c r="Q48" s="207">
        <v>105046000</v>
      </c>
      <c r="R48" s="196"/>
      <c r="S48" s="204" t="s">
        <v>510</v>
      </c>
      <c r="T48" s="210"/>
    </row>
    <row r="49" spans="1:20" ht="30" customHeight="1">
      <c r="A49" s="412"/>
      <c r="B49" s="412"/>
      <c r="C49" s="412"/>
      <c r="D49" s="199" t="str">
        <f t="shared" si="3"/>
        <v>중원종합휴양레저타운 진입도로개설 소규모환경영향평가용역</v>
      </c>
      <c r="E49" s="200"/>
      <c r="F49" s="187" t="str">
        <f t="shared" si="8"/>
        <v>용역중지(23.12.15)</v>
      </c>
      <c r="G49" s="201"/>
      <c r="H49" s="202" t="s">
        <v>504</v>
      </c>
      <c r="I49" s="415"/>
      <c r="J49" s="331"/>
      <c r="L49" s="205" t="s">
        <v>511</v>
      </c>
      <c r="M49" s="211" t="s">
        <v>512</v>
      </c>
      <c r="N49" s="192">
        <v>45121</v>
      </c>
      <c r="O49" s="192">
        <v>45420</v>
      </c>
      <c r="P49" s="194">
        <v>300</v>
      </c>
      <c r="Q49" s="207">
        <v>30927000</v>
      </c>
      <c r="R49" s="196"/>
      <c r="S49" s="204" t="s">
        <v>513</v>
      </c>
      <c r="T49" s="210"/>
    </row>
    <row r="50" spans="1:20" ht="30" customHeight="1">
      <c r="A50" s="412"/>
      <c r="B50" s="412"/>
      <c r="C50" s="412"/>
      <c r="D50" s="199" t="str">
        <f t="shared" si="3"/>
        <v>지방도 599호 충주 복탄도로선형개량공사 소규모환경영향평가용역</v>
      </c>
      <c r="E50" s="200"/>
      <c r="F50" s="187" t="str">
        <f t="shared" si="8"/>
        <v>용역중지(25.04.04)</v>
      </c>
      <c r="G50" s="201"/>
      <c r="H50" s="202" t="s">
        <v>504</v>
      </c>
      <c r="I50" s="415"/>
      <c r="J50" s="331"/>
      <c r="L50" s="205" t="s">
        <v>514</v>
      </c>
      <c r="M50" s="211" t="s">
        <v>515</v>
      </c>
      <c r="N50" s="192">
        <v>45749</v>
      </c>
      <c r="O50" s="192">
        <v>45838</v>
      </c>
      <c r="P50" s="194">
        <v>90</v>
      </c>
      <c r="Q50" s="207">
        <v>20320000</v>
      </c>
      <c r="R50" s="196"/>
      <c r="S50" s="204" t="s">
        <v>516</v>
      </c>
      <c r="T50" s="210"/>
    </row>
    <row r="51" spans="1:20" ht="30" customHeight="1">
      <c r="A51" s="412"/>
      <c r="B51" s="412"/>
      <c r="C51" s="412"/>
      <c r="D51" s="199" t="str">
        <f t="shared" si="3"/>
        <v>2040년 충주시 공원녹지 기본계획약식전략환경영향평가용역</v>
      </c>
      <c r="E51" s="200"/>
      <c r="F51" s="187" t="str">
        <f t="shared" si="8"/>
        <v>용역중지(24.12.13)</v>
      </c>
      <c r="G51" s="201"/>
      <c r="H51" s="202" t="s">
        <v>504</v>
      </c>
      <c r="I51" s="415"/>
      <c r="J51" s="331"/>
      <c r="L51" s="205" t="s">
        <v>517</v>
      </c>
      <c r="M51" s="211" t="s">
        <v>512</v>
      </c>
      <c r="N51" s="192">
        <v>45432</v>
      </c>
      <c r="O51" s="192">
        <v>45792</v>
      </c>
      <c r="P51" s="194">
        <v>361</v>
      </c>
      <c r="Q51" s="207">
        <v>75181400</v>
      </c>
      <c r="R51" s="196"/>
      <c r="S51" s="204" t="s">
        <v>518</v>
      </c>
      <c r="T51" s="210"/>
    </row>
    <row r="52" spans="1:20" ht="30" customHeight="1">
      <c r="A52" s="423"/>
      <c r="B52" s="423"/>
      <c r="C52" s="423"/>
      <c r="D52" s="199" t="str">
        <f t="shared" si="3"/>
        <v>선량지구 도시개발사업환경영향평가 용역</v>
      </c>
      <c r="E52" s="200"/>
      <c r="F52" s="187" t="str">
        <f t="shared" si="8"/>
        <v>용역중지(26.05.22)</v>
      </c>
      <c r="G52" s="201"/>
      <c r="H52" s="202" t="s">
        <v>504</v>
      </c>
      <c r="I52" s="421"/>
      <c r="J52" s="422"/>
      <c r="L52" s="205" t="s">
        <v>519</v>
      </c>
      <c r="M52" s="211" t="s">
        <v>520</v>
      </c>
      <c r="N52" s="192">
        <v>45468</v>
      </c>
      <c r="O52" s="192">
        <v>46197</v>
      </c>
      <c r="P52" s="194">
        <v>730</v>
      </c>
      <c r="Q52" s="207">
        <v>368364000</v>
      </c>
      <c r="R52" s="196"/>
      <c r="S52" s="204" t="s">
        <v>521</v>
      </c>
      <c r="T52" s="210"/>
    </row>
    <row r="53" spans="1:20" ht="30" customHeight="1">
      <c r="A53" s="303" t="s">
        <v>9</v>
      </c>
      <c r="B53" s="304" t="str">
        <f>B6</f>
        <v>수질관리</v>
      </c>
      <c r="C53" s="304" t="str">
        <f>C6</f>
        <v>임완호</v>
      </c>
      <c r="D53" s="199" t="str">
        <f t="shared" si="3"/>
        <v>강릉남대천권역 하천기본계획 전략환경영향평가용역</v>
      </c>
      <c r="E53" s="200"/>
      <c r="F53" s="187">
        <f t="shared" si="8"/>
        <v>46244</v>
      </c>
      <c r="G53" s="201"/>
      <c r="H53" s="202" t="s">
        <v>459</v>
      </c>
      <c r="I53" s="476">
        <f>SUM(H53:H66)</f>
        <v>92819592.876506135</v>
      </c>
      <c r="J53" s="478">
        <v>7</v>
      </c>
      <c r="L53" s="190" t="s">
        <v>522</v>
      </c>
      <c r="M53" s="203" t="s">
        <v>523</v>
      </c>
      <c r="N53" s="212">
        <v>45635</v>
      </c>
      <c r="O53" s="212">
        <v>46283</v>
      </c>
      <c r="P53" s="213">
        <v>540</v>
      </c>
      <c r="Q53" s="214">
        <v>580118000</v>
      </c>
      <c r="R53" s="215">
        <v>40</v>
      </c>
      <c r="S53" s="216">
        <v>46244</v>
      </c>
      <c r="T53" s="210">
        <f t="shared" ref="T53:T57" si="9">R53/P53/10*Q53</f>
        <v>4297170.3703703703</v>
      </c>
    </row>
    <row r="54" spans="1:20" ht="30" customHeight="1">
      <c r="A54" s="303"/>
      <c r="B54" s="304"/>
      <c r="C54" s="304"/>
      <c r="D54" s="199" t="str">
        <f t="shared" si="3"/>
        <v>고성 동해 장좌-양촌 등 2건 전략 및 환경영향평가용역</v>
      </c>
      <c r="E54" s="200"/>
      <c r="F54" s="187">
        <f t="shared" si="8"/>
        <v>46240</v>
      </c>
      <c r="G54" s="201"/>
      <c r="H54" s="202" t="s">
        <v>459</v>
      </c>
      <c r="I54" s="477"/>
      <c r="J54" s="473"/>
      <c r="L54" s="190" t="s">
        <v>524</v>
      </c>
      <c r="M54" s="191" t="s">
        <v>525</v>
      </c>
      <c r="N54" s="192">
        <v>45308</v>
      </c>
      <c r="O54" s="192">
        <v>46290</v>
      </c>
      <c r="P54" s="194">
        <v>720</v>
      </c>
      <c r="Q54" s="195">
        <v>637945000</v>
      </c>
      <c r="R54" s="215">
        <v>51</v>
      </c>
      <c r="S54" s="217">
        <v>46240</v>
      </c>
      <c r="T54" s="210">
        <f t="shared" si="9"/>
        <v>4518777.083333333</v>
      </c>
    </row>
    <row r="55" spans="1:20" ht="30" customHeight="1">
      <c r="A55" s="303"/>
      <c r="B55" s="304"/>
      <c r="C55" s="304"/>
      <c r="D55" s="199" t="str">
        <f t="shared" si="3"/>
        <v>공주시 국도대체우회도로(봉정-방문)건설공사 사후환경영향조사용역</v>
      </c>
      <c r="E55" s="200"/>
      <c r="F55" s="187"/>
      <c r="G55" s="201"/>
      <c r="H55" s="202">
        <f t="shared" ref="H55:H96" si="10">T55</f>
        <v>5622802.4691358032</v>
      </c>
      <c r="I55" s="477"/>
      <c r="J55" s="473"/>
      <c r="L55" s="190" t="s">
        <v>449</v>
      </c>
      <c r="M55" s="191" t="s">
        <v>450</v>
      </c>
      <c r="N55" s="192">
        <v>44329</v>
      </c>
      <c r="O55" s="192">
        <v>46758</v>
      </c>
      <c r="P55" s="194">
        <v>2430</v>
      </c>
      <c r="Q55" s="195">
        <v>374340000</v>
      </c>
      <c r="R55" s="196">
        <f t="shared" ref="R55:R58" si="11">IF(O55-$B$2+1&gt;365,365,O55-$B$2+1)</f>
        <v>365</v>
      </c>
      <c r="S55" s="204"/>
      <c r="T55" s="210">
        <f t="shared" si="9"/>
        <v>5622802.4691358032</v>
      </c>
    </row>
    <row r="56" spans="1:20" ht="30" customHeight="1">
      <c r="A56" s="303"/>
      <c r="B56" s="304"/>
      <c r="C56" s="304"/>
      <c r="D56" s="199" t="str">
        <f t="shared" si="3"/>
        <v>공촌 공공하수처리시설 증설사업 환경영향평가용역</v>
      </c>
      <c r="E56" s="200"/>
      <c r="F56" s="187"/>
      <c r="G56" s="201"/>
      <c r="H56" s="202" t="s">
        <v>459</v>
      </c>
      <c r="I56" s="477"/>
      <c r="J56" s="473"/>
      <c r="L56" s="190" t="s">
        <v>526</v>
      </c>
      <c r="M56" s="191" t="s">
        <v>527</v>
      </c>
      <c r="N56" s="192">
        <v>45499</v>
      </c>
      <c r="O56" s="192">
        <v>46326</v>
      </c>
      <c r="P56" s="194">
        <v>534</v>
      </c>
      <c r="Q56" s="195">
        <v>391650000</v>
      </c>
      <c r="R56" s="196">
        <f t="shared" si="11"/>
        <v>40</v>
      </c>
      <c r="S56" s="197"/>
      <c r="T56" s="210">
        <f t="shared" si="9"/>
        <v>2933707.8651685393</v>
      </c>
    </row>
    <row r="57" spans="1:20" ht="30" customHeight="1">
      <c r="A57" s="303"/>
      <c r="B57" s="304"/>
      <c r="C57" s="304"/>
      <c r="D57" s="199" t="str">
        <f t="shared" si="3"/>
        <v>남부내륙철도 제2-8공구,10공구 환경영향평가용역</v>
      </c>
      <c r="E57" s="200"/>
      <c r="F57" s="187"/>
      <c r="G57" s="201"/>
      <c r="H57" s="202">
        <f t="shared" si="10"/>
        <v>51869355.371900827</v>
      </c>
      <c r="I57" s="477"/>
      <c r="J57" s="473"/>
      <c r="L57" s="218" t="s">
        <v>528</v>
      </c>
      <c r="M57" s="203" t="s">
        <v>454</v>
      </c>
      <c r="N57" s="212">
        <v>44754</v>
      </c>
      <c r="O57" s="219">
        <v>46568</v>
      </c>
      <c r="P57" s="220">
        <v>1815</v>
      </c>
      <c r="Q57" s="214">
        <v>3338400000</v>
      </c>
      <c r="R57" s="196">
        <f t="shared" si="11"/>
        <v>282</v>
      </c>
      <c r="S57" s="221"/>
      <c r="T57" s="210">
        <f t="shared" si="9"/>
        <v>51869355.371900827</v>
      </c>
    </row>
    <row r="58" spans="1:20" ht="30" customHeight="1">
      <c r="A58" s="303"/>
      <c r="B58" s="304"/>
      <c r="C58" s="304"/>
      <c r="D58" s="199" t="str">
        <f t="shared" si="3"/>
        <v>서울 신길2 도심복합사업 소규모환경영향평가용역</v>
      </c>
      <c r="E58" s="200"/>
      <c r="F58" s="187" t="str">
        <f t="shared" ref="F58:F62" si="12">S58</f>
        <v>협의완료 24.04.04</v>
      </c>
      <c r="G58" s="201"/>
      <c r="H58" s="202" t="s">
        <v>529</v>
      </c>
      <c r="I58" s="477"/>
      <c r="J58" s="473"/>
      <c r="L58" s="218" t="s">
        <v>530</v>
      </c>
      <c r="M58" s="203" t="s">
        <v>527</v>
      </c>
      <c r="N58" s="212">
        <v>44879</v>
      </c>
      <c r="O58" s="212">
        <v>46704</v>
      </c>
      <c r="P58" s="213">
        <v>1826</v>
      </c>
      <c r="Q58" s="214">
        <v>203133000</v>
      </c>
      <c r="R58" s="196">
        <f t="shared" si="11"/>
        <v>365</v>
      </c>
      <c r="S58" s="222" t="s">
        <v>531</v>
      </c>
      <c r="T58" s="214"/>
    </row>
    <row r="59" spans="1:20" ht="30" customHeight="1">
      <c r="A59" s="303"/>
      <c r="B59" s="304"/>
      <c r="C59" s="304"/>
      <c r="D59" s="199" t="str">
        <f t="shared" si="3"/>
        <v>서해안고속도로(서평택-안산)확장공사 환경영향평가용역</v>
      </c>
      <c r="E59" s="200"/>
      <c r="F59" s="187">
        <f t="shared" si="12"/>
        <v>45643</v>
      </c>
      <c r="G59" s="201"/>
      <c r="H59" s="202" t="s">
        <v>504</v>
      </c>
      <c r="I59" s="477"/>
      <c r="J59" s="473"/>
      <c r="L59" s="218" t="s">
        <v>532</v>
      </c>
      <c r="M59" s="203" t="s">
        <v>457</v>
      </c>
      <c r="N59" s="212">
        <v>44882</v>
      </c>
      <c r="O59" s="212">
        <v>46092</v>
      </c>
      <c r="P59" s="213">
        <v>750</v>
      </c>
      <c r="Q59" s="214">
        <v>1445580000</v>
      </c>
      <c r="R59" s="215">
        <v>365</v>
      </c>
      <c r="S59" s="221">
        <v>45643</v>
      </c>
      <c r="T59" s="214"/>
    </row>
    <row r="60" spans="1:20" ht="30" customHeight="1">
      <c r="A60" s="303"/>
      <c r="B60" s="304"/>
      <c r="C60" s="304"/>
      <c r="D60" s="199" t="str">
        <f t="shared" si="3"/>
        <v>오창 과학산업단지 재생기본계획 전략환경영향평가용역</v>
      </c>
      <c r="E60" s="200"/>
      <c r="F60" s="187">
        <f t="shared" si="12"/>
        <v>45610</v>
      </c>
      <c r="G60" s="201"/>
      <c r="H60" s="202" t="s">
        <v>504</v>
      </c>
      <c r="I60" s="477"/>
      <c r="J60" s="473"/>
      <c r="L60" s="218" t="s">
        <v>533</v>
      </c>
      <c r="M60" s="203" t="s">
        <v>509</v>
      </c>
      <c r="N60" s="212">
        <v>45316</v>
      </c>
      <c r="O60" s="212">
        <v>45675</v>
      </c>
      <c r="P60" s="213">
        <v>360</v>
      </c>
      <c r="Q60" s="214">
        <v>53820000</v>
      </c>
      <c r="R60" s="215">
        <v>66</v>
      </c>
      <c r="S60" s="223">
        <v>45610</v>
      </c>
      <c r="T60" s="214"/>
    </row>
    <row r="61" spans="1:20" ht="39.75" customHeight="1">
      <c r="A61" s="303"/>
      <c r="B61" s="304"/>
      <c r="C61" s="304"/>
      <c r="D61" s="199" t="str">
        <f t="shared" si="3"/>
        <v>위임국도19호선 괴산 광덕리 도로 확포장공사 소규모환경영향평가용역</v>
      </c>
      <c r="E61" s="200"/>
      <c r="F61" s="187">
        <f t="shared" si="12"/>
        <v>46275</v>
      </c>
      <c r="G61" s="201"/>
      <c r="H61" s="202" t="s">
        <v>459</v>
      </c>
      <c r="I61" s="477"/>
      <c r="J61" s="473"/>
      <c r="L61" s="190" t="s">
        <v>460</v>
      </c>
      <c r="M61" s="224" t="s">
        <v>461</v>
      </c>
      <c r="N61" s="225">
        <v>46132</v>
      </c>
      <c r="O61" s="225">
        <v>46281</v>
      </c>
      <c r="P61" s="194">
        <v>150</v>
      </c>
      <c r="Q61" s="226">
        <v>24874000</v>
      </c>
      <c r="R61" s="215">
        <v>7</v>
      </c>
      <c r="S61" s="204">
        <v>46275</v>
      </c>
      <c r="T61" s="210">
        <f t="shared" ref="T61" si="13">R61/P61/10*Q61</f>
        <v>116078.66666666667</v>
      </c>
    </row>
    <row r="62" spans="1:20" ht="30" customHeight="1">
      <c r="A62" s="303"/>
      <c r="B62" s="304"/>
      <c r="C62" s="304"/>
      <c r="D62" s="199" t="str">
        <f t="shared" si="3"/>
        <v>중앙고속도로(김해공항-대동) 확장사업 환경영향평가등 용역</v>
      </c>
      <c r="E62" s="200"/>
      <c r="F62" s="187" t="str">
        <f t="shared" si="12"/>
        <v>과업중지25.07.29(잔여:240일)</v>
      </c>
      <c r="G62" s="201"/>
      <c r="H62" s="202" t="s">
        <v>504</v>
      </c>
      <c r="I62" s="477"/>
      <c r="J62" s="473"/>
      <c r="L62" s="218" t="s">
        <v>534</v>
      </c>
      <c r="M62" s="203" t="s">
        <v>457</v>
      </c>
      <c r="N62" s="212">
        <v>45336</v>
      </c>
      <c r="O62" s="212">
        <v>46106</v>
      </c>
      <c r="P62" s="213">
        <v>540</v>
      </c>
      <c r="Q62" s="214">
        <v>486027000</v>
      </c>
      <c r="R62" s="215">
        <v>240</v>
      </c>
      <c r="S62" s="223" t="s">
        <v>535</v>
      </c>
      <c r="T62" s="214"/>
    </row>
    <row r="63" spans="1:20" ht="30" customHeight="1">
      <c r="A63" s="303"/>
      <c r="B63" s="304"/>
      <c r="C63" s="304"/>
      <c r="D63" s="199" t="str">
        <f t="shared" si="3"/>
        <v>청원오창지구 공공주택건설사업 전략 및 소규모환경영향평가</v>
      </c>
      <c r="E63" s="200"/>
      <c r="F63" s="187"/>
      <c r="G63" s="201"/>
      <c r="H63" s="202">
        <f t="shared" si="10"/>
        <v>5110249.8858968504</v>
      </c>
      <c r="I63" s="477"/>
      <c r="J63" s="473"/>
      <c r="L63" s="218" t="s">
        <v>536</v>
      </c>
      <c r="M63" s="203" t="s">
        <v>527</v>
      </c>
      <c r="N63" s="212">
        <v>46035</v>
      </c>
      <c r="O63" s="212">
        <v>48225</v>
      </c>
      <c r="P63" s="213">
        <v>2191</v>
      </c>
      <c r="Q63" s="214">
        <v>306755000</v>
      </c>
      <c r="R63" s="196">
        <f t="shared" ref="R63:R67" si="14">IF(O63-$B$2+1&gt;365,365,O63-$B$2+1)</f>
        <v>365</v>
      </c>
      <c r="S63" s="222"/>
      <c r="T63" s="210">
        <f t="shared" ref="T63:T70" si="15">R63/P63/10*Q63</f>
        <v>5110249.8858968504</v>
      </c>
    </row>
    <row r="64" spans="1:20" ht="30" customHeight="1">
      <c r="A64" s="303"/>
      <c r="B64" s="304"/>
      <c r="C64" s="304"/>
      <c r="D64" s="199" t="str">
        <f t="shared" si="3"/>
        <v>청주시 옥산면 소로지구 농촌공간정비사업 소규모환경영향평가용역</v>
      </c>
      <c r="E64" s="200"/>
      <c r="F64" s="187"/>
      <c r="G64" s="201"/>
      <c r="H64" s="202" t="s">
        <v>459</v>
      </c>
      <c r="I64" s="477"/>
      <c r="J64" s="473"/>
      <c r="L64" s="218" t="s">
        <v>464</v>
      </c>
      <c r="M64" s="203" t="s">
        <v>465</v>
      </c>
      <c r="N64" s="212">
        <v>46238</v>
      </c>
      <c r="O64" s="212">
        <v>46357</v>
      </c>
      <c r="P64" s="213">
        <v>120</v>
      </c>
      <c r="Q64" s="214">
        <v>17930000</v>
      </c>
      <c r="R64" s="196">
        <f t="shared" si="14"/>
        <v>71</v>
      </c>
      <c r="S64" s="222"/>
      <c r="T64" s="210">
        <f t="shared" si="15"/>
        <v>1060858.3333333333</v>
      </c>
    </row>
    <row r="65" spans="1:20" ht="30" customHeight="1">
      <c r="A65" s="303"/>
      <c r="B65" s="304"/>
      <c r="C65" s="304"/>
      <c r="D65" s="199" t="str">
        <f t="shared" si="3"/>
        <v>하동남해군 생활폐기물 광역소각시설 설치사업 사후환경영향조사(운영시)용역</v>
      </c>
      <c r="E65" s="200"/>
      <c r="F65" s="187"/>
      <c r="G65" s="201"/>
      <c r="H65" s="202">
        <f t="shared" si="10"/>
        <v>18991456.944444444</v>
      </c>
      <c r="I65" s="477"/>
      <c r="J65" s="473"/>
      <c r="L65" s="218" t="s">
        <v>537</v>
      </c>
      <c r="M65" s="203" t="s">
        <v>538</v>
      </c>
      <c r="N65" s="212">
        <v>45691</v>
      </c>
      <c r="O65" s="219">
        <v>47490</v>
      </c>
      <c r="P65" s="220">
        <v>1800</v>
      </c>
      <c r="Q65" s="214">
        <v>936565000</v>
      </c>
      <c r="R65" s="196">
        <f t="shared" si="14"/>
        <v>365</v>
      </c>
      <c r="S65" s="221"/>
      <c r="T65" s="210">
        <f t="shared" si="15"/>
        <v>18991456.944444444</v>
      </c>
    </row>
    <row r="66" spans="1:20" ht="30" customHeight="1">
      <c r="A66" s="303"/>
      <c r="B66" s="304"/>
      <c r="C66" s="304"/>
      <c r="D66" s="199" t="str">
        <f t="shared" si="3"/>
        <v>화도-양평 고속도로건설사업및 평택-서평택 고속도로확장사업 사후환경영향조사용역</v>
      </c>
      <c r="E66" s="200"/>
      <c r="F66" s="187"/>
      <c r="G66" s="201"/>
      <c r="H66" s="202">
        <f t="shared" si="10"/>
        <v>11225728.205128206</v>
      </c>
      <c r="I66" s="477"/>
      <c r="J66" s="473"/>
      <c r="L66" s="190" t="s">
        <v>467</v>
      </c>
      <c r="M66" s="203" t="s">
        <v>457</v>
      </c>
      <c r="N66" s="225">
        <v>42024</v>
      </c>
      <c r="O66" s="225">
        <v>46386</v>
      </c>
      <c r="P66" s="194">
        <v>3900</v>
      </c>
      <c r="Q66" s="214">
        <v>4378034000</v>
      </c>
      <c r="R66" s="196">
        <f t="shared" si="14"/>
        <v>100</v>
      </c>
      <c r="S66" s="227"/>
      <c r="T66" s="210">
        <f t="shared" si="15"/>
        <v>11225728.205128206</v>
      </c>
    </row>
    <row r="67" spans="1:20" ht="30" customHeight="1">
      <c r="A67" s="303" t="s">
        <v>9</v>
      </c>
      <c r="B67" s="304" t="str">
        <f>B7</f>
        <v>소음진동</v>
      </c>
      <c r="C67" s="304" t="str">
        <f>C7</f>
        <v>김선희</v>
      </c>
      <c r="D67" s="199" t="str">
        <f t="shared" si="3"/>
        <v>강릉~제진 철도건설 제1,2,4,9공구(T/K) 사후환경영향조사용역</v>
      </c>
      <c r="E67" s="200"/>
      <c r="F67" s="187"/>
      <c r="G67" s="201"/>
      <c r="H67" s="202">
        <f t="shared" si="10"/>
        <v>80997868.315751165</v>
      </c>
      <c r="I67" s="474">
        <f>SUM(G67:H80)</f>
        <v>186354644.42346472</v>
      </c>
      <c r="J67" s="330">
        <v>7</v>
      </c>
      <c r="L67" s="190" t="s">
        <v>539</v>
      </c>
      <c r="M67" s="203" t="s">
        <v>540</v>
      </c>
      <c r="N67" s="212">
        <v>45373</v>
      </c>
      <c r="O67" s="212">
        <v>48121</v>
      </c>
      <c r="P67" s="213">
        <v>2749</v>
      </c>
      <c r="Q67" s="214">
        <v>6100360000</v>
      </c>
      <c r="R67" s="196">
        <f t="shared" si="14"/>
        <v>365</v>
      </c>
      <c r="S67" s="216"/>
      <c r="T67" s="210">
        <f t="shared" si="15"/>
        <v>80997868.315751165</v>
      </c>
    </row>
    <row r="68" spans="1:20" ht="30" customHeight="1">
      <c r="A68" s="303"/>
      <c r="B68" s="304"/>
      <c r="C68" s="304"/>
      <c r="D68" s="199" t="str">
        <f t="shared" si="3"/>
        <v>경기도00지구 훼손지복구사업(2개소) 소규모환경영향평가용역</v>
      </c>
      <c r="E68" s="200"/>
      <c r="F68" s="187">
        <f t="shared" ref="F68:F77" si="16">S68</f>
        <v>45842</v>
      </c>
      <c r="G68" s="201"/>
      <c r="H68" s="202" t="s">
        <v>504</v>
      </c>
      <c r="I68" s="475"/>
      <c r="J68" s="331"/>
      <c r="L68" s="190" t="s">
        <v>541</v>
      </c>
      <c r="M68" s="203" t="s">
        <v>542</v>
      </c>
      <c r="N68" s="212">
        <v>45301</v>
      </c>
      <c r="O68" s="212">
        <v>46212</v>
      </c>
      <c r="P68" s="213">
        <v>912</v>
      </c>
      <c r="Q68" s="214">
        <v>302011000</v>
      </c>
      <c r="R68" s="215">
        <v>365</v>
      </c>
      <c r="S68" s="216">
        <v>45842</v>
      </c>
      <c r="T68" s="214"/>
    </row>
    <row r="69" spans="1:20" ht="30" customHeight="1">
      <c r="A69" s="303"/>
      <c r="B69" s="304"/>
      <c r="C69" s="304"/>
      <c r="D69" s="199" t="str">
        <f t="shared" si="3"/>
        <v>고성 동해 장좌-양촌 등 2건 전략 및 환경영향평가용역</v>
      </c>
      <c r="E69" s="200"/>
      <c r="F69" s="187">
        <f t="shared" si="16"/>
        <v>46240</v>
      </c>
      <c r="G69" s="201"/>
      <c r="H69" s="202" t="s">
        <v>459</v>
      </c>
      <c r="I69" s="475"/>
      <c r="J69" s="331"/>
      <c r="L69" s="190" t="s">
        <v>543</v>
      </c>
      <c r="M69" s="191" t="s">
        <v>544</v>
      </c>
      <c r="N69" s="192">
        <v>45308</v>
      </c>
      <c r="O69" s="192">
        <v>46290</v>
      </c>
      <c r="P69" s="194">
        <v>720</v>
      </c>
      <c r="Q69" s="195">
        <v>637945000</v>
      </c>
      <c r="R69" s="215">
        <v>51</v>
      </c>
      <c r="S69" s="217">
        <v>46240</v>
      </c>
      <c r="T69" s="210">
        <f t="shared" si="15"/>
        <v>4518777.083333333</v>
      </c>
    </row>
    <row r="70" spans="1:20" ht="30" customHeight="1">
      <c r="A70" s="303"/>
      <c r="B70" s="304"/>
      <c r="C70" s="304"/>
      <c r="D70" s="199" t="str">
        <f t="shared" si="3"/>
        <v>곡성 석곡IC-겸면 도로시설개량공사 사후환경영향조사용역</v>
      </c>
      <c r="E70" s="200"/>
      <c r="F70" s="187"/>
      <c r="G70" s="201"/>
      <c r="H70" s="202">
        <f t="shared" si="10"/>
        <v>25462118.36419753</v>
      </c>
      <c r="I70" s="475"/>
      <c r="J70" s="331"/>
      <c r="L70" s="218" t="s">
        <v>545</v>
      </c>
      <c r="M70" s="203" t="s">
        <v>546</v>
      </c>
      <c r="N70" s="212">
        <v>45139</v>
      </c>
      <c r="O70" s="212">
        <v>48378</v>
      </c>
      <c r="P70" s="213">
        <v>3240</v>
      </c>
      <c r="Q70" s="214">
        <v>2260199000</v>
      </c>
      <c r="R70" s="196">
        <f t="shared" ref="R70" si="17">IF(O70-$B$2+1&gt;365,365,O70-$B$2+1)</f>
        <v>365</v>
      </c>
      <c r="S70" s="223"/>
      <c r="T70" s="210">
        <f t="shared" si="15"/>
        <v>25462118.36419753</v>
      </c>
    </row>
    <row r="71" spans="1:20" ht="30" customHeight="1">
      <c r="A71" s="303"/>
      <c r="B71" s="304"/>
      <c r="C71" s="304"/>
      <c r="D71" s="199" t="str">
        <f t="shared" si="3"/>
        <v>대가리천 대가리지구 지방하천정비사업외1지구 소규모환경영향평가</v>
      </c>
      <c r="E71" s="200"/>
      <c r="F71" s="187" t="str">
        <f t="shared" si="16"/>
        <v>협의완료 26.07.06중지일 : 26.01.07</v>
      </c>
      <c r="G71" s="201"/>
      <c r="H71" s="202" t="s">
        <v>529</v>
      </c>
      <c r="I71" s="475"/>
      <c r="J71" s="331"/>
      <c r="L71" s="190" t="s">
        <v>547</v>
      </c>
      <c r="M71" s="203" t="s">
        <v>548</v>
      </c>
      <c r="N71" s="192">
        <v>45820</v>
      </c>
      <c r="O71" s="192">
        <v>46059</v>
      </c>
      <c r="P71" s="194">
        <v>240</v>
      </c>
      <c r="Q71" s="195">
        <v>79681000</v>
      </c>
      <c r="R71" s="215">
        <v>31</v>
      </c>
      <c r="S71" s="197" t="s">
        <v>549</v>
      </c>
      <c r="T71" s="214"/>
    </row>
    <row r="72" spans="1:20" ht="30" customHeight="1">
      <c r="A72" s="303"/>
      <c r="B72" s="304"/>
      <c r="C72" s="304"/>
      <c r="D72" s="199" t="str">
        <f t="shared" si="3"/>
        <v>안양매곡 공공주택지구 소규모환경영향평가용역</v>
      </c>
      <c r="E72" s="200"/>
      <c r="F72" s="187" t="str">
        <f t="shared" si="16"/>
        <v>협의완료:22.01.21</v>
      </c>
      <c r="G72" s="201"/>
      <c r="H72" s="202" t="s">
        <v>529</v>
      </c>
      <c r="I72" s="475"/>
      <c r="J72" s="331"/>
      <c r="L72" s="218" t="s">
        <v>550</v>
      </c>
      <c r="M72" s="203" t="s">
        <v>551</v>
      </c>
      <c r="N72" s="212">
        <v>43965</v>
      </c>
      <c r="O72" s="212">
        <v>47461</v>
      </c>
      <c r="P72" s="213">
        <v>3497</v>
      </c>
      <c r="Q72" s="214">
        <v>238740000</v>
      </c>
      <c r="R72" s="196">
        <f t="shared" ref="R72" si="18">IF(O72-$B$2+1&gt;365,365,O72-$B$2+1)</f>
        <v>365</v>
      </c>
      <c r="S72" s="223" t="s">
        <v>552</v>
      </c>
      <c r="T72" s="214"/>
    </row>
    <row r="73" spans="1:20" ht="30" customHeight="1">
      <c r="A73" s="303"/>
      <c r="B73" s="304"/>
      <c r="C73" s="304"/>
      <c r="D73" s="199" t="str">
        <f t="shared" si="3"/>
        <v>여주축협 가축분뇨공공처리시설 설치사업 환경영향평가 용역</v>
      </c>
      <c r="E73" s="200"/>
      <c r="F73" s="187">
        <f t="shared" si="16"/>
        <v>45870</v>
      </c>
      <c r="G73" s="201"/>
      <c r="H73" s="202" t="s">
        <v>504</v>
      </c>
      <c r="I73" s="475"/>
      <c r="J73" s="331"/>
      <c r="L73" s="218" t="s">
        <v>553</v>
      </c>
      <c r="M73" s="203" t="s">
        <v>554</v>
      </c>
      <c r="N73" s="212">
        <v>45726</v>
      </c>
      <c r="O73" s="212">
        <v>46090</v>
      </c>
      <c r="P73" s="213">
        <v>365</v>
      </c>
      <c r="Q73" s="214">
        <v>874680000</v>
      </c>
      <c r="R73" s="215">
        <v>221</v>
      </c>
      <c r="S73" s="197">
        <v>45870</v>
      </c>
      <c r="T73" s="214"/>
    </row>
    <row r="74" spans="1:20" ht="30" customHeight="1">
      <c r="A74" s="303"/>
      <c r="B74" s="304"/>
      <c r="C74" s="304"/>
      <c r="D74" s="199" t="str">
        <f t="shared" si="3"/>
        <v>울산선바위 공공주택지구 조성사업 환경영향평가용역</v>
      </c>
      <c r="E74" s="200"/>
      <c r="F74" s="187" t="str">
        <f t="shared" si="16"/>
        <v>협의완료25.06.16</v>
      </c>
      <c r="G74" s="201"/>
      <c r="H74" s="202" t="s">
        <v>529</v>
      </c>
      <c r="I74" s="475"/>
      <c r="J74" s="331"/>
      <c r="L74" s="190" t="s">
        <v>555</v>
      </c>
      <c r="M74" s="203" t="s">
        <v>551</v>
      </c>
      <c r="N74" s="192">
        <v>45077</v>
      </c>
      <c r="O74" s="219">
        <v>47268</v>
      </c>
      <c r="P74" s="228">
        <v>2192</v>
      </c>
      <c r="Q74" s="226">
        <v>1518590000</v>
      </c>
      <c r="R74" s="196">
        <f t="shared" ref="R74:R75" si="19">IF(O74-$B$2+1&gt;365,365,O74-$B$2+1)</f>
        <v>365</v>
      </c>
      <c r="S74" s="204" t="s">
        <v>556</v>
      </c>
      <c r="T74" s="214"/>
    </row>
    <row r="75" spans="1:20" ht="30" customHeight="1">
      <c r="A75" s="303"/>
      <c r="B75" s="304"/>
      <c r="C75" s="304"/>
      <c r="D75" s="199" t="str">
        <f t="shared" si="3"/>
        <v>원주무실 공공지원민간임대주택지구 사후환경영향조사(공사시)용역</v>
      </c>
      <c r="E75" s="200"/>
      <c r="F75" s="187"/>
      <c r="G75" s="201"/>
      <c r="H75" s="202">
        <f t="shared" si="10"/>
        <v>4557707.8774617072</v>
      </c>
      <c r="I75" s="475"/>
      <c r="J75" s="331"/>
      <c r="L75" s="190" t="s">
        <v>557</v>
      </c>
      <c r="M75" s="203" t="s">
        <v>527</v>
      </c>
      <c r="N75" s="225">
        <v>44560</v>
      </c>
      <c r="O75" s="225">
        <v>46387</v>
      </c>
      <c r="P75" s="194">
        <v>1828</v>
      </c>
      <c r="Q75" s="226">
        <v>824900000</v>
      </c>
      <c r="R75" s="196">
        <f t="shared" si="19"/>
        <v>101</v>
      </c>
      <c r="S75" s="197"/>
      <c r="T75" s="210">
        <f t="shared" ref="T75:T76" si="20">R75/P75/10*Q75</f>
        <v>4557707.8774617072</v>
      </c>
    </row>
    <row r="76" spans="1:20" ht="30" customHeight="1">
      <c r="A76" s="303"/>
      <c r="B76" s="304"/>
      <c r="C76" s="304"/>
      <c r="D76" s="199" t="str">
        <f t="shared" si="3"/>
        <v>위임국도19호선 괴산 광덕리 도로 확포장공사 소규모환경영향평가용역</v>
      </c>
      <c r="E76" s="200"/>
      <c r="F76" s="187">
        <f t="shared" si="16"/>
        <v>46275</v>
      </c>
      <c r="G76" s="201"/>
      <c r="H76" s="202" t="s">
        <v>459</v>
      </c>
      <c r="I76" s="475"/>
      <c r="J76" s="331"/>
      <c r="L76" s="190" t="s">
        <v>558</v>
      </c>
      <c r="M76" s="224" t="s">
        <v>559</v>
      </c>
      <c r="N76" s="225">
        <v>46132</v>
      </c>
      <c r="O76" s="225">
        <v>46281</v>
      </c>
      <c r="P76" s="194">
        <v>150</v>
      </c>
      <c r="Q76" s="226">
        <v>24874000</v>
      </c>
      <c r="R76" s="215">
        <v>7</v>
      </c>
      <c r="S76" s="204">
        <v>46275</v>
      </c>
      <c r="T76" s="210">
        <f t="shared" si="20"/>
        <v>116078.66666666667</v>
      </c>
    </row>
    <row r="77" spans="1:20" ht="30" customHeight="1">
      <c r="A77" s="303"/>
      <c r="B77" s="304"/>
      <c r="C77" s="304"/>
      <c r="D77" s="199" t="str">
        <f t="shared" si="3"/>
        <v>의정부법조타운 공공주택지구 조성사업 환경영향평가용역</v>
      </c>
      <c r="E77" s="200"/>
      <c r="F77" s="187" t="str">
        <f t="shared" si="16"/>
        <v>협의완료:24.03.27</v>
      </c>
      <c r="G77" s="201"/>
      <c r="H77" s="202" t="s">
        <v>529</v>
      </c>
      <c r="I77" s="475"/>
      <c r="J77" s="331"/>
      <c r="L77" s="218" t="s">
        <v>560</v>
      </c>
      <c r="M77" s="203" t="s">
        <v>551</v>
      </c>
      <c r="N77" s="212">
        <v>44875</v>
      </c>
      <c r="O77" s="219">
        <v>47066</v>
      </c>
      <c r="P77" s="220">
        <v>2192</v>
      </c>
      <c r="Q77" s="214">
        <v>1021790000</v>
      </c>
      <c r="R77" s="196">
        <f t="shared" ref="R77:R83" si="21">IF(O77-$B$2+1&gt;365,365,O77-$B$2+1)</f>
        <v>365</v>
      </c>
      <c r="S77" s="227" t="s">
        <v>561</v>
      </c>
      <c r="T77" s="214"/>
    </row>
    <row r="78" spans="1:20" ht="30" customHeight="1">
      <c r="A78" s="303"/>
      <c r="B78" s="304"/>
      <c r="C78" s="304"/>
      <c r="D78" s="199" t="str">
        <f t="shared" si="3"/>
        <v>증평-송산간 도로확포장공사 소규모환경영향평가용역</v>
      </c>
      <c r="E78" s="200"/>
      <c r="F78" s="187"/>
      <c r="G78" s="201"/>
      <c r="H78" s="202" t="s">
        <v>459</v>
      </c>
      <c r="I78" s="475"/>
      <c r="J78" s="331"/>
      <c r="L78" s="218" t="s">
        <v>562</v>
      </c>
      <c r="M78" s="203" t="s">
        <v>563</v>
      </c>
      <c r="N78" s="212">
        <v>46108</v>
      </c>
      <c r="O78" s="212">
        <v>46287</v>
      </c>
      <c r="P78" s="194">
        <v>180</v>
      </c>
      <c r="Q78" s="214">
        <v>20700000</v>
      </c>
      <c r="R78" s="196">
        <f t="shared" si="21"/>
        <v>1</v>
      </c>
      <c r="S78" s="204"/>
      <c r="T78" s="198">
        <f t="shared" ref="T78:T83" si="22">R78/P78/10*Q78</f>
        <v>11500</v>
      </c>
    </row>
    <row r="79" spans="1:20" ht="30" customHeight="1">
      <c r="A79" s="303"/>
      <c r="B79" s="304"/>
      <c r="C79" s="304"/>
      <c r="D79" s="199" t="str">
        <f t="shared" si="3"/>
        <v>청주시 옥산면 소로지구 농촌공간정비사업 소규모환경영향평가용역</v>
      </c>
      <c r="E79" s="200"/>
      <c r="F79" s="187"/>
      <c r="G79" s="201"/>
      <c r="H79" s="202" t="s">
        <v>459</v>
      </c>
      <c r="I79" s="475"/>
      <c r="J79" s="331"/>
      <c r="L79" s="218" t="s">
        <v>564</v>
      </c>
      <c r="M79" s="203" t="s">
        <v>565</v>
      </c>
      <c r="N79" s="212">
        <v>46238</v>
      </c>
      <c r="O79" s="212">
        <v>46357</v>
      </c>
      <c r="P79" s="213">
        <v>120</v>
      </c>
      <c r="Q79" s="214">
        <v>17930000</v>
      </c>
      <c r="R79" s="196">
        <f t="shared" si="21"/>
        <v>71</v>
      </c>
      <c r="S79" s="223"/>
      <c r="T79" s="198">
        <f t="shared" si="22"/>
        <v>1060858.3333333333</v>
      </c>
    </row>
    <row r="80" spans="1:20" ht="30" customHeight="1">
      <c r="A80" s="303"/>
      <c r="B80" s="304"/>
      <c r="C80" s="304"/>
      <c r="D80" s="199" t="str">
        <f t="shared" ref="D80:D143" si="23">L80</f>
        <v>춘천~속초 철도건설 제2~6, 8공구 사후환경영향조사용역</v>
      </c>
      <c r="E80" s="200"/>
      <c r="F80" s="187"/>
      <c r="G80" s="201"/>
      <c r="H80" s="202">
        <f t="shared" si="10"/>
        <v>75336949.866054326</v>
      </c>
      <c r="I80" s="475"/>
      <c r="J80" s="331"/>
      <c r="L80" s="218" t="s">
        <v>566</v>
      </c>
      <c r="M80" s="203" t="s">
        <v>540</v>
      </c>
      <c r="N80" s="212">
        <v>45691</v>
      </c>
      <c r="O80" s="212">
        <v>48303</v>
      </c>
      <c r="P80" s="194">
        <v>2613</v>
      </c>
      <c r="Q80" s="214">
        <v>5393300000</v>
      </c>
      <c r="R80" s="196">
        <f t="shared" si="21"/>
        <v>365</v>
      </c>
      <c r="S80" s="221"/>
      <c r="T80" s="198">
        <f t="shared" si="22"/>
        <v>75336949.866054326</v>
      </c>
    </row>
    <row r="81" spans="1:20" ht="30" customHeight="1">
      <c r="A81" s="303" t="s">
        <v>10</v>
      </c>
      <c r="B81" s="304" t="str">
        <f>B8</f>
        <v>자연환경</v>
      </c>
      <c r="C81" s="304" t="str">
        <f>C8</f>
        <v>남현철</v>
      </c>
      <c r="D81" s="199" t="str">
        <f t="shared" si="23"/>
        <v>2026-4 전략환경영향평가 및 기후변화영향평가</v>
      </c>
      <c r="E81" s="200"/>
      <c r="F81" s="187"/>
      <c r="G81" s="201"/>
      <c r="H81" s="202">
        <f t="shared" si="10"/>
        <v>24397052.919708028</v>
      </c>
      <c r="I81" s="471">
        <f>SUM(G81:H97)</f>
        <v>233624511.40322065</v>
      </c>
      <c r="J81" s="473">
        <v>6</v>
      </c>
      <c r="L81" s="199" t="s">
        <v>567</v>
      </c>
      <c r="M81" s="178" t="s">
        <v>527</v>
      </c>
      <c r="N81" s="179">
        <v>46266</v>
      </c>
      <c r="O81" s="179">
        <v>47361</v>
      </c>
      <c r="P81" s="180">
        <v>1096</v>
      </c>
      <c r="Q81" s="181">
        <v>732580000</v>
      </c>
      <c r="R81" s="196">
        <f t="shared" si="21"/>
        <v>365</v>
      </c>
      <c r="S81" s="204"/>
      <c r="T81" s="198">
        <f t="shared" si="22"/>
        <v>24397052.919708028</v>
      </c>
    </row>
    <row r="82" spans="1:20" ht="30" customHeight="1">
      <c r="A82" s="303"/>
      <c r="B82" s="304"/>
      <c r="C82" s="304"/>
      <c r="D82" s="199" t="str">
        <f t="shared" si="23"/>
        <v>고성 동해 장좌-양촌 등 2건 전략 및 환경영향평가용역</v>
      </c>
      <c r="E82" s="200"/>
      <c r="F82" s="187">
        <f t="shared" ref="F82:F98" si="24">S82</f>
        <v>46240</v>
      </c>
      <c r="G82" s="201"/>
      <c r="H82" s="202" t="s">
        <v>459</v>
      </c>
      <c r="I82" s="472"/>
      <c r="J82" s="473"/>
      <c r="L82" s="199" t="s">
        <v>524</v>
      </c>
      <c r="M82" s="178" t="s">
        <v>525</v>
      </c>
      <c r="N82" s="179">
        <v>45308</v>
      </c>
      <c r="O82" s="179">
        <v>46290</v>
      </c>
      <c r="P82" s="180">
        <v>720</v>
      </c>
      <c r="Q82" s="181">
        <v>637945000</v>
      </c>
      <c r="R82" s="182">
        <v>51</v>
      </c>
      <c r="S82" s="204">
        <v>46240</v>
      </c>
      <c r="T82" s="198">
        <f t="shared" si="22"/>
        <v>4518777.083333333</v>
      </c>
    </row>
    <row r="83" spans="1:20" ht="30" customHeight="1">
      <c r="A83" s="303"/>
      <c r="B83" s="304"/>
      <c r="C83" s="304"/>
      <c r="D83" s="199" t="str">
        <f t="shared" si="23"/>
        <v>공주시 국도대체우회도로(봉정-방문)건설공사 사후환경영향조사용역</v>
      </c>
      <c r="E83" s="200"/>
      <c r="F83" s="187"/>
      <c r="G83" s="201"/>
      <c r="H83" s="202">
        <f t="shared" si="10"/>
        <v>5622802.4691358032</v>
      </c>
      <c r="I83" s="472"/>
      <c r="J83" s="473"/>
      <c r="L83" s="199" t="s">
        <v>449</v>
      </c>
      <c r="M83" s="178" t="s">
        <v>450</v>
      </c>
      <c r="N83" s="179">
        <v>44329</v>
      </c>
      <c r="O83" s="179">
        <v>46758</v>
      </c>
      <c r="P83" s="180">
        <v>2430</v>
      </c>
      <c r="Q83" s="181">
        <v>374340000</v>
      </c>
      <c r="R83" s="196">
        <f t="shared" si="21"/>
        <v>365</v>
      </c>
      <c r="S83" s="204"/>
      <c r="T83" s="198">
        <f t="shared" si="22"/>
        <v>5622802.4691358032</v>
      </c>
    </row>
    <row r="84" spans="1:20" ht="30" customHeight="1">
      <c r="A84" s="303"/>
      <c r="B84" s="304"/>
      <c r="C84" s="304"/>
      <c r="D84" s="199" t="str">
        <f t="shared" si="23"/>
        <v>김해시 유기성폐자원 통합바이오가스화시설 설치사업 환경영향평가용역</v>
      </c>
      <c r="E84" s="200"/>
      <c r="F84" s="187">
        <f t="shared" si="24"/>
        <v>45915</v>
      </c>
      <c r="G84" s="201"/>
      <c r="H84" s="202" t="s">
        <v>504</v>
      </c>
      <c r="I84" s="472"/>
      <c r="J84" s="473"/>
      <c r="L84" s="199" t="s">
        <v>568</v>
      </c>
      <c r="M84" s="178" t="s">
        <v>569</v>
      </c>
      <c r="N84" s="179">
        <v>45813</v>
      </c>
      <c r="O84" s="179">
        <v>46177</v>
      </c>
      <c r="P84" s="180">
        <v>365</v>
      </c>
      <c r="Q84" s="181">
        <v>630716000</v>
      </c>
      <c r="R84" s="182">
        <v>263</v>
      </c>
      <c r="S84" s="204">
        <v>45915</v>
      </c>
      <c r="T84" s="184"/>
    </row>
    <row r="85" spans="1:20" ht="30" customHeight="1">
      <c r="A85" s="303"/>
      <c r="B85" s="304"/>
      <c r="C85" s="304"/>
      <c r="D85" s="199" t="str">
        <f t="shared" si="23"/>
        <v>대가리천 대가리지구 지방하천정비사업외1지구 소규모환경영향평가</v>
      </c>
      <c r="E85" s="200"/>
      <c r="F85" s="187" t="str">
        <f t="shared" si="24"/>
        <v>협의완료 26.07.06중지일 : 26.01.07</v>
      </c>
      <c r="G85" s="201"/>
      <c r="H85" s="202" t="s">
        <v>529</v>
      </c>
      <c r="I85" s="472"/>
      <c r="J85" s="473"/>
      <c r="L85" s="199" t="s">
        <v>570</v>
      </c>
      <c r="M85" s="178" t="s">
        <v>571</v>
      </c>
      <c r="N85" s="179">
        <v>45820</v>
      </c>
      <c r="O85" s="179">
        <v>46059</v>
      </c>
      <c r="P85" s="180">
        <v>240</v>
      </c>
      <c r="Q85" s="181">
        <v>79681000</v>
      </c>
      <c r="R85" s="182">
        <v>31</v>
      </c>
      <c r="S85" s="204" t="s">
        <v>572</v>
      </c>
      <c r="T85" s="184"/>
    </row>
    <row r="86" spans="1:20" ht="30" customHeight="1">
      <c r="A86" s="303"/>
      <c r="B86" s="304"/>
      <c r="C86" s="304"/>
      <c r="D86" s="199" t="str">
        <f t="shared" si="23"/>
        <v>삼성-동탄 광역급행철도 제3,5공구 사후환경영향조사용역</v>
      </c>
      <c r="E86" s="200"/>
      <c r="F86" s="187"/>
      <c r="G86" s="201"/>
      <c r="H86" s="202">
        <f t="shared" si="10"/>
        <v>5545904.4380816035</v>
      </c>
      <c r="I86" s="472"/>
      <c r="J86" s="473"/>
      <c r="L86" s="199" t="s">
        <v>455</v>
      </c>
      <c r="M86" s="178" t="s">
        <v>454</v>
      </c>
      <c r="N86" s="179">
        <v>43684</v>
      </c>
      <c r="O86" s="179">
        <v>46477</v>
      </c>
      <c r="P86" s="180">
        <v>2794</v>
      </c>
      <c r="Q86" s="181">
        <v>811270000</v>
      </c>
      <c r="R86" s="196">
        <f t="shared" ref="R86:R89" si="25">IF(O86-$B$2+1&gt;365,365,O86-$B$2+1)</f>
        <v>191</v>
      </c>
      <c r="S86" s="204"/>
      <c r="T86" s="198">
        <f t="shared" ref="T86:T104" si="26">R86/P86/10*Q86</f>
        <v>5545904.4380816035</v>
      </c>
    </row>
    <row r="87" spans="1:20" ht="30" customHeight="1">
      <c r="A87" s="303"/>
      <c r="B87" s="304"/>
      <c r="C87" s="304"/>
      <c r="D87" s="199" t="str">
        <f t="shared" si="23"/>
        <v>새만금지역간 연결도로 사후환경영향조사용역</v>
      </c>
      <c r="E87" s="200"/>
      <c r="F87" s="187"/>
      <c r="G87" s="201"/>
      <c r="H87" s="202">
        <f t="shared" si="10"/>
        <v>58696587.431693994</v>
      </c>
      <c r="I87" s="472"/>
      <c r="J87" s="473"/>
      <c r="L87" s="199" t="s">
        <v>573</v>
      </c>
      <c r="M87" s="178" t="s">
        <v>574</v>
      </c>
      <c r="N87" s="179">
        <v>45996</v>
      </c>
      <c r="O87" s="179">
        <v>47825</v>
      </c>
      <c r="P87" s="180">
        <v>1830</v>
      </c>
      <c r="Q87" s="181">
        <v>2942870000</v>
      </c>
      <c r="R87" s="196">
        <f t="shared" si="25"/>
        <v>365</v>
      </c>
      <c r="S87" s="204"/>
      <c r="T87" s="198">
        <f t="shared" si="26"/>
        <v>58696587.431693994</v>
      </c>
    </row>
    <row r="88" spans="1:20" ht="30" customHeight="1">
      <c r="A88" s="303"/>
      <c r="B88" s="304"/>
      <c r="C88" s="304"/>
      <c r="D88" s="199" t="str">
        <f t="shared" si="23"/>
        <v>서남부지구 도시개발사업 사후환경영향조사용역</v>
      </c>
      <c r="E88" s="200"/>
      <c r="F88" s="187"/>
      <c r="G88" s="201"/>
      <c r="H88" s="202">
        <f t="shared" si="10"/>
        <v>26131135.94890511</v>
      </c>
      <c r="I88" s="472"/>
      <c r="J88" s="473"/>
      <c r="L88" s="199" t="s">
        <v>575</v>
      </c>
      <c r="M88" s="178" t="s">
        <v>520</v>
      </c>
      <c r="N88" s="179">
        <v>46134</v>
      </c>
      <c r="O88" s="179">
        <v>48325</v>
      </c>
      <c r="P88" s="180">
        <v>2192</v>
      </c>
      <c r="Q88" s="181">
        <v>1569300000</v>
      </c>
      <c r="R88" s="196">
        <f t="shared" si="25"/>
        <v>365</v>
      </c>
      <c r="S88" s="204"/>
      <c r="T88" s="198">
        <f t="shared" si="26"/>
        <v>26131135.94890511</v>
      </c>
    </row>
    <row r="89" spans="1:20" ht="30" customHeight="1">
      <c r="A89" s="303"/>
      <c r="B89" s="304"/>
      <c r="C89" s="304"/>
      <c r="D89" s="199" t="str">
        <f t="shared" si="23"/>
        <v>영동-보은 도로건설공사 사후환경영향조사용역</v>
      </c>
      <c r="E89" s="200"/>
      <c r="F89" s="187"/>
      <c r="G89" s="201"/>
      <c r="H89" s="202">
        <f t="shared" si="10"/>
        <v>12838181.818181818</v>
      </c>
      <c r="I89" s="472"/>
      <c r="J89" s="473"/>
      <c r="L89" s="199" t="s">
        <v>458</v>
      </c>
      <c r="M89" s="178" t="s">
        <v>450</v>
      </c>
      <c r="N89" s="179">
        <v>42688</v>
      </c>
      <c r="O89" s="179">
        <v>46646</v>
      </c>
      <c r="P89" s="180">
        <v>3960</v>
      </c>
      <c r="Q89" s="181">
        <v>1412200000</v>
      </c>
      <c r="R89" s="196">
        <f t="shared" si="25"/>
        <v>360</v>
      </c>
      <c r="S89" s="204"/>
      <c r="T89" s="198">
        <f t="shared" si="26"/>
        <v>12838181.818181818</v>
      </c>
    </row>
    <row r="90" spans="1:20" ht="30" customHeight="1">
      <c r="A90" s="303"/>
      <c r="B90" s="304"/>
      <c r="C90" s="304"/>
      <c r="D90" s="199" t="str">
        <f t="shared" si="23"/>
        <v>완도항 대체부두 축조공사 환경영향평가용역</v>
      </c>
      <c r="E90" s="200"/>
      <c r="F90" s="187">
        <f t="shared" si="24"/>
        <v>46276</v>
      </c>
      <c r="G90" s="201"/>
      <c r="H90" s="202" t="s">
        <v>459</v>
      </c>
      <c r="I90" s="472"/>
      <c r="J90" s="473"/>
      <c r="L90" s="199" t="s">
        <v>576</v>
      </c>
      <c r="M90" s="178" t="s">
        <v>577</v>
      </c>
      <c r="N90" s="179">
        <v>45923</v>
      </c>
      <c r="O90" s="179">
        <v>46328</v>
      </c>
      <c r="P90" s="180">
        <v>365</v>
      </c>
      <c r="Q90" s="181">
        <v>728580000</v>
      </c>
      <c r="R90" s="182">
        <v>53</v>
      </c>
      <c r="S90" s="204">
        <v>46276</v>
      </c>
      <c r="T90" s="198">
        <f t="shared" si="26"/>
        <v>10579380.821917808</v>
      </c>
    </row>
    <row r="91" spans="1:20" ht="30" customHeight="1">
      <c r="A91" s="303"/>
      <c r="B91" s="304"/>
      <c r="C91" s="304"/>
      <c r="D91" s="199" t="str">
        <f t="shared" si="23"/>
        <v>위임국도19호선 괴산 광덕리 도로 확포장공사 소규모환경영향평가용역</v>
      </c>
      <c r="E91" s="200"/>
      <c r="F91" s="187">
        <f t="shared" si="24"/>
        <v>46275</v>
      </c>
      <c r="G91" s="201"/>
      <c r="H91" s="202" t="s">
        <v>459</v>
      </c>
      <c r="I91" s="472"/>
      <c r="J91" s="473"/>
      <c r="L91" s="199" t="s">
        <v>460</v>
      </c>
      <c r="M91" s="178" t="s">
        <v>461</v>
      </c>
      <c r="N91" s="179">
        <v>46132</v>
      </c>
      <c r="O91" s="179">
        <v>46281</v>
      </c>
      <c r="P91" s="180">
        <v>150</v>
      </c>
      <c r="Q91" s="181">
        <v>24874000</v>
      </c>
      <c r="R91" s="182">
        <v>7</v>
      </c>
      <c r="S91" s="204">
        <v>46275</v>
      </c>
      <c r="T91" s="198">
        <f t="shared" si="26"/>
        <v>116078.66666666667</v>
      </c>
    </row>
    <row r="92" spans="1:20" ht="30" customHeight="1">
      <c r="A92" s="303"/>
      <c r="B92" s="304"/>
      <c r="C92" s="304"/>
      <c r="D92" s="199" t="str">
        <f t="shared" si="23"/>
        <v>청원오창지구 공공주택건설사업 전략 및 소규모환경영향평가</v>
      </c>
      <c r="E92" s="200"/>
      <c r="F92" s="187"/>
      <c r="G92" s="201"/>
      <c r="H92" s="202">
        <f t="shared" si="10"/>
        <v>5110249.8858968504</v>
      </c>
      <c r="I92" s="472"/>
      <c r="J92" s="473"/>
      <c r="L92" s="199" t="s">
        <v>536</v>
      </c>
      <c r="M92" s="178" t="s">
        <v>527</v>
      </c>
      <c r="N92" s="179">
        <v>46035</v>
      </c>
      <c r="O92" s="179">
        <v>48225</v>
      </c>
      <c r="P92" s="180">
        <v>2191</v>
      </c>
      <c r="Q92" s="181">
        <v>306755000</v>
      </c>
      <c r="R92" s="196">
        <f t="shared" ref="R92:R96" si="27">IF(O92-$B$2+1&gt;365,365,O92-$B$2+1)</f>
        <v>365</v>
      </c>
      <c r="S92" s="204"/>
      <c r="T92" s="198">
        <f t="shared" si="26"/>
        <v>5110249.8858968504</v>
      </c>
    </row>
    <row r="93" spans="1:20" ht="30" customHeight="1">
      <c r="A93" s="303"/>
      <c r="B93" s="304"/>
      <c r="C93" s="304"/>
      <c r="D93" s="199" t="str">
        <f t="shared" si="23"/>
        <v>청주시 소하천정비 종합계획(변경) 재수립 전략환경영향평가용역</v>
      </c>
      <c r="E93" s="200"/>
      <c r="F93" s="187"/>
      <c r="G93" s="201"/>
      <c r="H93" s="202">
        <f t="shared" si="10"/>
        <v>52099657.534246571</v>
      </c>
      <c r="I93" s="472"/>
      <c r="J93" s="473"/>
      <c r="L93" s="199" t="s">
        <v>578</v>
      </c>
      <c r="M93" s="178" t="s">
        <v>509</v>
      </c>
      <c r="N93" s="179">
        <v>46097</v>
      </c>
      <c r="O93" s="179">
        <v>46461</v>
      </c>
      <c r="P93" s="180">
        <v>365</v>
      </c>
      <c r="Q93" s="181">
        <v>1086650000</v>
      </c>
      <c r="R93" s="196">
        <f t="shared" si="27"/>
        <v>175</v>
      </c>
      <c r="S93" s="204"/>
      <c r="T93" s="198">
        <f t="shared" si="26"/>
        <v>52099657.534246571</v>
      </c>
    </row>
    <row r="94" spans="1:20" ht="30" customHeight="1">
      <c r="A94" s="303"/>
      <c r="B94" s="304"/>
      <c r="C94" s="304"/>
      <c r="D94" s="199" t="str">
        <f t="shared" si="23"/>
        <v>청주시 옥산면 소로지구 농촌공간정비사업 소규모환경영향평가용역</v>
      </c>
      <c r="E94" s="200"/>
      <c r="F94" s="187"/>
      <c r="G94" s="201"/>
      <c r="H94" s="202" t="s">
        <v>459</v>
      </c>
      <c r="I94" s="472"/>
      <c r="J94" s="473"/>
      <c r="L94" s="199" t="s">
        <v>464</v>
      </c>
      <c r="M94" s="178" t="s">
        <v>465</v>
      </c>
      <c r="N94" s="179">
        <v>46238</v>
      </c>
      <c r="O94" s="179">
        <v>46357</v>
      </c>
      <c r="P94" s="180">
        <v>120</v>
      </c>
      <c r="Q94" s="181">
        <v>17930000</v>
      </c>
      <c r="R94" s="196">
        <f t="shared" si="27"/>
        <v>71</v>
      </c>
      <c r="S94" s="204"/>
      <c r="T94" s="198">
        <f t="shared" si="26"/>
        <v>1060858.3333333333</v>
      </c>
    </row>
    <row r="95" spans="1:20" ht="30" customHeight="1">
      <c r="A95" s="303"/>
      <c r="B95" s="304"/>
      <c r="C95" s="304"/>
      <c r="D95" s="199" t="str">
        <f t="shared" si="23"/>
        <v>청주지북 공공지원 민간임대주택 공급촉진지구 사후환경영향조사(운영시)용역</v>
      </c>
      <c r="E95" s="200"/>
      <c r="F95" s="187"/>
      <c r="G95" s="201"/>
      <c r="H95" s="202">
        <f t="shared" si="10"/>
        <v>16299551.63853029</v>
      </c>
      <c r="I95" s="472"/>
      <c r="J95" s="473"/>
      <c r="L95" s="199" t="s">
        <v>579</v>
      </c>
      <c r="M95" s="178" t="s">
        <v>527</v>
      </c>
      <c r="N95" s="179">
        <v>46157</v>
      </c>
      <c r="O95" s="179">
        <v>47163</v>
      </c>
      <c r="P95" s="180">
        <v>1007</v>
      </c>
      <c r="Q95" s="181">
        <v>449689000</v>
      </c>
      <c r="R95" s="196">
        <f t="shared" si="27"/>
        <v>365</v>
      </c>
      <c r="S95" s="204"/>
      <c r="T95" s="198">
        <f t="shared" si="26"/>
        <v>16299551.63853029</v>
      </c>
    </row>
    <row r="96" spans="1:20" ht="30" customHeight="1">
      <c r="A96" s="303"/>
      <c r="B96" s="304"/>
      <c r="C96" s="304"/>
      <c r="D96" s="199" t="str">
        <f t="shared" si="23"/>
        <v>파주운정3지구(1~3단계)사후환경영향조사(운영시)용역</v>
      </c>
      <c r="E96" s="200"/>
      <c r="F96" s="187"/>
      <c r="G96" s="201"/>
      <c r="H96" s="202">
        <f t="shared" si="10"/>
        <v>26883387.318840582</v>
      </c>
      <c r="I96" s="472"/>
      <c r="J96" s="473"/>
      <c r="L96" s="199" t="s">
        <v>580</v>
      </c>
      <c r="M96" s="178" t="s">
        <v>527</v>
      </c>
      <c r="N96" s="179">
        <v>45798</v>
      </c>
      <c r="O96" s="179">
        <v>47177</v>
      </c>
      <c r="P96" s="180">
        <v>1380</v>
      </c>
      <c r="Q96" s="181">
        <v>1016413000</v>
      </c>
      <c r="R96" s="196">
        <f t="shared" si="27"/>
        <v>365</v>
      </c>
      <c r="S96" s="204"/>
      <c r="T96" s="198">
        <f t="shared" si="26"/>
        <v>26883387.318840582</v>
      </c>
    </row>
    <row r="97" spans="1:20" ht="30" customHeight="1">
      <c r="A97" s="303"/>
      <c r="B97" s="304"/>
      <c r="C97" s="304"/>
      <c r="D97" s="199" t="str">
        <f t="shared" si="23"/>
        <v>한탄강 고능지구 하천정비사업 소규모 환경영향평가용역</v>
      </c>
      <c r="E97" s="200"/>
      <c r="F97" s="187">
        <f t="shared" si="24"/>
        <v>46265</v>
      </c>
      <c r="G97" s="201"/>
      <c r="H97" s="202" t="s">
        <v>459</v>
      </c>
      <c r="I97" s="472"/>
      <c r="J97" s="473"/>
      <c r="L97" s="199" t="s">
        <v>581</v>
      </c>
      <c r="M97" s="178" t="s">
        <v>582</v>
      </c>
      <c r="N97" s="179">
        <v>45926</v>
      </c>
      <c r="O97" s="179">
        <v>46341</v>
      </c>
      <c r="P97" s="180">
        <v>360</v>
      </c>
      <c r="Q97" s="181">
        <v>174359000</v>
      </c>
      <c r="R97" s="182">
        <v>77</v>
      </c>
      <c r="S97" s="204">
        <v>46265</v>
      </c>
      <c r="T97" s="198">
        <f t="shared" si="26"/>
        <v>3729345.2777777775</v>
      </c>
    </row>
    <row r="98" spans="1:20" ht="30" customHeight="1">
      <c r="A98" s="303" t="s">
        <v>10</v>
      </c>
      <c r="B98" s="303" t="str">
        <f>B9</f>
        <v>대기관리</v>
      </c>
      <c r="C98" s="303" t="str">
        <f>C9</f>
        <v>강병근</v>
      </c>
      <c r="D98" s="199" t="str">
        <f t="shared" si="23"/>
        <v>강릉남대천권역 하천기본계획 전략환경영향평가용역</v>
      </c>
      <c r="E98" s="200"/>
      <c r="F98" s="187">
        <f t="shared" si="24"/>
        <v>46244</v>
      </c>
      <c r="G98" s="201"/>
      <c r="H98" s="202" t="s">
        <v>459</v>
      </c>
      <c r="I98" s="471">
        <f>SUM(G98:H112)</f>
        <v>232796202.73676765</v>
      </c>
      <c r="J98" s="473">
        <v>6</v>
      </c>
      <c r="L98" s="190" t="s">
        <v>522</v>
      </c>
      <c r="M98" s="203" t="s">
        <v>523</v>
      </c>
      <c r="N98" s="212">
        <v>45635</v>
      </c>
      <c r="O98" s="212">
        <v>46283</v>
      </c>
      <c r="P98" s="213">
        <v>540</v>
      </c>
      <c r="Q98" s="214">
        <v>580118000</v>
      </c>
      <c r="R98" s="215">
        <v>40</v>
      </c>
      <c r="S98" s="216">
        <v>46244</v>
      </c>
      <c r="T98" s="198">
        <f t="shared" si="26"/>
        <v>4297170.3703703703</v>
      </c>
    </row>
    <row r="99" spans="1:20" ht="30" customHeight="1">
      <c r="A99" s="303"/>
      <c r="B99" s="303"/>
      <c r="C99" s="303"/>
      <c r="D99" s="199" t="str">
        <f t="shared" si="23"/>
        <v>고양대곡역세권 지식융합단지 환경영향평가 및 기후변화영향평가</v>
      </c>
      <c r="E99" s="200"/>
      <c r="F99" s="187"/>
      <c r="G99" s="201"/>
      <c r="H99" s="202">
        <f t="shared" ref="H99:H112" si="28">T99</f>
        <v>34168795.620437957</v>
      </c>
      <c r="I99" s="472"/>
      <c r="J99" s="473"/>
      <c r="L99" s="190" t="s">
        <v>583</v>
      </c>
      <c r="M99" s="191" t="s">
        <v>527</v>
      </c>
      <c r="N99" s="192">
        <v>46245</v>
      </c>
      <c r="O99" s="229">
        <v>48436</v>
      </c>
      <c r="P99" s="228">
        <v>2192</v>
      </c>
      <c r="Q99" s="195">
        <v>2052000000</v>
      </c>
      <c r="R99" s="196">
        <f t="shared" ref="R99:R103" si="29">IF(O99-$B$2+1&gt;365,365,O99-$B$2+1)</f>
        <v>365</v>
      </c>
      <c r="S99" s="217"/>
      <c r="T99" s="198">
        <f t="shared" si="26"/>
        <v>34168795.620437957</v>
      </c>
    </row>
    <row r="100" spans="1:20" ht="30" customHeight="1">
      <c r="A100" s="303"/>
      <c r="B100" s="303"/>
      <c r="C100" s="303"/>
      <c r="D100" s="199" t="str">
        <f t="shared" si="23"/>
        <v>남부내륙철도 제2-8공구,10공구 환경영향평가용역</v>
      </c>
      <c r="E100" s="200"/>
      <c r="F100" s="187"/>
      <c r="G100" s="201"/>
      <c r="H100" s="202">
        <f t="shared" si="28"/>
        <v>51869355.371900827</v>
      </c>
      <c r="I100" s="472"/>
      <c r="J100" s="473"/>
      <c r="L100" s="190" t="s">
        <v>528</v>
      </c>
      <c r="M100" s="203" t="s">
        <v>454</v>
      </c>
      <c r="N100" s="192">
        <v>44754</v>
      </c>
      <c r="O100" s="192">
        <v>46568</v>
      </c>
      <c r="P100" s="194">
        <v>1815</v>
      </c>
      <c r="Q100" s="195">
        <v>3338400000</v>
      </c>
      <c r="R100" s="196">
        <f t="shared" si="29"/>
        <v>282</v>
      </c>
      <c r="S100" s="204"/>
      <c r="T100" s="198">
        <f t="shared" si="26"/>
        <v>51869355.371900827</v>
      </c>
    </row>
    <row r="101" spans="1:20" ht="30" customHeight="1">
      <c r="A101" s="303"/>
      <c r="B101" s="303"/>
      <c r="C101" s="303"/>
      <c r="D101" s="199" t="str">
        <f t="shared" si="23"/>
        <v>노송 자연재해위험개선지구 정비사업 소규모환경영향평가용역</v>
      </c>
      <c r="E101" s="200"/>
      <c r="F101" s="187"/>
      <c r="G101" s="201"/>
      <c r="H101" s="202">
        <f t="shared" si="28"/>
        <v>9800804.1095890421</v>
      </c>
      <c r="I101" s="472"/>
      <c r="J101" s="473"/>
      <c r="L101" s="190" t="s">
        <v>451</v>
      </c>
      <c r="M101" s="191" t="s">
        <v>452</v>
      </c>
      <c r="N101" s="192">
        <v>46175</v>
      </c>
      <c r="O101" s="192">
        <v>46539</v>
      </c>
      <c r="P101" s="194">
        <v>365</v>
      </c>
      <c r="Q101" s="195">
        <v>141395000</v>
      </c>
      <c r="R101" s="196">
        <f t="shared" si="29"/>
        <v>253</v>
      </c>
      <c r="S101" s="204"/>
      <c r="T101" s="198">
        <f t="shared" si="26"/>
        <v>9800804.1095890421</v>
      </c>
    </row>
    <row r="102" spans="1:20" ht="30" customHeight="1">
      <c r="A102" s="303"/>
      <c r="B102" s="303"/>
      <c r="C102" s="303"/>
      <c r="D102" s="199" t="str">
        <f t="shared" si="23"/>
        <v>새만금지역간 연결도로 사후환경영향조사용역</v>
      </c>
      <c r="E102" s="200"/>
      <c r="F102" s="187"/>
      <c r="G102" s="201"/>
      <c r="H102" s="202">
        <f t="shared" si="28"/>
        <v>58696587.431693994</v>
      </c>
      <c r="I102" s="472"/>
      <c r="J102" s="473"/>
      <c r="L102" s="218" t="s">
        <v>573</v>
      </c>
      <c r="M102" s="203" t="s">
        <v>574</v>
      </c>
      <c r="N102" s="225">
        <v>45996</v>
      </c>
      <c r="O102" s="225">
        <v>47825</v>
      </c>
      <c r="P102" s="213">
        <v>1830</v>
      </c>
      <c r="Q102" s="214">
        <v>2942870000</v>
      </c>
      <c r="R102" s="196">
        <f t="shared" si="29"/>
        <v>365</v>
      </c>
      <c r="S102" s="221"/>
      <c r="T102" s="198">
        <f t="shared" si="26"/>
        <v>58696587.431693994</v>
      </c>
    </row>
    <row r="103" spans="1:20" ht="30" customHeight="1">
      <c r="A103" s="303"/>
      <c r="B103" s="303"/>
      <c r="C103" s="303"/>
      <c r="D103" s="199" t="str">
        <f t="shared" si="23"/>
        <v>영산강 나주지구 사후환경영향조사용역</v>
      </c>
      <c r="E103" s="200"/>
      <c r="F103" s="187"/>
      <c r="G103" s="201"/>
      <c r="H103" s="202">
        <f t="shared" si="28"/>
        <v>22761457.936507937</v>
      </c>
      <c r="I103" s="472"/>
      <c r="J103" s="473"/>
      <c r="L103" s="218" t="s">
        <v>344</v>
      </c>
      <c r="M103" s="203" t="s">
        <v>584</v>
      </c>
      <c r="N103" s="225">
        <v>45575</v>
      </c>
      <c r="O103" s="225">
        <v>48094</v>
      </c>
      <c r="P103" s="213">
        <v>2520</v>
      </c>
      <c r="Q103" s="214">
        <v>1571476000</v>
      </c>
      <c r="R103" s="196">
        <f t="shared" si="29"/>
        <v>365</v>
      </c>
      <c r="S103" s="221"/>
      <c r="T103" s="198">
        <f t="shared" si="26"/>
        <v>22761457.936507937</v>
      </c>
    </row>
    <row r="104" spans="1:20" ht="30" customHeight="1">
      <c r="A104" s="303"/>
      <c r="B104" s="303"/>
      <c r="C104" s="303"/>
      <c r="D104" s="199" t="str">
        <f t="shared" si="23"/>
        <v>위임국도19호선 괴산 광덕리 도로 확포장공사 소규모환경영향평가용역</v>
      </c>
      <c r="E104" s="200"/>
      <c r="F104" s="187">
        <f t="shared" ref="F104:F110" si="30">S104</f>
        <v>46275</v>
      </c>
      <c r="G104" s="201"/>
      <c r="H104" s="202" t="s">
        <v>459</v>
      </c>
      <c r="I104" s="472"/>
      <c r="J104" s="473"/>
      <c r="L104" s="218" t="s">
        <v>460</v>
      </c>
      <c r="M104" s="203" t="s">
        <v>461</v>
      </c>
      <c r="N104" s="225">
        <v>46132</v>
      </c>
      <c r="O104" s="225">
        <v>46281</v>
      </c>
      <c r="P104" s="213">
        <v>150</v>
      </c>
      <c r="Q104" s="214">
        <v>24874000</v>
      </c>
      <c r="R104" s="215">
        <v>7</v>
      </c>
      <c r="S104" s="221">
        <v>46275</v>
      </c>
      <c r="T104" s="198">
        <f t="shared" si="26"/>
        <v>116078.66666666667</v>
      </c>
    </row>
    <row r="105" spans="1:20" ht="30" customHeight="1">
      <c r="A105" s="303"/>
      <c r="B105" s="303"/>
      <c r="C105" s="303"/>
      <c r="D105" s="199" t="str">
        <f t="shared" si="23"/>
        <v>의정부법조타운 공공주택지구 조성사업 환경영향평가용역</v>
      </c>
      <c r="E105" s="200"/>
      <c r="F105" s="187" t="str">
        <f t="shared" si="30"/>
        <v>협의완료:24.03.27</v>
      </c>
      <c r="G105" s="201"/>
      <c r="H105" s="202" t="s">
        <v>529</v>
      </c>
      <c r="I105" s="472"/>
      <c r="J105" s="473"/>
      <c r="L105" s="218" t="s">
        <v>585</v>
      </c>
      <c r="M105" s="203" t="s">
        <v>527</v>
      </c>
      <c r="N105" s="225">
        <v>44875</v>
      </c>
      <c r="O105" s="225">
        <v>47066</v>
      </c>
      <c r="P105" s="213">
        <v>2192</v>
      </c>
      <c r="Q105" s="214">
        <v>1021790000</v>
      </c>
      <c r="R105" s="196">
        <f t="shared" ref="R105:R106" si="31">IF(O105-$B$2+1&gt;365,365,O105-$B$2+1)</f>
        <v>365</v>
      </c>
      <c r="S105" s="221" t="s">
        <v>586</v>
      </c>
      <c r="T105" s="214"/>
    </row>
    <row r="106" spans="1:20" ht="30" customHeight="1">
      <c r="A106" s="303"/>
      <c r="B106" s="303"/>
      <c r="C106" s="303"/>
      <c r="D106" s="199" t="str">
        <f t="shared" si="23"/>
        <v>진접선(4호선연장)차량기지건설공사사후환경영향조사용역</v>
      </c>
      <c r="E106" s="200"/>
      <c r="F106" s="187"/>
      <c r="G106" s="201"/>
      <c r="H106" s="202">
        <f t="shared" si="28"/>
        <v>16186081.614463968</v>
      </c>
      <c r="I106" s="472"/>
      <c r="J106" s="473"/>
      <c r="L106" s="218" t="s">
        <v>587</v>
      </c>
      <c r="M106" s="203" t="s">
        <v>588</v>
      </c>
      <c r="N106" s="225">
        <v>43465</v>
      </c>
      <c r="O106" s="225">
        <v>47391</v>
      </c>
      <c r="P106" s="213">
        <v>3927</v>
      </c>
      <c r="Q106" s="214">
        <v>1741445000</v>
      </c>
      <c r="R106" s="196">
        <f t="shared" si="31"/>
        <v>365</v>
      </c>
      <c r="S106" s="221"/>
      <c r="T106" s="198">
        <f t="shared" ref="T106" si="32">R106/P106/10*Q106</f>
        <v>16186081.614463968</v>
      </c>
    </row>
    <row r="107" spans="1:20" ht="30" customHeight="1">
      <c r="A107" s="303"/>
      <c r="B107" s="303"/>
      <c r="C107" s="303"/>
      <c r="D107" s="199" t="str">
        <f t="shared" si="23"/>
        <v>청도군 가축분뇨 공공처리시설 설치사업 환경영향평가(전략포함)</v>
      </c>
      <c r="E107" s="200"/>
      <c r="F107" s="187">
        <f t="shared" si="30"/>
        <v>43476</v>
      </c>
      <c r="G107" s="201"/>
      <c r="H107" s="202" t="s">
        <v>504</v>
      </c>
      <c r="I107" s="472"/>
      <c r="J107" s="473"/>
      <c r="L107" s="218" t="s">
        <v>589</v>
      </c>
      <c r="M107" s="203" t="s">
        <v>569</v>
      </c>
      <c r="N107" s="225">
        <v>42733</v>
      </c>
      <c r="O107" s="225">
        <v>43491</v>
      </c>
      <c r="P107" s="213">
        <v>360</v>
      </c>
      <c r="Q107" s="214">
        <v>339100000</v>
      </c>
      <c r="R107" s="215">
        <v>16</v>
      </c>
      <c r="S107" s="221">
        <v>43476</v>
      </c>
      <c r="T107" s="214"/>
    </row>
    <row r="108" spans="1:20" ht="30" customHeight="1">
      <c r="A108" s="303"/>
      <c r="B108" s="303"/>
      <c r="C108" s="303"/>
      <c r="D108" s="199" t="str">
        <f t="shared" si="23"/>
        <v>청주시 옥산면 소로지구 농촌공간정비사업 소규모환경영향평가용역</v>
      </c>
      <c r="E108" s="200"/>
      <c r="F108" s="187"/>
      <c r="G108" s="201"/>
      <c r="H108" s="202" t="s">
        <v>459</v>
      </c>
      <c r="I108" s="472"/>
      <c r="J108" s="473"/>
      <c r="L108" s="218" t="s">
        <v>464</v>
      </c>
      <c r="M108" s="203" t="s">
        <v>465</v>
      </c>
      <c r="N108" s="225">
        <v>46238</v>
      </c>
      <c r="O108" s="225">
        <v>46357</v>
      </c>
      <c r="P108" s="213">
        <v>120</v>
      </c>
      <c r="Q108" s="214">
        <v>17930000</v>
      </c>
      <c r="R108" s="196">
        <f t="shared" ref="R108" si="33">IF(O108-$B$2+1&gt;365,365,O108-$B$2+1)</f>
        <v>71</v>
      </c>
      <c r="S108" s="221"/>
      <c r="T108" s="198">
        <f t="shared" ref="T108" si="34">R108/P108/10*Q108</f>
        <v>1060858.3333333333</v>
      </c>
    </row>
    <row r="109" spans="1:20" ht="30" customHeight="1">
      <c r="A109" s="303"/>
      <c r="B109" s="303"/>
      <c r="C109" s="303"/>
      <c r="D109" s="199" t="str">
        <f t="shared" si="23"/>
        <v>충남경제자유구역 전략환경영향평가 용역</v>
      </c>
      <c r="E109" s="200"/>
      <c r="F109" s="187" t="str">
        <f t="shared" si="30"/>
        <v>중지일:25.05.27협의완료:26.09.15</v>
      </c>
      <c r="G109" s="201"/>
      <c r="H109" s="202" t="s">
        <v>529</v>
      </c>
      <c r="I109" s="472"/>
      <c r="J109" s="473"/>
      <c r="L109" s="218" t="s">
        <v>590</v>
      </c>
      <c r="M109" s="203" t="s">
        <v>591</v>
      </c>
      <c r="N109" s="225">
        <v>45562</v>
      </c>
      <c r="O109" s="225">
        <v>45936</v>
      </c>
      <c r="P109" s="213">
        <v>360</v>
      </c>
      <c r="Q109" s="214">
        <v>615212000</v>
      </c>
      <c r="R109" s="215">
        <v>133</v>
      </c>
      <c r="S109" s="223" t="s">
        <v>592</v>
      </c>
      <c r="T109" s="214"/>
    </row>
    <row r="110" spans="1:20" ht="30" customHeight="1">
      <c r="A110" s="303"/>
      <c r="B110" s="303"/>
      <c r="C110" s="303"/>
      <c r="D110" s="199" t="str">
        <f t="shared" si="23"/>
        <v>충주시 폐기물 소각시설 환경영향평가용역</v>
      </c>
      <c r="E110" s="200"/>
      <c r="F110" s="187">
        <f t="shared" si="30"/>
        <v>44145</v>
      </c>
      <c r="G110" s="201"/>
      <c r="H110" s="202" t="s">
        <v>504</v>
      </c>
      <c r="I110" s="472"/>
      <c r="J110" s="473"/>
      <c r="L110" s="218" t="s">
        <v>593</v>
      </c>
      <c r="M110" s="203" t="s">
        <v>594</v>
      </c>
      <c r="N110" s="225">
        <v>43889</v>
      </c>
      <c r="O110" s="225">
        <v>44253</v>
      </c>
      <c r="P110" s="213">
        <v>365</v>
      </c>
      <c r="Q110" s="214">
        <v>607600000</v>
      </c>
      <c r="R110" s="215">
        <v>109</v>
      </c>
      <c r="S110" s="221">
        <v>44145</v>
      </c>
      <c r="T110" s="214"/>
    </row>
    <row r="111" spans="1:20" ht="30" customHeight="1">
      <c r="A111" s="303"/>
      <c r="B111" s="303"/>
      <c r="C111" s="303"/>
      <c r="D111" s="199" t="str">
        <f t="shared" si="23"/>
        <v>파주운정3지구(1~3단계)사후환경영향조사(운영시)용역</v>
      </c>
      <c r="E111" s="200"/>
      <c r="F111" s="187"/>
      <c r="G111" s="201"/>
      <c r="H111" s="202">
        <f t="shared" si="28"/>
        <v>26883387.318840582</v>
      </c>
      <c r="I111" s="472"/>
      <c r="J111" s="473"/>
      <c r="L111" s="218" t="s">
        <v>580</v>
      </c>
      <c r="M111" s="203" t="s">
        <v>527</v>
      </c>
      <c r="N111" s="212">
        <v>45798</v>
      </c>
      <c r="O111" s="212">
        <v>47177</v>
      </c>
      <c r="P111" s="213">
        <v>1380</v>
      </c>
      <c r="Q111" s="214">
        <v>1016413000</v>
      </c>
      <c r="R111" s="196">
        <f t="shared" ref="R111:R132" si="35">IF(O111-$B$2+1&gt;365,365,O111-$B$2+1)</f>
        <v>365</v>
      </c>
      <c r="S111" s="223"/>
      <c r="T111" s="198">
        <f t="shared" ref="T111:T132" si="36">R111/P111/10*Q111</f>
        <v>26883387.318840582</v>
      </c>
    </row>
    <row r="112" spans="1:20" ht="30" customHeight="1">
      <c r="A112" s="303"/>
      <c r="B112" s="303"/>
      <c r="C112" s="303"/>
      <c r="D112" s="199" t="str">
        <f t="shared" si="23"/>
        <v>호남고속도로(김제-삼례)확장사업 전략 및 환경영향평가 용역</v>
      </c>
      <c r="E112" s="200"/>
      <c r="F112" s="187"/>
      <c r="G112" s="201"/>
      <c r="H112" s="202">
        <f t="shared" si="28"/>
        <v>12429733.333333332</v>
      </c>
      <c r="I112" s="472"/>
      <c r="J112" s="473"/>
      <c r="L112" s="190" t="s">
        <v>595</v>
      </c>
      <c r="M112" s="224" t="s">
        <v>457</v>
      </c>
      <c r="N112" s="225">
        <v>44361</v>
      </c>
      <c r="O112" s="225">
        <v>46387</v>
      </c>
      <c r="P112" s="194">
        <v>750</v>
      </c>
      <c r="Q112" s="226">
        <v>923000000</v>
      </c>
      <c r="R112" s="196">
        <f t="shared" si="35"/>
        <v>101</v>
      </c>
      <c r="S112" s="204"/>
      <c r="T112" s="198">
        <f t="shared" si="36"/>
        <v>12429733.333333332</v>
      </c>
    </row>
    <row r="113" spans="1:21" ht="30" customHeight="1">
      <c r="A113" s="303" t="s">
        <v>10</v>
      </c>
      <c r="B113" s="303" t="str">
        <f>B10</f>
        <v>수질관리</v>
      </c>
      <c r="C113" s="303" t="str">
        <f>C10</f>
        <v>김애영</v>
      </c>
      <c r="D113" s="199" t="str">
        <f t="shared" si="23"/>
        <v>평택화양지구 도시개발사업사후환경영향조사</v>
      </c>
      <c r="E113" s="200"/>
      <c r="F113" s="187"/>
      <c r="G113" s="201"/>
      <c r="H113" s="202">
        <f>T113</f>
        <v>36827750.536316276</v>
      </c>
      <c r="I113" s="414">
        <f>SUM(H113:H132)</f>
        <v>187135768.51284862</v>
      </c>
      <c r="J113" s="330">
        <v>6</v>
      </c>
      <c r="L113" s="205" t="s">
        <v>468</v>
      </c>
      <c r="M113" s="206" t="s">
        <v>469</v>
      </c>
      <c r="N113" s="192">
        <v>43703</v>
      </c>
      <c r="O113" s="192">
        <v>46965</v>
      </c>
      <c r="P113" s="194">
        <v>3263</v>
      </c>
      <c r="Q113" s="207">
        <v>3292300000</v>
      </c>
      <c r="R113" s="196">
        <f t="shared" si="35"/>
        <v>365</v>
      </c>
      <c r="S113" s="204"/>
      <c r="T113" s="198">
        <f t="shared" si="36"/>
        <v>36827750.536316276</v>
      </c>
      <c r="U113" s="230"/>
    </row>
    <row r="114" spans="1:21" ht="30" customHeight="1">
      <c r="A114" s="303"/>
      <c r="B114" s="303"/>
      <c r="C114" s="303"/>
      <c r="D114" s="199" t="str">
        <f t="shared" si="23"/>
        <v>안성 일죽CC조성사업 사후환경영향조사</v>
      </c>
      <c r="E114" s="200"/>
      <c r="F114" s="187"/>
      <c r="G114" s="201"/>
      <c r="H114" s="202">
        <f t="shared" ref="H114:H132" si="37">T114</f>
        <v>8588235.2941176463</v>
      </c>
      <c r="I114" s="415"/>
      <c r="J114" s="331"/>
      <c r="L114" s="205" t="s">
        <v>470</v>
      </c>
      <c r="M114" s="208" t="s">
        <v>471</v>
      </c>
      <c r="N114" s="192">
        <v>45351</v>
      </c>
      <c r="O114" s="209">
        <v>47118</v>
      </c>
      <c r="P114" s="194">
        <v>1768</v>
      </c>
      <c r="Q114" s="207">
        <v>416000000</v>
      </c>
      <c r="R114" s="196">
        <f t="shared" si="35"/>
        <v>365</v>
      </c>
      <c r="S114" s="204"/>
      <c r="T114" s="198">
        <f t="shared" si="36"/>
        <v>8588235.2941176463</v>
      </c>
      <c r="U114" s="231"/>
    </row>
    <row r="115" spans="1:21" ht="30" customHeight="1">
      <c r="A115" s="303"/>
      <c r="B115" s="303"/>
      <c r="C115" s="303"/>
      <c r="D115" s="199" t="str">
        <f t="shared" si="23"/>
        <v>충주 드림파크 산업단지 조성사업사후환경영향조사</v>
      </c>
      <c r="E115" s="200"/>
      <c r="F115" s="187"/>
      <c r="G115" s="201"/>
      <c r="H115" s="202">
        <f t="shared" si="37"/>
        <v>25311082.307193778</v>
      </c>
      <c r="I115" s="415"/>
      <c r="J115" s="331"/>
      <c r="L115" s="205" t="s">
        <v>472</v>
      </c>
      <c r="M115" s="208" t="s">
        <v>473</v>
      </c>
      <c r="N115" s="192">
        <v>45576</v>
      </c>
      <c r="O115" s="209">
        <v>47118</v>
      </c>
      <c r="P115" s="194">
        <v>1543</v>
      </c>
      <c r="Q115" s="207">
        <v>1070000000</v>
      </c>
      <c r="R115" s="196">
        <f t="shared" si="35"/>
        <v>365</v>
      </c>
      <c r="S115" s="204"/>
      <c r="T115" s="198">
        <f t="shared" si="36"/>
        <v>25311082.307193778</v>
      </c>
      <c r="U115" s="231"/>
    </row>
    <row r="116" spans="1:21" ht="30" customHeight="1">
      <c r="A116" s="303"/>
      <c r="B116" s="303"/>
      <c r="C116" s="303"/>
      <c r="D116" s="199" t="str">
        <f t="shared" si="23"/>
        <v>㈜삼일씨엔에스 환경영향평가 재협의 용역</v>
      </c>
      <c r="E116" s="200"/>
      <c r="F116" s="187"/>
      <c r="G116" s="201"/>
      <c r="H116" s="202">
        <f t="shared" si="37"/>
        <v>20517535.070140276</v>
      </c>
      <c r="I116" s="415"/>
      <c r="J116" s="331"/>
      <c r="L116" s="205" t="s">
        <v>474</v>
      </c>
      <c r="M116" s="208" t="s">
        <v>475</v>
      </c>
      <c r="N116" s="192">
        <v>45755</v>
      </c>
      <c r="O116" s="209">
        <v>46752</v>
      </c>
      <c r="P116" s="194">
        <v>998</v>
      </c>
      <c r="Q116" s="207">
        <v>561000000</v>
      </c>
      <c r="R116" s="196">
        <f t="shared" si="35"/>
        <v>365</v>
      </c>
      <c r="S116" s="204"/>
      <c r="T116" s="210">
        <f t="shared" si="36"/>
        <v>20517535.070140276</v>
      </c>
      <c r="U116" s="232"/>
    </row>
    <row r="117" spans="1:21" ht="30" customHeight="1">
      <c r="A117" s="303"/>
      <c r="B117" s="303"/>
      <c r="C117" s="303"/>
      <c r="D117" s="199" t="str">
        <f t="shared" si="23"/>
        <v>유원지 환경영향평가 협의지역에 대한사후환경영향조사</v>
      </c>
      <c r="E117" s="200"/>
      <c r="F117" s="187"/>
      <c r="G117" s="201"/>
      <c r="H117" s="202" t="s">
        <v>459</v>
      </c>
      <c r="I117" s="415"/>
      <c r="J117" s="331"/>
      <c r="L117" s="205" t="s">
        <v>476</v>
      </c>
      <c r="M117" s="208" t="s">
        <v>477</v>
      </c>
      <c r="N117" s="192">
        <v>45962</v>
      </c>
      <c r="O117" s="209">
        <v>46326</v>
      </c>
      <c r="P117" s="194">
        <v>365</v>
      </c>
      <c r="Q117" s="207">
        <v>66000000</v>
      </c>
      <c r="R117" s="196">
        <f t="shared" si="35"/>
        <v>40</v>
      </c>
      <c r="S117" s="204"/>
      <c r="T117" s="210">
        <f t="shared" si="36"/>
        <v>723287.67123287672</v>
      </c>
      <c r="U117" s="233"/>
    </row>
    <row r="118" spans="1:21" ht="30" customHeight="1">
      <c r="A118" s="303"/>
      <c r="B118" s="303"/>
      <c r="C118" s="303"/>
      <c r="D118" s="199" t="str">
        <f t="shared" si="23"/>
        <v>㈜삼일씨엔에스 석산개발사업2026년도 사후환경영향조사</v>
      </c>
      <c r="E118" s="200"/>
      <c r="F118" s="187"/>
      <c r="G118" s="201"/>
      <c r="H118" s="202">
        <f t="shared" si="37"/>
        <v>2495945.2054794519</v>
      </c>
      <c r="I118" s="415"/>
      <c r="J118" s="331"/>
      <c r="L118" s="205" t="s">
        <v>478</v>
      </c>
      <c r="M118" s="208" t="s">
        <v>475</v>
      </c>
      <c r="N118" s="192">
        <v>46023</v>
      </c>
      <c r="O118" s="209">
        <v>46387</v>
      </c>
      <c r="P118" s="194">
        <v>365</v>
      </c>
      <c r="Q118" s="207">
        <v>90200000</v>
      </c>
      <c r="R118" s="196">
        <f t="shared" si="35"/>
        <v>101</v>
      </c>
      <c r="S118" s="204"/>
      <c r="T118" s="210">
        <f t="shared" si="36"/>
        <v>2495945.2054794519</v>
      </c>
      <c r="U118" s="233"/>
    </row>
    <row r="119" spans="1:21" ht="30" customHeight="1">
      <c r="A119" s="303"/>
      <c r="B119" s="303"/>
      <c r="C119" s="303"/>
      <c r="D119" s="199" t="str">
        <f t="shared" si="23"/>
        <v>㈜한성마차 백운석광산 확장에 따른사후환경영향조사</v>
      </c>
      <c r="E119" s="200"/>
      <c r="F119" s="187"/>
      <c r="G119" s="201"/>
      <c r="H119" s="202">
        <f t="shared" si="37"/>
        <v>6321961.3259668509</v>
      </c>
      <c r="I119" s="415"/>
      <c r="J119" s="331"/>
      <c r="L119" s="205" t="s">
        <v>479</v>
      </c>
      <c r="M119" s="208" t="s">
        <v>480</v>
      </c>
      <c r="N119" s="192">
        <v>46029</v>
      </c>
      <c r="O119" s="209">
        <v>46752</v>
      </c>
      <c r="P119" s="194">
        <v>724</v>
      </c>
      <c r="Q119" s="207">
        <v>125400000</v>
      </c>
      <c r="R119" s="196">
        <f t="shared" si="35"/>
        <v>365</v>
      </c>
      <c r="S119" s="204"/>
      <c r="T119" s="210">
        <f t="shared" si="36"/>
        <v>6321961.3259668509</v>
      </c>
      <c r="U119" s="233"/>
    </row>
    <row r="120" spans="1:21" ht="30" customHeight="1">
      <c r="A120" s="303"/>
      <c r="B120" s="303"/>
      <c r="C120" s="303"/>
      <c r="D120" s="199" t="str">
        <f t="shared" si="23"/>
        <v>오창제2산업단지 조성사업 사후환경영향조사(운영시) 용역</v>
      </c>
      <c r="E120" s="200"/>
      <c r="F120" s="187"/>
      <c r="G120" s="201"/>
      <c r="H120" s="202">
        <f t="shared" si="37"/>
        <v>24492133.333333332</v>
      </c>
      <c r="I120" s="415"/>
      <c r="J120" s="331"/>
      <c r="L120" s="205" t="s">
        <v>481</v>
      </c>
      <c r="M120" s="208" t="s">
        <v>482</v>
      </c>
      <c r="N120" s="192">
        <v>46034</v>
      </c>
      <c r="O120" s="192">
        <v>47128</v>
      </c>
      <c r="P120" s="194">
        <v>1095</v>
      </c>
      <c r="Q120" s="207">
        <v>734764000</v>
      </c>
      <c r="R120" s="196">
        <f t="shared" si="35"/>
        <v>365</v>
      </c>
      <c r="S120" s="204"/>
      <c r="T120" s="210">
        <f t="shared" si="36"/>
        <v>24492133.333333332</v>
      </c>
      <c r="U120" s="233"/>
    </row>
    <row r="121" spans="1:21" ht="30" customHeight="1">
      <c r="A121" s="303"/>
      <c r="B121" s="303"/>
      <c r="C121" s="303"/>
      <c r="D121" s="199" t="str">
        <f t="shared" si="23"/>
        <v>영천광산 개발사업 사후환경영향조사</v>
      </c>
      <c r="E121" s="200"/>
      <c r="F121" s="187"/>
      <c r="G121" s="201"/>
      <c r="H121" s="202">
        <f t="shared" si="37"/>
        <v>4098630.1369863013</v>
      </c>
      <c r="I121" s="415"/>
      <c r="J121" s="331"/>
      <c r="L121" s="205" t="s">
        <v>483</v>
      </c>
      <c r="M121" s="208" t="s">
        <v>484</v>
      </c>
      <c r="N121" s="192">
        <v>46082</v>
      </c>
      <c r="O121" s="192">
        <v>46446</v>
      </c>
      <c r="P121" s="194">
        <v>365</v>
      </c>
      <c r="Q121" s="207">
        <v>93500000</v>
      </c>
      <c r="R121" s="196">
        <f t="shared" si="35"/>
        <v>160</v>
      </c>
      <c r="S121" s="204"/>
      <c r="T121" s="210">
        <f t="shared" si="36"/>
        <v>4098630.1369863013</v>
      </c>
      <c r="U121" s="233"/>
    </row>
    <row r="122" spans="1:21" ht="30" customHeight="1">
      <c r="A122" s="303"/>
      <c r="B122" s="303"/>
      <c r="C122" s="303"/>
      <c r="D122" s="199" t="str">
        <f t="shared" si="23"/>
        <v>금성면 중전지구 농촌공간정비사업소규모환경영향평가용역</v>
      </c>
      <c r="E122" s="200"/>
      <c r="F122" s="187"/>
      <c r="G122" s="201"/>
      <c r="H122" s="202" t="s">
        <v>459</v>
      </c>
      <c r="I122" s="415"/>
      <c r="J122" s="331"/>
      <c r="L122" s="205" t="s">
        <v>485</v>
      </c>
      <c r="M122" s="208" t="s">
        <v>486</v>
      </c>
      <c r="N122" s="192">
        <v>46112</v>
      </c>
      <c r="O122" s="192">
        <v>46326</v>
      </c>
      <c r="P122" s="194">
        <v>215</v>
      </c>
      <c r="Q122" s="207">
        <v>112269000</v>
      </c>
      <c r="R122" s="196">
        <f t="shared" si="35"/>
        <v>40</v>
      </c>
      <c r="S122" s="204"/>
      <c r="T122" s="210">
        <f t="shared" si="36"/>
        <v>2088725.5813953488</v>
      </c>
      <c r="U122" s="233"/>
    </row>
    <row r="123" spans="1:21" ht="30" customHeight="1">
      <c r="A123" s="303"/>
      <c r="B123" s="303"/>
      <c r="C123" s="303"/>
      <c r="D123" s="199" t="str">
        <f t="shared" si="23"/>
        <v>단양 112호 환경영향평가 협의지역에 대한 사후환경영향조사</v>
      </c>
      <c r="E123" s="200"/>
      <c r="F123" s="187"/>
      <c r="G123" s="201"/>
      <c r="H123" s="202">
        <f t="shared" si="37"/>
        <v>4132011.3314447594</v>
      </c>
      <c r="I123" s="415"/>
      <c r="J123" s="331"/>
      <c r="L123" s="205" t="s">
        <v>487</v>
      </c>
      <c r="M123" s="208" t="s">
        <v>477</v>
      </c>
      <c r="N123" s="192">
        <v>46155</v>
      </c>
      <c r="O123" s="192">
        <v>46507</v>
      </c>
      <c r="P123" s="194">
        <v>353</v>
      </c>
      <c r="Q123" s="207">
        <v>66000000</v>
      </c>
      <c r="R123" s="196">
        <f t="shared" si="35"/>
        <v>221</v>
      </c>
      <c r="S123" s="204"/>
      <c r="T123" s="210">
        <f t="shared" si="36"/>
        <v>4132011.3314447594</v>
      </c>
      <c r="U123" s="233"/>
    </row>
    <row r="124" spans="1:21" ht="30" customHeight="1">
      <c r="A124" s="303"/>
      <c r="B124" s="303"/>
      <c r="C124" s="303"/>
      <c r="D124" s="199" t="str">
        <f t="shared" si="23"/>
        <v>㈜백암 석산개발사업사후환경영향조사</v>
      </c>
      <c r="E124" s="200"/>
      <c r="F124" s="187"/>
      <c r="G124" s="201"/>
      <c r="H124" s="202">
        <f t="shared" si="37"/>
        <v>7594520.5479452061</v>
      </c>
      <c r="I124" s="415"/>
      <c r="J124" s="331"/>
      <c r="L124" s="205" t="s">
        <v>488</v>
      </c>
      <c r="M124" s="208" t="s">
        <v>489</v>
      </c>
      <c r="N124" s="192">
        <v>46174</v>
      </c>
      <c r="O124" s="192">
        <v>46538</v>
      </c>
      <c r="P124" s="194">
        <v>365</v>
      </c>
      <c r="Q124" s="207">
        <v>110000000</v>
      </c>
      <c r="R124" s="196">
        <f t="shared" si="35"/>
        <v>252</v>
      </c>
      <c r="S124" s="204"/>
      <c r="T124" s="210">
        <f t="shared" si="36"/>
        <v>7594520.5479452061</v>
      </c>
      <c r="U124" s="233"/>
    </row>
    <row r="125" spans="1:21" ht="30" customHeight="1">
      <c r="A125" s="303"/>
      <c r="B125" s="303"/>
      <c r="C125" s="303"/>
      <c r="D125" s="199" t="str">
        <f t="shared" si="23"/>
        <v>㈜서룡개발외 1개업체 채석단지 개발에 따른 사후환경영향조사</v>
      </c>
      <c r="E125" s="200"/>
      <c r="F125" s="187"/>
      <c r="G125" s="201"/>
      <c r="H125" s="202" t="s">
        <v>459</v>
      </c>
      <c r="I125" s="415"/>
      <c r="J125" s="331"/>
      <c r="L125" s="205" t="s">
        <v>490</v>
      </c>
      <c r="M125" s="211" t="s">
        <v>491</v>
      </c>
      <c r="N125" s="192">
        <v>46174</v>
      </c>
      <c r="O125" s="192">
        <v>46295</v>
      </c>
      <c r="P125" s="194">
        <v>122</v>
      </c>
      <c r="Q125" s="207">
        <v>26262500</v>
      </c>
      <c r="R125" s="196">
        <f t="shared" si="35"/>
        <v>9</v>
      </c>
      <c r="S125" s="204"/>
      <c r="T125" s="210">
        <f t="shared" si="36"/>
        <v>193739.75409836066</v>
      </c>
      <c r="U125" s="233"/>
    </row>
    <row r="126" spans="1:21" ht="30" customHeight="1">
      <c r="A126" s="303"/>
      <c r="B126" s="303"/>
      <c r="C126" s="303"/>
      <c r="D126" s="199" t="str">
        <f t="shared" si="23"/>
        <v>성신광산 환경영향평가 협의지역에 대한 사후환경영향조사</v>
      </c>
      <c r="E126" s="200"/>
      <c r="F126" s="187"/>
      <c r="G126" s="201"/>
      <c r="H126" s="202">
        <f t="shared" si="37"/>
        <v>5316164.3835616438</v>
      </c>
      <c r="I126" s="415"/>
      <c r="J126" s="331"/>
      <c r="L126" s="205" t="s">
        <v>492</v>
      </c>
      <c r="M126" s="208" t="s">
        <v>477</v>
      </c>
      <c r="N126" s="192">
        <v>46174</v>
      </c>
      <c r="O126" s="192">
        <v>46538</v>
      </c>
      <c r="P126" s="194">
        <v>365</v>
      </c>
      <c r="Q126" s="207">
        <v>77000000</v>
      </c>
      <c r="R126" s="196">
        <f t="shared" si="35"/>
        <v>252</v>
      </c>
      <c r="S126" s="204"/>
      <c r="T126" s="210">
        <f t="shared" si="36"/>
        <v>5316164.3835616438</v>
      </c>
      <c r="U126" s="233"/>
    </row>
    <row r="127" spans="1:21" ht="30" customHeight="1">
      <c r="A127" s="303"/>
      <c r="B127" s="303"/>
      <c r="C127" s="303"/>
      <c r="D127" s="199" t="str">
        <f t="shared" si="23"/>
        <v>백광광산 개발사업 사후환경영향조사</v>
      </c>
      <c r="E127" s="200"/>
      <c r="F127" s="187"/>
      <c r="G127" s="201"/>
      <c r="H127" s="202">
        <f t="shared" si="37"/>
        <v>3622826.086956522</v>
      </c>
      <c r="I127" s="415"/>
      <c r="J127" s="331"/>
      <c r="L127" s="205" t="s">
        <v>493</v>
      </c>
      <c r="M127" s="208" t="s">
        <v>484</v>
      </c>
      <c r="N127" s="192">
        <v>46204</v>
      </c>
      <c r="O127" s="192">
        <v>46387</v>
      </c>
      <c r="P127" s="194">
        <v>184</v>
      </c>
      <c r="Q127" s="207">
        <v>66000000</v>
      </c>
      <c r="R127" s="196">
        <f t="shared" si="35"/>
        <v>101</v>
      </c>
      <c r="S127" s="204"/>
      <c r="T127" s="210">
        <f t="shared" si="36"/>
        <v>3622826.086956522</v>
      </c>
      <c r="U127" s="233"/>
    </row>
    <row r="128" spans="1:21" ht="30" customHeight="1">
      <c r="A128" s="303"/>
      <c r="B128" s="303"/>
      <c r="C128" s="303"/>
      <c r="D128" s="199" t="str">
        <f t="shared" si="23"/>
        <v>주식회사 노은 석산개발사업사후환경영향조사</v>
      </c>
      <c r="E128" s="200"/>
      <c r="F128" s="187"/>
      <c r="G128" s="201"/>
      <c r="H128" s="202">
        <f t="shared" si="37"/>
        <v>6883890.4109589038</v>
      </c>
      <c r="I128" s="415"/>
      <c r="J128" s="331"/>
      <c r="L128" s="205" t="s">
        <v>494</v>
      </c>
      <c r="M128" s="211" t="s">
        <v>495</v>
      </c>
      <c r="N128" s="192">
        <v>46204</v>
      </c>
      <c r="O128" s="192">
        <v>46568</v>
      </c>
      <c r="P128" s="194">
        <v>365</v>
      </c>
      <c r="Q128" s="207">
        <v>89100000</v>
      </c>
      <c r="R128" s="196">
        <f t="shared" si="35"/>
        <v>282</v>
      </c>
      <c r="S128" s="204"/>
      <c r="T128" s="210">
        <f t="shared" si="36"/>
        <v>6883890.4109589038</v>
      </c>
      <c r="U128" s="233"/>
    </row>
    <row r="129" spans="1:21" ht="30" customHeight="1">
      <c r="A129" s="303"/>
      <c r="B129" s="303"/>
      <c r="C129" s="303"/>
      <c r="D129" s="199" t="str">
        <f t="shared" si="23"/>
        <v>㈜삼보광업 백운석광산 확장에 따른 사후환경영향조사</v>
      </c>
      <c r="E129" s="200"/>
      <c r="F129" s="187"/>
      <c r="G129" s="201"/>
      <c r="H129" s="202">
        <f t="shared" si="37"/>
        <v>5942712.3287671227</v>
      </c>
      <c r="I129" s="415"/>
      <c r="J129" s="331"/>
      <c r="L129" s="205" t="s">
        <v>496</v>
      </c>
      <c r="M129" s="211" t="s">
        <v>497</v>
      </c>
      <c r="N129" s="192">
        <v>46235</v>
      </c>
      <c r="O129" s="192">
        <v>46599</v>
      </c>
      <c r="P129" s="194">
        <v>365</v>
      </c>
      <c r="Q129" s="207">
        <v>69300000</v>
      </c>
      <c r="R129" s="196">
        <f t="shared" si="35"/>
        <v>313</v>
      </c>
      <c r="S129" s="204"/>
      <c r="T129" s="210">
        <f t="shared" si="36"/>
        <v>5942712.3287671227</v>
      </c>
      <c r="U129" s="233"/>
    </row>
    <row r="130" spans="1:21" ht="30" customHeight="1">
      <c r="A130" s="303"/>
      <c r="B130" s="303"/>
      <c r="C130" s="303"/>
      <c r="D130" s="199" t="str">
        <f t="shared" si="23"/>
        <v>대성MDI㈜ 석교 백운석광산개발사업에 따른 사후환경영향조사</v>
      </c>
      <c r="E130" s="200"/>
      <c r="F130" s="187"/>
      <c r="G130" s="201"/>
      <c r="H130" s="202">
        <f t="shared" si="37"/>
        <v>5942712.3287671227</v>
      </c>
      <c r="I130" s="415"/>
      <c r="J130" s="331"/>
      <c r="L130" s="205" t="s">
        <v>498</v>
      </c>
      <c r="M130" s="211" t="s">
        <v>499</v>
      </c>
      <c r="N130" s="192">
        <v>46235</v>
      </c>
      <c r="O130" s="192">
        <v>46599</v>
      </c>
      <c r="P130" s="194">
        <v>365</v>
      </c>
      <c r="Q130" s="207">
        <v>69300000</v>
      </c>
      <c r="R130" s="196">
        <f t="shared" si="35"/>
        <v>313</v>
      </c>
      <c r="S130" s="204"/>
      <c r="T130" s="210">
        <f t="shared" si="36"/>
        <v>5942712.3287671227</v>
      </c>
      <c r="U130" s="233"/>
    </row>
    <row r="131" spans="1:21" ht="30" customHeight="1">
      <c r="A131" s="303"/>
      <c r="B131" s="303"/>
      <c r="C131" s="303"/>
      <c r="D131" s="199" t="str">
        <f t="shared" si="23"/>
        <v>㈜명진개발 채석단지 지정사업사후환경영향조사</v>
      </c>
      <c r="E131" s="200"/>
      <c r="F131" s="187"/>
      <c r="G131" s="201"/>
      <c r="H131" s="202">
        <f t="shared" si="37"/>
        <v>9432876.7123287674</v>
      </c>
      <c r="I131" s="415"/>
      <c r="J131" s="331"/>
      <c r="L131" s="205" t="s">
        <v>500</v>
      </c>
      <c r="M131" s="211" t="s">
        <v>501</v>
      </c>
      <c r="N131" s="192">
        <v>46235</v>
      </c>
      <c r="O131" s="192">
        <v>46599</v>
      </c>
      <c r="P131" s="194">
        <v>365</v>
      </c>
      <c r="Q131" s="207">
        <v>110000000</v>
      </c>
      <c r="R131" s="196">
        <f t="shared" si="35"/>
        <v>313</v>
      </c>
      <c r="S131" s="204"/>
      <c r="T131" s="210">
        <f t="shared" si="36"/>
        <v>9432876.7123287674</v>
      </c>
      <c r="U131" s="233"/>
    </row>
    <row r="132" spans="1:21" ht="30" customHeight="1">
      <c r="A132" s="303"/>
      <c r="B132" s="303"/>
      <c r="C132" s="303"/>
      <c r="D132" s="199" t="str">
        <f t="shared" si="23"/>
        <v>충주 비즈코어시티 산업단지 조성사업사후환경영향조사</v>
      </c>
      <c r="E132" s="200"/>
      <c r="F132" s="187"/>
      <c r="G132" s="201"/>
      <c r="H132" s="202">
        <f t="shared" si="37"/>
        <v>9614781.1725846399</v>
      </c>
      <c r="I132" s="415"/>
      <c r="J132" s="331"/>
      <c r="L132" s="205" t="s">
        <v>502</v>
      </c>
      <c r="M132" s="211" t="s">
        <v>503</v>
      </c>
      <c r="N132" s="192">
        <v>46273</v>
      </c>
      <c r="O132" s="192">
        <v>47483</v>
      </c>
      <c r="P132" s="194">
        <v>1211</v>
      </c>
      <c r="Q132" s="207">
        <v>319000000</v>
      </c>
      <c r="R132" s="196">
        <f t="shared" si="35"/>
        <v>365</v>
      </c>
      <c r="S132" s="204"/>
      <c r="T132" s="210">
        <f t="shared" si="36"/>
        <v>9614781.1725846399</v>
      </c>
      <c r="U132" s="233"/>
    </row>
    <row r="133" spans="1:21" ht="30" customHeight="1">
      <c r="A133" s="303"/>
      <c r="B133" s="303"/>
      <c r="C133" s="303"/>
      <c r="D133" s="199" t="str">
        <f t="shared" si="23"/>
        <v>이평-죽전간 도시계획도로 개설공사소규모환경영향평가용역</v>
      </c>
      <c r="E133" s="200"/>
      <c r="F133" s="187" t="str">
        <f t="shared" ref="F133:F138" si="38">S133</f>
        <v>용역중지(25.10.30)</v>
      </c>
      <c r="G133" s="201"/>
      <c r="H133" s="202" t="s">
        <v>504</v>
      </c>
      <c r="I133" s="415"/>
      <c r="J133" s="331"/>
      <c r="L133" s="205" t="s">
        <v>505</v>
      </c>
      <c r="M133" s="211" t="s">
        <v>506</v>
      </c>
      <c r="N133" s="192">
        <v>45740</v>
      </c>
      <c r="O133" s="192">
        <v>46039</v>
      </c>
      <c r="P133" s="194">
        <v>300</v>
      </c>
      <c r="Q133" s="207">
        <v>19350000</v>
      </c>
      <c r="R133" s="196"/>
      <c r="S133" s="204" t="s">
        <v>507</v>
      </c>
      <c r="T133" s="210"/>
      <c r="U133" s="233"/>
    </row>
    <row r="134" spans="1:21" ht="30" customHeight="1">
      <c r="A134" s="303"/>
      <c r="B134" s="303"/>
      <c r="C134" s="303"/>
      <c r="D134" s="199" t="str">
        <f t="shared" si="23"/>
        <v>석곡사거리-척북삼거리 도로개설공사(2단계) 소규모환경영향평가용역</v>
      </c>
      <c r="E134" s="200"/>
      <c r="F134" s="187" t="str">
        <f t="shared" si="38"/>
        <v>용역중지(26.03.04)</v>
      </c>
      <c r="G134" s="201"/>
      <c r="H134" s="202" t="s">
        <v>504</v>
      </c>
      <c r="I134" s="415"/>
      <c r="J134" s="331"/>
      <c r="L134" s="205" t="s">
        <v>508</v>
      </c>
      <c r="M134" s="211" t="s">
        <v>509</v>
      </c>
      <c r="N134" s="192">
        <v>45862</v>
      </c>
      <c r="O134" s="192">
        <v>46101</v>
      </c>
      <c r="P134" s="194">
        <v>240</v>
      </c>
      <c r="Q134" s="207">
        <v>105046000</v>
      </c>
      <c r="R134" s="196"/>
      <c r="S134" s="204" t="s">
        <v>510</v>
      </c>
      <c r="T134" s="210"/>
      <c r="U134" s="233"/>
    </row>
    <row r="135" spans="1:21" ht="30" customHeight="1">
      <c r="A135" s="303"/>
      <c r="B135" s="303"/>
      <c r="C135" s="303"/>
      <c r="D135" s="199" t="str">
        <f t="shared" si="23"/>
        <v>중원종합휴양레저타운 진입도로개설 소규모환경영향평가용역</v>
      </c>
      <c r="E135" s="200"/>
      <c r="F135" s="187" t="str">
        <f t="shared" si="38"/>
        <v>용역중지(23.12.15)</v>
      </c>
      <c r="G135" s="201"/>
      <c r="H135" s="202" t="s">
        <v>504</v>
      </c>
      <c r="I135" s="415"/>
      <c r="J135" s="331"/>
      <c r="L135" s="205" t="s">
        <v>511</v>
      </c>
      <c r="M135" s="211" t="s">
        <v>512</v>
      </c>
      <c r="N135" s="192">
        <v>45121</v>
      </c>
      <c r="O135" s="192">
        <v>45420</v>
      </c>
      <c r="P135" s="194">
        <v>300</v>
      </c>
      <c r="Q135" s="207">
        <v>30927000</v>
      </c>
      <c r="R135" s="196"/>
      <c r="S135" s="204" t="s">
        <v>513</v>
      </c>
      <c r="T135" s="210"/>
      <c r="U135" s="233"/>
    </row>
    <row r="136" spans="1:21" ht="30" customHeight="1">
      <c r="A136" s="303"/>
      <c r="B136" s="303"/>
      <c r="C136" s="303"/>
      <c r="D136" s="199" t="str">
        <f t="shared" si="23"/>
        <v>지방도 599호 충주 복탄도로선형개량공사 소규모환경영향평가용역</v>
      </c>
      <c r="E136" s="200"/>
      <c r="F136" s="187" t="str">
        <f t="shared" si="38"/>
        <v>용역중지(25.04.04)</v>
      </c>
      <c r="G136" s="201"/>
      <c r="H136" s="202" t="s">
        <v>504</v>
      </c>
      <c r="I136" s="415"/>
      <c r="J136" s="331"/>
      <c r="L136" s="205" t="s">
        <v>514</v>
      </c>
      <c r="M136" s="211" t="s">
        <v>515</v>
      </c>
      <c r="N136" s="192">
        <v>45749</v>
      </c>
      <c r="O136" s="192">
        <v>45838</v>
      </c>
      <c r="P136" s="194">
        <v>90</v>
      </c>
      <c r="Q136" s="207">
        <v>20320000</v>
      </c>
      <c r="R136" s="196"/>
      <c r="S136" s="204" t="s">
        <v>516</v>
      </c>
      <c r="T136" s="210"/>
      <c r="U136" s="233"/>
    </row>
    <row r="137" spans="1:21" ht="30" customHeight="1">
      <c r="A137" s="303"/>
      <c r="B137" s="303"/>
      <c r="C137" s="303"/>
      <c r="D137" s="199" t="str">
        <f t="shared" si="23"/>
        <v>2040년 충주시 공원녹지 기본계획약식전략환경영향평가용역</v>
      </c>
      <c r="E137" s="200"/>
      <c r="F137" s="187" t="str">
        <f t="shared" si="38"/>
        <v>용역중지(24.12.13)</v>
      </c>
      <c r="G137" s="201"/>
      <c r="H137" s="202" t="s">
        <v>504</v>
      </c>
      <c r="I137" s="415"/>
      <c r="J137" s="331"/>
      <c r="L137" s="205" t="s">
        <v>517</v>
      </c>
      <c r="M137" s="211" t="s">
        <v>512</v>
      </c>
      <c r="N137" s="192">
        <v>45432</v>
      </c>
      <c r="O137" s="192">
        <v>45792</v>
      </c>
      <c r="P137" s="194">
        <v>361</v>
      </c>
      <c r="Q137" s="207">
        <v>75181400</v>
      </c>
      <c r="R137" s="196"/>
      <c r="S137" s="204" t="s">
        <v>518</v>
      </c>
      <c r="T137" s="210"/>
      <c r="U137" s="233"/>
    </row>
    <row r="138" spans="1:21" ht="30" customHeight="1">
      <c r="A138" s="303"/>
      <c r="B138" s="303"/>
      <c r="C138" s="303"/>
      <c r="D138" s="199" t="str">
        <f t="shared" si="23"/>
        <v>선량지구 도시개발사업환경영향평가 용역</v>
      </c>
      <c r="E138" s="200"/>
      <c r="F138" s="187" t="str">
        <f t="shared" si="38"/>
        <v>용역중지(26.05.22)</v>
      </c>
      <c r="G138" s="201"/>
      <c r="H138" s="202" t="s">
        <v>504</v>
      </c>
      <c r="I138" s="421"/>
      <c r="J138" s="422"/>
      <c r="L138" s="205" t="s">
        <v>519</v>
      </c>
      <c r="M138" s="211" t="s">
        <v>520</v>
      </c>
      <c r="N138" s="192">
        <v>45468</v>
      </c>
      <c r="O138" s="192">
        <v>46197</v>
      </c>
      <c r="P138" s="194">
        <v>730</v>
      </c>
      <c r="Q138" s="207">
        <v>368364000</v>
      </c>
      <c r="R138" s="196"/>
      <c r="S138" s="204" t="s">
        <v>521</v>
      </c>
      <c r="T138" s="210"/>
      <c r="U138" s="233"/>
    </row>
    <row r="139" spans="1:21" ht="30" customHeight="1">
      <c r="A139" s="412"/>
      <c r="B139" s="412"/>
      <c r="C139" s="303" t="str">
        <f>C11</f>
        <v>신용균</v>
      </c>
      <c r="D139" s="199" t="str">
        <f t="shared" si="23"/>
        <v>평택화양지구 도시개발사업사후환경영향조사</v>
      </c>
      <c r="E139" s="200"/>
      <c r="F139" s="187"/>
      <c r="G139" s="201"/>
      <c r="H139" s="202">
        <f>T139</f>
        <v>36827750.536316276</v>
      </c>
      <c r="I139" s="414">
        <f>SUM(H139:H158)</f>
        <v>187135768.51284862</v>
      </c>
      <c r="J139" s="330">
        <v>6</v>
      </c>
      <c r="L139" s="205" t="s">
        <v>468</v>
      </c>
      <c r="M139" s="206" t="s">
        <v>469</v>
      </c>
      <c r="N139" s="192">
        <v>43703</v>
      </c>
      <c r="O139" s="192">
        <v>46965</v>
      </c>
      <c r="P139" s="194">
        <v>3263</v>
      </c>
      <c r="Q139" s="207">
        <v>3292300000</v>
      </c>
      <c r="R139" s="196">
        <f t="shared" ref="R139:R158" si="39">IF(O139-$B$2+1&gt;365,365,O139-$B$2+1)</f>
        <v>365</v>
      </c>
      <c r="S139" s="204"/>
      <c r="T139" s="198">
        <f t="shared" ref="T139:T158" si="40">R139/P139/10*Q139</f>
        <v>36827750.536316276</v>
      </c>
      <c r="U139" s="230"/>
    </row>
    <row r="140" spans="1:21" ht="30" customHeight="1">
      <c r="A140" s="412"/>
      <c r="B140" s="412"/>
      <c r="C140" s="303"/>
      <c r="D140" s="199" t="str">
        <f t="shared" si="23"/>
        <v>안성 일죽CC조성사업 사후환경영향조사</v>
      </c>
      <c r="E140" s="200"/>
      <c r="F140" s="187"/>
      <c r="G140" s="201"/>
      <c r="H140" s="202">
        <f t="shared" ref="H140:H158" si="41">T140</f>
        <v>8588235.2941176463</v>
      </c>
      <c r="I140" s="415"/>
      <c r="J140" s="331"/>
      <c r="L140" s="205" t="s">
        <v>470</v>
      </c>
      <c r="M140" s="208" t="s">
        <v>471</v>
      </c>
      <c r="N140" s="192">
        <v>45351</v>
      </c>
      <c r="O140" s="209">
        <v>47118</v>
      </c>
      <c r="P140" s="194">
        <v>1768</v>
      </c>
      <c r="Q140" s="207">
        <v>416000000</v>
      </c>
      <c r="R140" s="196">
        <f t="shared" si="39"/>
        <v>365</v>
      </c>
      <c r="S140" s="204"/>
      <c r="T140" s="198">
        <f t="shared" si="40"/>
        <v>8588235.2941176463</v>
      </c>
      <c r="U140" s="231"/>
    </row>
    <row r="141" spans="1:21" ht="30" customHeight="1">
      <c r="A141" s="412"/>
      <c r="B141" s="412"/>
      <c r="C141" s="303"/>
      <c r="D141" s="199" t="str">
        <f t="shared" si="23"/>
        <v>충주 드림파크 산업단지 조성사업사후환경영향조사</v>
      </c>
      <c r="E141" s="200"/>
      <c r="F141" s="187"/>
      <c r="G141" s="201"/>
      <c r="H141" s="202">
        <f t="shared" si="41"/>
        <v>25311082.307193778</v>
      </c>
      <c r="I141" s="415"/>
      <c r="J141" s="331"/>
      <c r="L141" s="205" t="s">
        <v>472</v>
      </c>
      <c r="M141" s="208" t="s">
        <v>473</v>
      </c>
      <c r="N141" s="192">
        <v>45576</v>
      </c>
      <c r="O141" s="209">
        <v>47118</v>
      </c>
      <c r="P141" s="194">
        <v>1543</v>
      </c>
      <c r="Q141" s="207">
        <v>1070000000</v>
      </c>
      <c r="R141" s="196">
        <f t="shared" si="39"/>
        <v>365</v>
      </c>
      <c r="S141" s="204"/>
      <c r="T141" s="198">
        <f t="shared" si="40"/>
        <v>25311082.307193778</v>
      </c>
      <c r="U141" s="231"/>
    </row>
    <row r="142" spans="1:21" ht="30" customHeight="1">
      <c r="A142" s="412"/>
      <c r="B142" s="412"/>
      <c r="C142" s="303"/>
      <c r="D142" s="199" t="str">
        <f t="shared" si="23"/>
        <v>㈜삼일씨엔에스 환경영향평가 재협의 용역</v>
      </c>
      <c r="E142" s="200"/>
      <c r="F142" s="187"/>
      <c r="G142" s="201"/>
      <c r="H142" s="202">
        <f t="shared" si="41"/>
        <v>20517535.070140276</v>
      </c>
      <c r="I142" s="415"/>
      <c r="J142" s="331"/>
      <c r="L142" s="205" t="s">
        <v>474</v>
      </c>
      <c r="M142" s="208" t="s">
        <v>475</v>
      </c>
      <c r="N142" s="192">
        <v>45755</v>
      </c>
      <c r="O142" s="209">
        <v>46752</v>
      </c>
      <c r="P142" s="194">
        <v>998</v>
      </c>
      <c r="Q142" s="207">
        <v>561000000</v>
      </c>
      <c r="R142" s="196">
        <f t="shared" si="39"/>
        <v>365</v>
      </c>
      <c r="S142" s="204"/>
      <c r="T142" s="210">
        <f t="shared" si="40"/>
        <v>20517535.070140276</v>
      </c>
      <c r="U142" s="232"/>
    </row>
    <row r="143" spans="1:21" ht="30" customHeight="1">
      <c r="A143" s="412"/>
      <c r="B143" s="412"/>
      <c r="C143" s="303"/>
      <c r="D143" s="199" t="str">
        <f t="shared" si="23"/>
        <v>유원지 환경영향평가 협의지역에 대한사후환경영향조사</v>
      </c>
      <c r="E143" s="200"/>
      <c r="F143" s="187"/>
      <c r="G143" s="201"/>
      <c r="H143" s="202" t="s">
        <v>459</v>
      </c>
      <c r="I143" s="415"/>
      <c r="J143" s="331"/>
      <c r="L143" s="205" t="s">
        <v>476</v>
      </c>
      <c r="M143" s="208" t="s">
        <v>477</v>
      </c>
      <c r="N143" s="192">
        <v>45962</v>
      </c>
      <c r="O143" s="209">
        <v>46326</v>
      </c>
      <c r="P143" s="194">
        <v>365</v>
      </c>
      <c r="Q143" s="207">
        <v>66000000</v>
      </c>
      <c r="R143" s="196">
        <f t="shared" si="39"/>
        <v>40</v>
      </c>
      <c r="S143" s="204"/>
      <c r="T143" s="210">
        <f t="shared" si="40"/>
        <v>723287.67123287672</v>
      </c>
      <c r="U143" s="233"/>
    </row>
    <row r="144" spans="1:21" ht="30" customHeight="1">
      <c r="A144" s="412"/>
      <c r="B144" s="412"/>
      <c r="C144" s="303"/>
      <c r="D144" s="199" t="str">
        <f t="shared" ref="D144:D164" si="42">L144</f>
        <v>㈜삼일씨엔에스 석산개발사업2026년도 사후환경영향조사</v>
      </c>
      <c r="E144" s="200"/>
      <c r="F144" s="187"/>
      <c r="G144" s="201"/>
      <c r="H144" s="202">
        <f t="shared" si="41"/>
        <v>2495945.2054794519</v>
      </c>
      <c r="I144" s="415"/>
      <c r="J144" s="331"/>
      <c r="L144" s="205" t="s">
        <v>478</v>
      </c>
      <c r="M144" s="208" t="s">
        <v>475</v>
      </c>
      <c r="N144" s="192">
        <v>46023</v>
      </c>
      <c r="O144" s="209">
        <v>46387</v>
      </c>
      <c r="P144" s="194">
        <v>365</v>
      </c>
      <c r="Q144" s="207">
        <v>90200000</v>
      </c>
      <c r="R144" s="196">
        <f t="shared" si="39"/>
        <v>101</v>
      </c>
      <c r="S144" s="204"/>
      <c r="T144" s="210">
        <f t="shared" si="40"/>
        <v>2495945.2054794519</v>
      </c>
      <c r="U144" s="233"/>
    </row>
    <row r="145" spans="1:21" ht="30" customHeight="1">
      <c r="A145" s="412"/>
      <c r="B145" s="412"/>
      <c r="C145" s="303"/>
      <c r="D145" s="199" t="str">
        <f t="shared" si="42"/>
        <v>㈜한성마차 백운석광산 확장에 따른사후환경영향조사</v>
      </c>
      <c r="E145" s="200"/>
      <c r="F145" s="187"/>
      <c r="G145" s="201"/>
      <c r="H145" s="202">
        <f t="shared" si="41"/>
        <v>6321961.3259668509</v>
      </c>
      <c r="I145" s="415"/>
      <c r="J145" s="331"/>
      <c r="L145" s="205" t="s">
        <v>479</v>
      </c>
      <c r="M145" s="208" t="s">
        <v>480</v>
      </c>
      <c r="N145" s="192">
        <v>46029</v>
      </c>
      <c r="O145" s="209">
        <v>46752</v>
      </c>
      <c r="P145" s="194">
        <v>724</v>
      </c>
      <c r="Q145" s="207">
        <v>125400000</v>
      </c>
      <c r="R145" s="196">
        <f t="shared" si="39"/>
        <v>365</v>
      </c>
      <c r="S145" s="204"/>
      <c r="T145" s="210">
        <f t="shared" si="40"/>
        <v>6321961.3259668509</v>
      </c>
      <c r="U145" s="233"/>
    </row>
    <row r="146" spans="1:21" ht="30" customHeight="1">
      <c r="A146" s="412"/>
      <c r="B146" s="412"/>
      <c r="C146" s="303"/>
      <c r="D146" s="199" t="str">
        <f t="shared" si="42"/>
        <v>오창제2산업단지 조성사업 사후환경영향조사(운영시) 용역</v>
      </c>
      <c r="E146" s="200"/>
      <c r="F146" s="187"/>
      <c r="G146" s="201"/>
      <c r="H146" s="202">
        <f t="shared" si="41"/>
        <v>24492133.333333332</v>
      </c>
      <c r="I146" s="415"/>
      <c r="J146" s="331"/>
      <c r="L146" s="205" t="s">
        <v>481</v>
      </c>
      <c r="M146" s="208" t="s">
        <v>482</v>
      </c>
      <c r="N146" s="192">
        <v>46034</v>
      </c>
      <c r="O146" s="192">
        <v>47128</v>
      </c>
      <c r="P146" s="194">
        <v>1095</v>
      </c>
      <c r="Q146" s="207">
        <v>734764000</v>
      </c>
      <c r="R146" s="196">
        <f t="shared" si="39"/>
        <v>365</v>
      </c>
      <c r="S146" s="204"/>
      <c r="T146" s="210">
        <f t="shared" si="40"/>
        <v>24492133.333333332</v>
      </c>
      <c r="U146" s="233"/>
    </row>
    <row r="147" spans="1:21" ht="30" customHeight="1">
      <c r="A147" s="412"/>
      <c r="B147" s="412"/>
      <c r="C147" s="303"/>
      <c r="D147" s="199" t="str">
        <f t="shared" si="42"/>
        <v>영천광산 개발사업 사후환경영향조사</v>
      </c>
      <c r="E147" s="200"/>
      <c r="F147" s="187"/>
      <c r="G147" s="201"/>
      <c r="H147" s="202">
        <f t="shared" si="41"/>
        <v>4098630.1369863013</v>
      </c>
      <c r="I147" s="415"/>
      <c r="J147" s="331"/>
      <c r="L147" s="205" t="s">
        <v>483</v>
      </c>
      <c r="M147" s="208" t="s">
        <v>484</v>
      </c>
      <c r="N147" s="192">
        <v>46082</v>
      </c>
      <c r="O147" s="192">
        <v>46446</v>
      </c>
      <c r="P147" s="194">
        <v>365</v>
      </c>
      <c r="Q147" s="207">
        <v>93500000</v>
      </c>
      <c r="R147" s="196">
        <f t="shared" si="39"/>
        <v>160</v>
      </c>
      <c r="S147" s="204"/>
      <c r="T147" s="210">
        <f t="shared" si="40"/>
        <v>4098630.1369863013</v>
      </c>
      <c r="U147" s="233"/>
    </row>
    <row r="148" spans="1:21" ht="30" customHeight="1">
      <c r="A148" s="412"/>
      <c r="B148" s="412"/>
      <c r="C148" s="303"/>
      <c r="D148" s="199" t="str">
        <f t="shared" si="42"/>
        <v>금성면 중전지구 농촌공간정비사업소규모환경영향평가용역</v>
      </c>
      <c r="E148" s="200"/>
      <c r="F148" s="187"/>
      <c r="G148" s="201"/>
      <c r="H148" s="202" t="s">
        <v>459</v>
      </c>
      <c r="I148" s="415"/>
      <c r="J148" s="331"/>
      <c r="L148" s="205" t="s">
        <v>485</v>
      </c>
      <c r="M148" s="208" t="s">
        <v>486</v>
      </c>
      <c r="N148" s="192">
        <v>46112</v>
      </c>
      <c r="O148" s="192">
        <v>46326</v>
      </c>
      <c r="P148" s="194">
        <v>215</v>
      </c>
      <c r="Q148" s="207">
        <v>112269000</v>
      </c>
      <c r="R148" s="196">
        <f t="shared" si="39"/>
        <v>40</v>
      </c>
      <c r="S148" s="204"/>
      <c r="T148" s="210">
        <f t="shared" si="40"/>
        <v>2088725.5813953488</v>
      </c>
      <c r="U148" s="233"/>
    </row>
    <row r="149" spans="1:21" ht="30" customHeight="1">
      <c r="A149" s="412"/>
      <c r="B149" s="412"/>
      <c r="C149" s="303"/>
      <c r="D149" s="199" t="str">
        <f t="shared" si="42"/>
        <v>단양 112호 환경영향평가 협의지역에 대한 사후환경영향조사</v>
      </c>
      <c r="E149" s="200"/>
      <c r="F149" s="187"/>
      <c r="G149" s="201"/>
      <c r="H149" s="202">
        <f t="shared" si="41"/>
        <v>4132011.3314447594</v>
      </c>
      <c r="I149" s="415"/>
      <c r="J149" s="331"/>
      <c r="L149" s="205" t="s">
        <v>487</v>
      </c>
      <c r="M149" s="208" t="s">
        <v>477</v>
      </c>
      <c r="N149" s="192">
        <v>46155</v>
      </c>
      <c r="O149" s="192">
        <v>46507</v>
      </c>
      <c r="P149" s="194">
        <v>353</v>
      </c>
      <c r="Q149" s="207">
        <v>66000000</v>
      </c>
      <c r="R149" s="196">
        <f t="shared" si="39"/>
        <v>221</v>
      </c>
      <c r="S149" s="204"/>
      <c r="T149" s="210">
        <f t="shared" si="40"/>
        <v>4132011.3314447594</v>
      </c>
      <c r="U149" s="233"/>
    </row>
    <row r="150" spans="1:21" ht="30" customHeight="1">
      <c r="A150" s="412"/>
      <c r="B150" s="412"/>
      <c r="C150" s="303"/>
      <c r="D150" s="199" t="str">
        <f t="shared" si="42"/>
        <v>㈜백암 석산개발사업사후환경영향조사</v>
      </c>
      <c r="E150" s="200"/>
      <c r="F150" s="187"/>
      <c r="G150" s="201"/>
      <c r="H150" s="202">
        <f t="shared" si="41"/>
        <v>7594520.5479452061</v>
      </c>
      <c r="I150" s="415"/>
      <c r="J150" s="331"/>
      <c r="L150" s="205" t="s">
        <v>488</v>
      </c>
      <c r="M150" s="208" t="s">
        <v>489</v>
      </c>
      <c r="N150" s="192">
        <v>46174</v>
      </c>
      <c r="O150" s="192">
        <v>46538</v>
      </c>
      <c r="P150" s="194">
        <v>365</v>
      </c>
      <c r="Q150" s="207">
        <v>110000000</v>
      </c>
      <c r="R150" s="196">
        <f t="shared" si="39"/>
        <v>252</v>
      </c>
      <c r="S150" s="204"/>
      <c r="T150" s="210">
        <f t="shared" si="40"/>
        <v>7594520.5479452061</v>
      </c>
      <c r="U150" s="233"/>
    </row>
    <row r="151" spans="1:21" ht="30" customHeight="1">
      <c r="A151" s="412"/>
      <c r="B151" s="412"/>
      <c r="C151" s="303"/>
      <c r="D151" s="199" t="str">
        <f t="shared" si="42"/>
        <v>㈜서룡개발외 1개업체 채석단지 개발에 따른 사후환경영향조사</v>
      </c>
      <c r="E151" s="200"/>
      <c r="F151" s="187"/>
      <c r="G151" s="201"/>
      <c r="H151" s="202" t="s">
        <v>459</v>
      </c>
      <c r="I151" s="415"/>
      <c r="J151" s="331"/>
      <c r="L151" s="205" t="s">
        <v>490</v>
      </c>
      <c r="M151" s="211" t="s">
        <v>491</v>
      </c>
      <c r="N151" s="192">
        <v>46174</v>
      </c>
      <c r="O151" s="192">
        <v>46295</v>
      </c>
      <c r="P151" s="194">
        <v>122</v>
      </c>
      <c r="Q151" s="207">
        <v>26262500</v>
      </c>
      <c r="R151" s="196">
        <f t="shared" si="39"/>
        <v>9</v>
      </c>
      <c r="S151" s="204"/>
      <c r="T151" s="210">
        <f t="shared" si="40"/>
        <v>193739.75409836066</v>
      </c>
      <c r="U151" s="233"/>
    </row>
    <row r="152" spans="1:21" ht="30" customHeight="1">
      <c r="A152" s="412"/>
      <c r="B152" s="412"/>
      <c r="C152" s="303"/>
      <c r="D152" s="199" t="str">
        <f t="shared" si="42"/>
        <v>성신광산 환경영향평가 협의지역에 대한 사후환경영향조사</v>
      </c>
      <c r="E152" s="200"/>
      <c r="F152" s="187"/>
      <c r="G152" s="201"/>
      <c r="H152" s="202">
        <f t="shared" si="41"/>
        <v>5316164.3835616438</v>
      </c>
      <c r="I152" s="415"/>
      <c r="J152" s="331"/>
      <c r="L152" s="205" t="s">
        <v>492</v>
      </c>
      <c r="M152" s="208" t="s">
        <v>477</v>
      </c>
      <c r="N152" s="192">
        <v>46174</v>
      </c>
      <c r="O152" s="192">
        <v>46538</v>
      </c>
      <c r="P152" s="194">
        <v>365</v>
      </c>
      <c r="Q152" s="207">
        <v>77000000</v>
      </c>
      <c r="R152" s="196">
        <f t="shared" si="39"/>
        <v>252</v>
      </c>
      <c r="S152" s="204"/>
      <c r="T152" s="210">
        <f t="shared" si="40"/>
        <v>5316164.3835616438</v>
      </c>
      <c r="U152" s="233"/>
    </row>
    <row r="153" spans="1:21" ht="30" customHeight="1">
      <c r="A153" s="412"/>
      <c r="B153" s="412"/>
      <c r="C153" s="303"/>
      <c r="D153" s="199" t="str">
        <f t="shared" si="42"/>
        <v>백광광산 개발사업 사후환경영향조사</v>
      </c>
      <c r="E153" s="200"/>
      <c r="F153" s="187"/>
      <c r="G153" s="201"/>
      <c r="H153" s="202">
        <f t="shared" si="41"/>
        <v>3622826.086956522</v>
      </c>
      <c r="I153" s="415"/>
      <c r="J153" s="331"/>
      <c r="L153" s="205" t="s">
        <v>493</v>
      </c>
      <c r="M153" s="208" t="s">
        <v>484</v>
      </c>
      <c r="N153" s="192">
        <v>46204</v>
      </c>
      <c r="O153" s="192">
        <v>46387</v>
      </c>
      <c r="P153" s="194">
        <v>184</v>
      </c>
      <c r="Q153" s="207">
        <v>66000000</v>
      </c>
      <c r="R153" s="196">
        <f t="shared" si="39"/>
        <v>101</v>
      </c>
      <c r="S153" s="204"/>
      <c r="T153" s="210">
        <f t="shared" si="40"/>
        <v>3622826.086956522</v>
      </c>
      <c r="U153" s="233"/>
    </row>
    <row r="154" spans="1:21" ht="30" customHeight="1">
      <c r="A154" s="412"/>
      <c r="B154" s="412"/>
      <c r="C154" s="303"/>
      <c r="D154" s="199" t="str">
        <f t="shared" si="42"/>
        <v>주식회사 노은 석산개발사업사후환경영향조사</v>
      </c>
      <c r="E154" s="200"/>
      <c r="F154" s="187"/>
      <c r="G154" s="201"/>
      <c r="H154" s="202">
        <f t="shared" si="41"/>
        <v>6883890.4109589038</v>
      </c>
      <c r="I154" s="415"/>
      <c r="J154" s="331"/>
      <c r="L154" s="205" t="s">
        <v>494</v>
      </c>
      <c r="M154" s="211" t="s">
        <v>495</v>
      </c>
      <c r="N154" s="192">
        <v>46204</v>
      </c>
      <c r="O154" s="192">
        <v>46568</v>
      </c>
      <c r="P154" s="194">
        <v>365</v>
      </c>
      <c r="Q154" s="207">
        <v>89100000</v>
      </c>
      <c r="R154" s="196">
        <f t="shared" si="39"/>
        <v>282</v>
      </c>
      <c r="S154" s="204"/>
      <c r="T154" s="210">
        <f t="shared" si="40"/>
        <v>6883890.4109589038</v>
      </c>
      <c r="U154" s="233"/>
    </row>
    <row r="155" spans="1:21" ht="30" customHeight="1">
      <c r="A155" s="412"/>
      <c r="B155" s="412"/>
      <c r="C155" s="303"/>
      <c r="D155" s="199" t="str">
        <f t="shared" si="42"/>
        <v>㈜삼보광업 백운석광산 확장에 따른 사후환경영향조사</v>
      </c>
      <c r="E155" s="200"/>
      <c r="F155" s="187"/>
      <c r="G155" s="201"/>
      <c r="H155" s="202">
        <f t="shared" si="41"/>
        <v>5942712.3287671227</v>
      </c>
      <c r="I155" s="415"/>
      <c r="J155" s="331"/>
      <c r="L155" s="205" t="s">
        <v>496</v>
      </c>
      <c r="M155" s="211" t="s">
        <v>497</v>
      </c>
      <c r="N155" s="192">
        <v>46235</v>
      </c>
      <c r="O155" s="192">
        <v>46599</v>
      </c>
      <c r="P155" s="194">
        <v>365</v>
      </c>
      <c r="Q155" s="207">
        <v>69300000</v>
      </c>
      <c r="R155" s="196">
        <f t="shared" si="39"/>
        <v>313</v>
      </c>
      <c r="S155" s="204"/>
      <c r="T155" s="210">
        <f t="shared" si="40"/>
        <v>5942712.3287671227</v>
      </c>
      <c r="U155" s="233"/>
    </row>
    <row r="156" spans="1:21" ht="30" customHeight="1">
      <c r="A156" s="412"/>
      <c r="B156" s="412"/>
      <c r="C156" s="303"/>
      <c r="D156" s="199" t="str">
        <f t="shared" si="42"/>
        <v>대성MDI㈜ 석교 백운석광산개발사업에 따른 사후환경영향조사</v>
      </c>
      <c r="E156" s="200"/>
      <c r="F156" s="187"/>
      <c r="G156" s="201"/>
      <c r="H156" s="202">
        <f t="shared" si="41"/>
        <v>5942712.3287671227</v>
      </c>
      <c r="I156" s="415"/>
      <c r="J156" s="331"/>
      <c r="L156" s="205" t="s">
        <v>498</v>
      </c>
      <c r="M156" s="211" t="s">
        <v>499</v>
      </c>
      <c r="N156" s="192">
        <v>46235</v>
      </c>
      <c r="O156" s="192">
        <v>46599</v>
      </c>
      <c r="P156" s="194">
        <v>365</v>
      </c>
      <c r="Q156" s="207">
        <v>69300000</v>
      </c>
      <c r="R156" s="196">
        <f t="shared" si="39"/>
        <v>313</v>
      </c>
      <c r="S156" s="204"/>
      <c r="T156" s="210">
        <f t="shared" si="40"/>
        <v>5942712.3287671227</v>
      </c>
      <c r="U156" s="233"/>
    </row>
    <row r="157" spans="1:21" ht="30" customHeight="1">
      <c r="A157" s="412"/>
      <c r="B157" s="412"/>
      <c r="C157" s="303"/>
      <c r="D157" s="199" t="str">
        <f t="shared" si="42"/>
        <v>㈜명진개발 채석단지 지정사업사후환경영향조사</v>
      </c>
      <c r="E157" s="200"/>
      <c r="F157" s="187"/>
      <c r="G157" s="201"/>
      <c r="H157" s="202">
        <f t="shared" si="41"/>
        <v>9432876.7123287674</v>
      </c>
      <c r="I157" s="415"/>
      <c r="J157" s="331"/>
      <c r="L157" s="205" t="s">
        <v>500</v>
      </c>
      <c r="M157" s="211" t="s">
        <v>501</v>
      </c>
      <c r="N157" s="192">
        <v>46235</v>
      </c>
      <c r="O157" s="192">
        <v>46599</v>
      </c>
      <c r="P157" s="194">
        <v>365</v>
      </c>
      <c r="Q157" s="207">
        <v>110000000</v>
      </c>
      <c r="R157" s="196">
        <f t="shared" si="39"/>
        <v>313</v>
      </c>
      <c r="S157" s="204"/>
      <c r="T157" s="210">
        <f t="shared" si="40"/>
        <v>9432876.7123287674</v>
      </c>
      <c r="U157" s="233"/>
    </row>
    <row r="158" spans="1:21" ht="30" customHeight="1">
      <c r="A158" s="412"/>
      <c r="B158" s="412"/>
      <c r="C158" s="303"/>
      <c r="D158" s="199" t="str">
        <f t="shared" si="42"/>
        <v>충주 비즈코어시티 산업단지 조성사업사후환경영향조사</v>
      </c>
      <c r="E158" s="200"/>
      <c r="F158" s="187"/>
      <c r="G158" s="201"/>
      <c r="H158" s="202">
        <f t="shared" si="41"/>
        <v>9614781.1725846399</v>
      </c>
      <c r="I158" s="415"/>
      <c r="J158" s="331"/>
      <c r="L158" s="205" t="s">
        <v>502</v>
      </c>
      <c r="M158" s="211" t="s">
        <v>503</v>
      </c>
      <c r="N158" s="192">
        <v>46273</v>
      </c>
      <c r="O158" s="192">
        <v>47483</v>
      </c>
      <c r="P158" s="194">
        <v>1211</v>
      </c>
      <c r="Q158" s="207">
        <v>319000000</v>
      </c>
      <c r="R158" s="196">
        <f t="shared" si="39"/>
        <v>365</v>
      </c>
      <c r="S158" s="204"/>
      <c r="T158" s="210">
        <f t="shared" si="40"/>
        <v>9614781.1725846399</v>
      </c>
      <c r="U158" s="233"/>
    </row>
    <row r="159" spans="1:21" ht="30" customHeight="1">
      <c r="A159" s="412"/>
      <c r="B159" s="412"/>
      <c r="C159" s="303"/>
      <c r="D159" s="199" t="str">
        <f t="shared" si="42"/>
        <v>이평-죽전간 도시계획도로 개설공사소규모환경영향평가용역</v>
      </c>
      <c r="E159" s="200"/>
      <c r="F159" s="187" t="str">
        <f t="shared" ref="F159:F164" si="43">S159</f>
        <v>용역중지(25.10.30)</v>
      </c>
      <c r="G159" s="201"/>
      <c r="H159" s="202" t="s">
        <v>504</v>
      </c>
      <c r="I159" s="415"/>
      <c r="J159" s="331"/>
      <c r="L159" s="205" t="s">
        <v>505</v>
      </c>
      <c r="M159" s="211" t="s">
        <v>506</v>
      </c>
      <c r="N159" s="192">
        <v>45740</v>
      </c>
      <c r="O159" s="192">
        <v>46039</v>
      </c>
      <c r="P159" s="194">
        <v>300</v>
      </c>
      <c r="Q159" s="207">
        <v>19350000</v>
      </c>
      <c r="R159" s="196"/>
      <c r="S159" s="204" t="s">
        <v>507</v>
      </c>
      <c r="T159" s="210"/>
      <c r="U159" s="233"/>
    </row>
    <row r="160" spans="1:21" ht="30" customHeight="1">
      <c r="A160" s="412"/>
      <c r="B160" s="412"/>
      <c r="C160" s="303"/>
      <c r="D160" s="199" t="str">
        <f t="shared" si="42"/>
        <v>석곡사거리-척북삼거리 도로개설공사(2단계) 소규모환경영향평가용역</v>
      </c>
      <c r="E160" s="200"/>
      <c r="F160" s="187" t="str">
        <f t="shared" si="43"/>
        <v>용역중지(26.03.04)</v>
      </c>
      <c r="G160" s="201"/>
      <c r="H160" s="202" t="s">
        <v>504</v>
      </c>
      <c r="I160" s="415"/>
      <c r="J160" s="331"/>
      <c r="L160" s="205" t="s">
        <v>508</v>
      </c>
      <c r="M160" s="211" t="s">
        <v>509</v>
      </c>
      <c r="N160" s="192">
        <v>45862</v>
      </c>
      <c r="O160" s="192">
        <v>46101</v>
      </c>
      <c r="P160" s="194">
        <v>240</v>
      </c>
      <c r="Q160" s="207">
        <v>105046000</v>
      </c>
      <c r="R160" s="196"/>
      <c r="S160" s="204" t="s">
        <v>510</v>
      </c>
      <c r="T160" s="210"/>
      <c r="U160" s="233"/>
    </row>
    <row r="161" spans="1:21" ht="30" customHeight="1">
      <c r="A161" s="412"/>
      <c r="B161" s="412"/>
      <c r="C161" s="303"/>
      <c r="D161" s="199" t="str">
        <f t="shared" si="42"/>
        <v>중원종합휴양레저타운 진입도로개설 소규모환경영향평가용역</v>
      </c>
      <c r="E161" s="200"/>
      <c r="F161" s="187" t="str">
        <f t="shared" si="43"/>
        <v>용역중지(23.12.15)</v>
      </c>
      <c r="G161" s="201"/>
      <c r="H161" s="202" t="s">
        <v>504</v>
      </c>
      <c r="I161" s="415"/>
      <c r="J161" s="331"/>
      <c r="L161" s="205" t="s">
        <v>511</v>
      </c>
      <c r="M161" s="211" t="s">
        <v>512</v>
      </c>
      <c r="N161" s="192">
        <v>45121</v>
      </c>
      <c r="O161" s="192">
        <v>45420</v>
      </c>
      <c r="P161" s="194">
        <v>300</v>
      </c>
      <c r="Q161" s="207">
        <v>30927000</v>
      </c>
      <c r="R161" s="196"/>
      <c r="S161" s="204" t="s">
        <v>513</v>
      </c>
      <c r="T161" s="210"/>
      <c r="U161" s="233"/>
    </row>
    <row r="162" spans="1:21" ht="30" customHeight="1">
      <c r="A162" s="412"/>
      <c r="B162" s="412"/>
      <c r="C162" s="303"/>
      <c r="D162" s="199" t="str">
        <f t="shared" si="42"/>
        <v>지방도 599호 충주 복탄도로선형개량공사 소규모환경영향평가용역</v>
      </c>
      <c r="E162" s="200"/>
      <c r="F162" s="187" t="str">
        <f t="shared" si="43"/>
        <v>용역중지(25.04.04)</v>
      </c>
      <c r="G162" s="201"/>
      <c r="H162" s="202" t="s">
        <v>504</v>
      </c>
      <c r="I162" s="415"/>
      <c r="J162" s="331"/>
      <c r="L162" s="205" t="s">
        <v>514</v>
      </c>
      <c r="M162" s="211" t="s">
        <v>515</v>
      </c>
      <c r="N162" s="192">
        <v>45749</v>
      </c>
      <c r="O162" s="192">
        <v>45838</v>
      </c>
      <c r="P162" s="194">
        <v>90</v>
      </c>
      <c r="Q162" s="207">
        <v>20320000</v>
      </c>
      <c r="R162" s="196"/>
      <c r="S162" s="204" t="s">
        <v>516</v>
      </c>
      <c r="T162" s="210"/>
      <c r="U162" s="233"/>
    </row>
    <row r="163" spans="1:21" ht="30" customHeight="1">
      <c r="A163" s="412"/>
      <c r="B163" s="412"/>
      <c r="C163" s="303"/>
      <c r="D163" s="199" t="str">
        <f t="shared" si="42"/>
        <v>2040년 충주시 공원녹지 기본계획약식전략환경영향평가용역</v>
      </c>
      <c r="E163" s="200"/>
      <c r="F163" s="187" t="str">
        <f t="shared" si="43"/>
        <v>용역중지(24.12.13)</v>
      </c>
      <c r="G163" s="201"/>
      <c r="H163" s="202" t="s">
        <v>504</v>
      </c>
      <c r="I163" s="415"/>
      <c r="J163" s="331"/>
      <c r="L163" s="205" t="s">
        <v>517</v>
      </c>
      <c r="M163" s="211" t="s">
        <v>512</v>
      </c>
      <c r="N163" s="192">
        <v>45432</v>
      </c>
      <c r="O163" s="192">
        <v>45792</v>
      </c>
      <c r="P163" s="194">
        <v>361</v>
      </c>
      <c r="Q163" s="207">
        <v>75181400</v>
      </c>
      <c r="R163" s="196"/>
      <c r="S163" s="204" t="s">
        <v>518</v>
      </c>
      <c r="T163" s="210"/>
      <c r="U163" s="233"/>
    </row>
    <row r="164" spans="1:21" ht="30" customHeight="1">
      <c r="A164" s="412"/>
      <c r="B164" s="412"/>
      <c r="C164" s="303"/>
      <c r="D164" s="199" t="str">
        <f t="shared" si="42"/>
        <v>선량지구 도시개발사업환경영향평가 용역</v>
      </c>
      <c r="E164" s="200"/>
      <c r="F164" s="187" t="str">
        <f t="shared" si="43"/>
        <v>용역중지(26.05.22)</v>
      </c>
      <c r="G164" s="201"/>
      <c r="H164" s="202" t="s">
        <v>504</v>
      </c>
      <c r="I164" s="421"/>
      <c r="J164" s="331"/>
      <c r="L164" s="205" t="s">
        <v>519</v>
      </c>
      <c r="M164" s="211" t="s">
        <v>520</v>
      </c>
      <c r="N164" s="192">
        <v>45468</v>
      </c>
      <c r="O164" s="192">
        <v>46197</v>
      </c>
      <c r="P164" s="194">
        <v>730</v>
      </c>
      <c r="Q164" s="207">
        <v>368364000</v>
      </c>
      <c r="R164" s="196"/>
      <c r="S164" s="204" t="s">
        <v>521</v>
      </c>
      <c r="T164" s="210"/>
      <c r="U164" s="233"/>
    </row>
    <row r="165" spans="1:21" ht="26.25" customHeight="1">
      <c r="I165" s="170"/>
      <c r="J165" s="170"/>
    </row>
    <row r="166" spans="1:21" ht="27.75" customHeight="1">
      <c r="I166" s="170"/>
      <c r="J166" s="170"/>
    </row>
    <row r="167" spans="1:21" ht="27.75" customHeight="1">
      <c r="I167" s="170"/>
      <c r="J167" s="170"/>
    </row>
    <row r="168" spans="1:21" ht="27.75" customHeight="1">
      <c r="I168" s="170"/>
      <c r="J168" s="170"/>
    </row>
    <row r="169" spans="1:21" ht="27.75" customHeight="1">
      <c r="I169" s="170"/>
      <c r="J169" s="170"/>
    </row>
    <row r="170" spans="1:21" ht="27.75" customHeight="1">
      <c r="I170" s="170"/>
      <c r="J170" s="170"/>
    </row>
    <row r="171" spans="1:21" ht="27.75" customHeight="1">
      <c r="I171" s="170"/>
      <c r="J171" s="170"/>
    </row>
    <row r="172" spans="1:21" ht="27.75" customHeight="1">
      <c r="I172" s="170"/>
      <c r="J172" s="170"/>
    </row>
    <row r="173" spans="1:21" ht="27.75" customHeight="1">
      <c r="I173" s="170"/>
      <c r="J173" s="170"/>
    </row>
    <row r="174" spans="1:21" ht="27.75" customHeight="1">
      <c r="I174" s="170"/>
      <c r="J174" s="170"/>
    </row>
    <row r="175" spans="1:21" ht="27.75" customHeight="1">
      <c r="I175" s="170"/>
      <c r="J175" s="170"/>
    </row>
    <row r="176" spans="1:21" ht="27.75" customHeight="1">
      <c r="I176" s="170"/>
      <c r="J176" s="170"/>
    </row>
    <row r="177" spans="9:10" ht="27.75" customHeight="1">
      <c r="I177" s="170"/>
      <c r="J177" s="170"/>
    </row>
    <row r="178" spans="9:10" ht="27.75" customHeight="1">
      <c r="I178" s="170"/>
      <c r="J178" s="170"/>
    </row>
    <row r="179" spans="9:10" ht="27.75" customHeight="1">
      <c r="I179" s="170"/>
      <c r="J179" s="170"/>
    </row>
    <row r="180" spans="9:10" ht="27.75" customHeight="1">
      <c r="I180" s="170"/>
      <c r="J180" s="170"/>
    </row>
    <row r="181" spans="9:10" ht="27.75" customHeight="1">
      <c r="I181" s="170"/>
      <c r="J181" s="170"/>
    </row>
    <row r="182" spans="9:10" ht="27.75" customHeight="1">
      <c r="I182" s="170"/>
      <c r="J182" s="170"/>
    </row>
    <row r="183" spans="9:10" ht="27.75" customHeight="1">
      <c r="I183" s="170"/>
      <c r="J183" s="170"/>
    </row>
    <row r="184" spans="9:10" ht="27.75" customHeight="1">
      <c r="I184" s="170"/>
      <c r="J184" s="170"/>
    </row>
    <row r="185" spans="9:10" ht="27.75" customHeight="1">
      <c r="I185" s="170"/>
      <c r="J185" s="170"/>
    </row>
  </sheetData>
  <autoFilter ref="A14:V164" xr:uid="{00000000-0009-0000-0000-000025000000}">
    <filterColumn colId="0" showButton="0"/>
    <filterColumn colId="1" showButton="0"/>
    <filterColumn colId="3" showButton="0"/>
    <filterColumn colId="4" showButton="0"/>
    <filterColumn colId="6" showButton="0"/>
    <filterColumn colId="8" showButton="0"/>
  </autoFilter>
  <mergeCells count="56">
    <mergeCell ref="A4:B4"/>
    <mergeCell ref="G4:I4"/>
    <mergeCell ref="A1:J1"/>
    <mergeCell ref="C2:D2"/>
    <mergeCell ref="A3:C3"/>
    <mergeCell ref="E3:F3"/>
    <mergeCell ref="G3:I3"/>
    <mergeCell ref="A5:A7"/>
    <mergeCell ref="H5:I7"/>
    <mergeCell ref="J5:J7"/>
    <mergeCell ref="A8:A11"/>
    <mergeCell ref="H8:I11"/>
    <mergeCell ref="J8:J11"/>
    <mergeCell ref="A13:C14"/>
    <mergeCell ref="D13:F14"/>
    <mergeCell ref="G13:H14"/>
    <mergeCell ref="I13:J14"/>
    <mergeCell ref="A15:B26"/>
    <mergeCell ref="C15:C26"/>
    <mergeCell ref="I15:I26"/>
    <mergeCell ref="J15:J26"/>
    <mergeCell ref="A53:A66"/>
    <mergeCell ref="B53:B66"/>
    <mergeCell ref="C53:C66"/>
    <mergeCell ref="I53:I66"/>
    <mergeCell ref="J53:J66"/>
    <mergeCell ref="A27:A52"/>
    <mergeCell ref="B27:B52"/>
    <mergeCell ref="C27:C52"/>
    <mergeCell ref="I27:I52"/>
    <mergeCell ref="J27:J52"/>
    <mergeCell ref="A81:A97"/>
    <mergeCell ref="B81:B97"/>
    <mergeCell ref="C81:C97"/>
    <mergeCell ref="I81:I97"/>
    <mergeCell ref="J81:J97"/>
    <mergeCell ref="A67:A80"/>
    <mergeCell ref="B67:B80"/>
    <mergeCell ref="C67:C80"/>
    <mergeCell ref="I67:I80"/>
    <mergeCell ref="J67:J80"/>
    <mergeCell ref="A113:A138"/>
    <mergeCell ref="B113:B138"/>
    <mergeCell ref="C113:C138"/>
    <mergeCell ref="I113:I138"/>
    <mergeCell ref="J113:J138"/>
    <mergeCell ref="A98:A112"/>
    <mergeCell ref="B98:B112"/>
    <mergeCell ref="C98:C112"/>
    <mergeCell ref="I98:I112"/>
    <mergeCell ref="J98:J112"/>
    <mergeCell ref="A139:A164"/>
    <mergeCell ref="B139:B164"/>
    <mergeCell ref="C139:C164"/>
    <mergeCell ref="I139:I164"/>
    <mergeCell ref="J139:J164"/>
  </mergeCells>
  <phoneticPr fontId="4" type="noConversion"/>
  <printOptions horizontalCentered="1"/>
  <pageMargins left="0.31496062992125984" right="0.31496062992125984" top="1.1811023622047245" bottom="0.78740157480314965" header="0.39370078740157483" footer="0.39370078740157483"/>
  <pageSetup paperSize="9" scale="75" fitToHeight="0" orientation="landscape" r:id="rId1"/>
  <headerFooter alignWithMargins="0"/>
  <rowBreaks count="7" manualBreakCount="7">
    <brk id="12" max="10" man="1"/>
    <brk id="26" max="10" man="1"/>
    <brk id="52" max="10" man="1"/>
    <brk id="66" max="10" man="1"/>
    <brk id="80" max="10" man="1"/>
    <brk id="97" max="10" man="1"/>
    <brk id="112" max="10"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5279B-E509-42C3-9067-DA2544010BD3}">
  <sheetPr>
    <tabColor rgb="FFFF0000"/>
  </sheetPr>
  <dimension ref="A1:R133"/>
  <sheetViews>
    <sheetView showGridLines="0" view="pageBreakPreview" topLeftCell="A71" zoomScaleNormal="100" zoomScaleSheetLayoutView="100" workbookViewId="0">
      <selection activeCell="D80" sqref="D80"/>
    </sheetView>
  </sheetViews>
  <sheetFormatPr defaultColWidth="8.88671875" defaultRowHeight="11.25"/>
  <cols>
    <col min="1" max="1" width="6.21875" style="5" customWidth="1"/>
    <col min="2" max="2" width="10.33203125" style="5" customWidth="1"/>
    <col min="3" max="3" width="6.109375" style="5" customWidth="1"/>
    <col min="4" max="4" width="27.109375" style="5" customWidth="1"/>
    <col min="5" max="5" width="11.5546875" style="5" customWidth="1"/>
    <col min="6" max="7" width="7.6640625" style="6" customWidth="1"/>
    <col min="8" max="9" width="7.33203125" style="6" customWidth="1"/>
    <col min="10" max="10" width="9" style="6" customWidth="1"/>
    <col min="11" max="11" width="9.6640625" style="5" customWidth="1"/>
    <col min="12" max="12" width="6.6640625" style="5" customWidth="1"/>
    <col min="13" max="13" width="8.109375" style="235" customWidth="1"/>
    <col min="14" max="14" width="8.109375" style="5" customWidth="1"/>
    <col min="15" max="15" width="8.88671875" style="5" customWidth="1"/>
    <col min="16" max="18" width="8.88671875" style="5"/>
    <col min="19" max="19" width="10" style="5" bestFit="1" customWidth="1"/>
    <col min="20" max="20" width="12.21875" style="5" bestFit="1" customWidth="1"/>
    <col min="21" max="21" width="10" style="5" bestFit="1" customWidth="1"/>
    <col min="22" max="16384" width="8.88671875" style="5"/>
  </cols>
  <sheetData>
    <row r="1" spans="1:13" s="2" customFormat="1" ht="22.5">
      <c r="A1" s="308" t="s">
        <v>0</v>
      </c>
      <c r="B1" s="308"/>
      <c r="C1" s="308"/>
      <c r="D1" s="308"/>
      <c r="E1" s="308"/>
      <c r="F1" s="308"/>
      <c r="G1" s="308"/>
      <c r="H1" s="308"/>
      <c r="I1" s="308"/>
      <c r="J1" s="308"/>
      <c r="K1" s="308"/>
      <c r="L1" s="308"/>
      <c r="M1" s="234"/>
    </row>
    <row r="2" spans="1:13" s="2" customFormat="1" ht="22.5">
      <c r="A2" s="1"/>
      <c r="B2" s="1"/>
      <c r="C2" s="1"/>
      <c r="D2" s="1"/>
      <c r="E2" s="1"/>
      <c r="F2" s="1"/>
      <c r="G2" s="1"/>
      <c r="H2" s="1"/>
      <c r="I2" s="1"/>
      <c r="J2" s="1"/>
      <c r="K2" s="1"/>
      <c r="L2" s="1"/>
      <c r="M2" s="234"/>
    </row>
    <row r="3" spans="1:13" ht="18.75" customHeight="1">
      <c r="A3" s="3" t="s">
        <v>1</v>
      </c>
      <c r="B3" s="4">
        <f>'[13]제4호(참여현황)'!C2</f>
        <v>46287</v>
      </c>
      <c r="C3" s="309"/>
      <c r="D3" s="309"/>
    </row>
    <row r="4" spans="1:13" ht="25.5" customHeight="1" thickBot="1">
      <c r="A4" s="530" t="s">
        <v>2</v>
      </c>
      <c r="B4" s="531"/>
      <c r="C4" s="531"/>
      <c r="D4" s="236" t="s">
        <v>3</v>
      </c>
      <c r="E4" s="532" t="s">
        <v>4</v>
      </c>
      <c r="F4" s="533"/>
      <c r="G4" s="532" t="s">
        <v>5</v>
      </c>
      <c r="H4" s="534"/>
      <c r="I4" s="534"/>
      <c r="J4" s="534"/>
      <c r="K4" s="533"/>
      <c r="L4" s="237" t="s">
        <v>6</v>
      </c>
    </row>
    <row r="5" spans="1:13" ht="25.5" customHeight="1" thickTop="1">
      <c r="A5" s="535" t="s">
        <v>7</v>
      </c>
      <c r="B5" s="536"/>
      <c r="C5" s="238" t="str">
        <f>'[13]제4호(참여현황)'!C42</f>
        <v>오홍석</v>
      </c>
      <c r="D5" s="239">
        <v>4</v>
      </c>
      <c r="E5" s="240">
        <f>K16</f>
        <v>246730158.44304219</v>
      </c>
      <c r="F5" s="241">
        <f>E5/100000000</f>
        <v>2.4673015844304218</v>
      </c>
      <c r="G5" s="537">
        <v>4</v>
      </c>
      <c r="H5" s="537"/>
      <c r="I5" s="537"/>
      <c r="J5" s="537"/>
      <c r="K5" s="537"/>
      <c r="L5" s="242" t="s">
        <v>8</v>
      </c>
    </row>
    <row r="6" spans="1:13" ht="25.5" customHeight="1">
      <c r="A6" s="519" t="s">
        <v>596</v>
      </c>
      <c r="B6" s="243" t="str">
        <f>'[13]제4호(참여현황)'!B43</f>
        <v>대기관리분야</v>
      </c>
      <c r="C6" s="244" t="str">
        <f>'[13]제4호(참여현황)'!C43</f>
        <v>박근형</v>
      </c>
      <c r="D6" s="245">
        <v>7</v>
      </c>
      <c r="E6" s="246">
        <f>K34</f>
        <v>183382657.94841316</v>
      </c>
      <c r="F6" s="247">
        <f>E6/100000000</f>
        <v>1.8338265794841315</v>
      </c>
      <c r="G6" s="248">
        <f>L34</f>
        <v>7</v>
      </c>
      <c r="H6" s="521">
        <f>SUM(G6:G8)/3</f>
        <v>7</v>
      </c>
      <c r="I6" s="521"/>
      <c r="J6" s="521"/>
      <c r="K6" s="521"/>
      <c r="L6" s="522"/>
    </row>
    <row r="7" spans="1:13" ht="25.5" customHeight="1">
      <c r="A7" s="520"/>
      <c r="B7" s="243" t="str">
        <f>'[13]제4호(참여현황)'!B44</f>
        <v>수질관리분야</v>
      </c>
      <c r="C7" s="244" t="str">
        <f>'[13]제4호(참여현황)'!C44</f>
        <v>박영수</v>
      </c>
      <c r="D7" s="245">
        <v>7</v>
      </c>
      <c r="E7" s="246">
        <f>K53</f>
        <v>223973741.97911677</v>
      </c>
      <c r="F7" s="247">
        <f t="shared" ref="F7:F12" si="0">E7/100000000</f>
        <v>2.2397374197911675</v>
      </c>
      <c r="G7" s="248">
        <f>L53</f>
        <v>7</v>
      </c>
      <c r="H7" s="521"/>
      <c r="I7" s="521"/>
      <c r="J7" s="521"/>
      <c r="K7" s="521"/>
      <c r="L7" s="522"/>
    </row>
    <row r="8" spans="1:13" ht="25.5" customHeight="1">
      <c r="A8" s="520"/>
      <c r="B8" s="243" t="str">
        <f>'[13]제4호(참여현황)'!B45</f>
        <v>소음진동분야</v>
      </c>
      <c r="C8" s="244" t="str">
        <f>'[13]제4호(참여현황)'!C45</f>
        <v>전은주</v>
      </c>
      <c r="D8" s="245">
        <v>7</v>
      </c>
      <c r="E8" s="246">
        <f>K63</f>
        <v>188782523.54716903</v>
      </c>
      <c r="F8" s="247">
        <f t="shared" si="0"/>
        <v>1.8878252354716902</v>
      </c>
      <c r="G8" s="248">
        <f>L63</f>
        <v>7</v>
      </c>
      <c r="H8" s="521"/>
      <c r="I8" s="521"/>
      <c r="J8" s="521"/>
      <c r="K8" s="521"/>
      <c r="L8" s="522"/>
    </row>
    <row r="9" spans="1:13" ht="25.5" customHeight="1">
      <c r="A9" s="519" t="s">
        <v>597</v>
      </c>
      <c r="B9" s="243" t="str">
        <f>'[13]제4호(참여현황)'!B46</f>
        <v>토양환경분야</v>
      </c>
      <c r="C9" s="244" t="str">
        <f>'[13]제4호(참여현황)'!C46</f>
        <v>김태원</v>
      </c>
      <c r="D9" s="245">
        <v>6</v>
      </c>
      <c r="E9" s="246">
        <f>K81</f>
        <v>216303634.79875481</v>
      </c>
      <c r="F9" s="247">
        <f t="shared" si="0"/>
        <v>2.1630363479875481</v>
      </c>
      <c r="G9" s="248">
        <f>L81</f>
        <v>6</v>
      </c>
      <c r="H9" s="521">
        <f>SUM(G9:G12)/4</f>
        <v>6</v>
      </c>
      <c r="I9" s="521"/>
      <c r="J9" s="521"/>
      <c r="K9" s="521"/>
      <c r="L9" s="527" t="s">
        <v>8</v>
      </c>
    </row>
    <row r="10" spans="1:13" ht="25.5" customHeight="1">
      <c r="A10" s="519"/>
      <c r="B10" s="243" t="str">
        <f>'[13]제4호(참여현황)'!B47</f>
        <v>수질관리분야</v>
      </c>
      <c r="C10" s="244" t="str">
        <f>'[13]제4호(참여현황)'!C47</f>
        <v>양길찬</v>
      </c>
      <c r="D10" s="245">
        <v>6</v>
      </c>
      <c r="E10" s="246">
        <f>K97</f>
        <v>42836075.55555556</v>
      </c>
      <c r="F10" s="247">
        <f t="shared" si="0"/>
        <v>0.42836075555555558</v>
      </c>
      <c r="G10" s="248">
        <v>6</v>
      </c>
      <c r="H10" s="521"/>
      <c r="I10" s="521"/>
      <c r="J10" s="521"/>
      <c r="K10" s="521"/>
      <c r="L10" s="527"/>
    </row>
    <row r="11" spans="1:13" ht="25.5" customHeight="1">
      <c r="A11" s="523"/>
      <c r="B11" s="243" t="str">
        <f>'[13]제4호(참여현황)'!B48</f>
        <v>자연환경분야</v>
      </c>
      <c r="C11" s="244" t="str">
        <f>'[13]제4호(참여현황)'!C48</f>
        <v>이지연</v>
      </c>
      <c r="D11" s="245">
        <v>6</v>
      </c>
      <c r="E11" s="246">
        <f>K98</f>
        <v>196596022.02286622</v>
      </c>
      <c r="F11" s="247">
        <f t="shared" si="0"/>
        <v>1.9659602202286621</v>
      </c>
      <c r="G11" s="248">
        <v>6</v>
      </c>
      <c r="H11" s="525"/>
      <c r="I11" s="525"/>
      <c r="J11" s="525"/>
      <c r="K11" s="525"/>
      <c r="L11" s="528"/>
    </row>
    <row r="12" spans="1:13" ht="25.5" customHeight="1">
      <c r="A12" s="524"/>
      <c r="B12" s="250" t="str">
        <f>'[13]제4호(참여현황)'!B49</f>
        <v>폐기물처리분야</v>
      </c>
      <c r="C12" s="251" t="str">
        <f>'[13]제4호(참여현황)'!C49</f>
        <v>김철주</v>
      </c>
      <c r="D12" s="252">
        <v>6</v>
      </c>
      <c r="E12" s="253">
        <f>K114</f>
        <v>174837242.2628206</v>
      </c>
      <c r="F12" s="254">
        <f t="shared" si="0"/>
        <v>1.748372422628206</v>
      </c>
      <c r="G12" s="255">
        <v>6</v>
      </c>
      <c r="H12" s="526"/>
      <c r="I12" s="526"/>
      <c r="J12" s="526"/>
      <c r="K12" s="526"/>
      <c r="L12" s="529"/>
    </row>
    <row r="13" spans="1:13" ht="15.75" customHeight="1">
      <c r="A13" s="14"/>
    </row>
    <row r="14" spans="1:13" ht="18.75" customHeight="1">
      <c r="A14" s="514" t="s">
        <v>11</v>
      </c>
      <c r="B14" s="515"/>
      <c r="C14" s="515"/>
      <c r="D14" s="498" t="s">
        <v>598</v>
      </c>
      <c r="E14" s="498" t="s">
        <v>599</v>
      </c>
      <c r="F14" s="498" t="s">
        <v>600</v>
      </c>
      <c r="G14" s="498"/>
      <c r="H14" s="497" t="s">
        <v>601</v>
      </c>
      <c r="I14" s="497" t="s">
        <v>602</v>
      </c>
      <c r="J14" s="498" t="s">
        <v>13</v>
      </c>
      <c r="K14" s="502" t="s">
        <v>5</v>
      </c>
      <c r="L14" s="503"/>
    </row>
    <row r="15" spans="1:13" ht="18.75" customHeight="1" thickBot="1">
      <c r="A15" s="516"/>
      <c r="B15" s="517"/>
      <c r="C15" s="517"/>
      <c r="D15" s="501"/>
      <c r="E15" s="501"/>
      <c r="F15" s="501"/>
      <c r="G15" s="501"/>
      <c r="H15" s="518"/>
      <c r="I15" s="518"/>
      <c r="J15" s="501"/>
      <c r="K15" s="504"/>
      <c r="L15" s="505"/>
    </row>
    <row r="16" spans="1:13" ht="47.25" customHeight="1" thickTop="1">
      <c r="A16" s="506" t="str">
        <f>A5</f>
        <v>책임기술자</v>
      </c>
      <c r="B16" s="507"/>
      <c r="C16" s="507" t="str">
        <f>C5</f>
        <v>오홍석</v>
      </c>
      <c r="D16" s="256" t="s">
        <v>603</v>
      </c>
      <c r="E16" s="257">
        <v>1258900000</v>
      </c>
      <c r="F16" s="258">
        <v>42887</v>
      </c>
      <c r="G16" s="259">
        <v>46486</v>
      </c>
      <c r="H16" s="260">
        <f t="shared" ref="H16:H79" si="1">G16-F16+1</f>
        <v>3600</v>
      </c>
      <c r="I16" s="260">
        <f t="shared" ref="I16:I17" si="2">SUM(IF((G16-$B$3+1)&gt;365,365,G16-$B$3+1))</f>
        <v>200</v>
      </c>
      <c r="J16" s="261">
        <f t="shared" ref="J16" si="3">E16*(I16/H16)/10</f>
        <v>6993888.8888888881</v>
      </c>
      <c r="K16" s="512">
        <f>SUM(J16:J33)</f>
        <v>246730158.44304219</v>
      </c>
      <c r="L16" s="513">
        <v>4</v>
      </c>
    </row>
    <row r="17" spans="1:15" ht="47.25" customHeight="1">
      <c r="A17" s="508"/>
      <c r="B17" s="509"/>
      <c r="C17" s="509"/>
      <c r="D17" s="262" t="s">
        <v>604</v>
      </c>
      <c r="E17" s="263">
        <v>3172277000</v>
      </c>
      <c r="F17" s="264">
        <v>44210</v>
      </c>
      <c r="G17" s="265">
        <v>46996</v>
      </c>
      <c r="H17" s="266">
        <f t="shared" si="1"/>
        <v>2787</v>
      </c>
      <c r="I17" s="266">
        <f t="shared" si="2"/>
        <v>365</v>
      </c>
      <c r="J17" s="267" t="s">
        <v>529</v>
      </c>
      <c r="K17" s="492"/>
      <c r="L17" s="494"/>
      <c r="M17" s="268"/>
      <c r="O17" s="48"/>
    </row>
    <row r="18" spans="1:15" ht="47.25" customHeight="1">
      <c r="A18" s="508"/>
      <c r="B18" s="509"/>
      <c r="C18" s="509"/>
      <c r="D18" s="262" t="s">
        <v>605</v>
      </c>
      <c r="E18" s="263">
        <v>1119570000</v>
      </c>
      <c r="F18" s="264">
        <v>44356</v>
      </c>
      <c r="G18" s="265">
        <v>46387</v>
      </c>
      <c r="H18" s="266">
        <f t="shared" si="1"/>
        <v>2032</v>
      </c>
      <c r="I18" s="266">
        <f t="shared" ref="I18:I70" si="4">SUM(IF((G18-$B$3+1)&gt;365,365,G18-$B$3+1))</f>
        <v>101</v>
      </c>
      <c r="J18" s="267">
        <f t="shared" ref="J18:J81" si="5">E18*(I18/H18)/10</f>
        <v>5564791.830708662</v>
      </c>
      <c r="K18" s="492"/>
      <c r="L18" s="494"/>
      <c r="M18" s="268"/>
    </row>
    <row r="19" spans="1:15" ht="47.25" customHeight="1">
      <c r="A19" s="508"/>
      <c r="B19" s="509"/>
      <c r="C19" s="509"/>
      <c r="D19" s="262" t="s">
        <v>606</v>
      </c>
      <c r="E19" s="263">
        <v>933940000</v>
      </c>
      <c r="F19" s="264">
        <v>44420</v>
      </c>
      <c r="G19" s="265">
        <v>47636</v>
      </c>
      <c r="H19" s="266">
        <f t="shared" si="1"/>
        <v>3217</v>
      </c>
      <c r="I19" s="266">
        <f t="shared" si="4"/>
        <v>365</v>
      </c>
      <c r="J19" s="267">
        <f t="shared" si="5"/>
        <v>10596459.434255518</v>
      </c>
      <c r="K19" s="492"/>
      <c r="L19" s="494"/>
      <c r="M19" s="268"/>
    </row>
    <row r="20" spans="1:15" ht="47.25" customHeight="1">
      <c r="A20" s="508"/>
      <c r="B20" s="509"/>
      <c r="C20" s="509"/>
      <c r="D20" s="262" t="s">
        <v>607</v>
      </c>
      <c r="E20" s="263">
        <v>824900000</v>
      </c>
      <c r="F20" s="264">
        <v>44560</v>
      </c>
      <c r="G20" s="265">
        <v>46387</v>
      </c>
      <c r="H20" s="266">
        <f t="shared" si="1"/>
        <v>1828</v>
      </c>
      <c r="I20" s="266">
        <f t="shared" si="4"/>
        <v>101</v>
      </c>
      <c r="J20" s="267">
        <f t="shared" si="5"/>
        <v>4557707.8774617072</v>
      </c>
      <c r="K20" s="492"/>
      <c r="L20" s="494"/>
      <c r="N20" s="48"/>
    </row>
    <row r="21" spans="1:15" ht="47.25" customHeight="1">
      <c r="A21" s="508"/>
      <c r="B21" s="509"/>
      <c r="C21" s="509"/>
      <c r="D21" s="262" t="s">
        <v>608</v>
      </c>
      <c r="E21" s="263">
        <v>3104587000</v>
      </c>
      <c r="F21" s="264">
        <v>42314</v>
      </c>
      <c r="G21" s="265">
        <v>46598</v>
      </c>
      <c r="H21" s="266">
        <f t="shared" si="1"/>
        <v>4285</v>
      </c>
      <c r="I21" s="266">
        <f t="shared" si="4"/>
        <v>312</v>
      </c>
      <c r="J21" s="267">
        <f t="shared" si="5"/>
        <v>22605160.886814468</v>
      </c>
      <c r="K21" s="492"/>
      <c r="L21" s="494"/>
      <c r="O21" s="48"/>
    </row>
    <row r="22" spans="1:15" ht="47.25" customHeight="1">
      <c r="A22" s="508"/>
      <c r="B22" s="509"/>
      <c r="C22" s="509"/>
      <c r="D22" s="262" t="s">
        <v>609</v>
      </c>
      <c r="E22" s="263">
        <v>2485241000</v>
      </c>
      <c r="F22" s="264">
        <v>42863</v>
      </c>
      <c r="G22" s="265">
        <v>46811</v>
      </c>
      <c r="H22" s="266">
        <f t="shared" si="1"/>
        <v>3949</v>
      </c>
      <c r="I22" s="266">
        <f t="shared" si="4"/>
        <v>365</v>
      </c>
      <c r="J22" s="267">
        <f t="shared" si="5"/>
        <v>22970700.557103064</v>
      </c>
      <c r="K22" s="492"/>
      <c r="L22" s="494"/>
      <c r="M22" s="268"/>
      <c r="O22" s="48"/>
    </row>
    <row r="23" spans="1:15" ht="47.25" customHeight="1">
      <c r="A23" s="508"/>
      <c r="B23" s="509"/>
      <c r="C23" s="509"/>
      <c r="D23" s="262" t="s">
        <v>610</v>
      </c>
      <c r="E23" s="263">
        <v>2205700000</v>
      </c>
      <c r="F23" s="264">
        <v>43224</v>
      </c>
      <c r="G23" s="265">
        <v>46295</v>
      </c>
      <c r="H23" s="266">
        <f t="shared" si="1"/>
        <v>3072</v>
      </c>
      <c r="I23" s="266">
        <f t="shared" si="4"/>
        <v>9</v>
      </c>
      <c r="J23" s="267">
        <f t="shared" si="5"/>
        <v>646201.171875</v>
      </c>
      <c r="K23" s="492"/>
      <c r="L23" s="494"/>
      <c r="O23" s="48"/>
    </row>
    <row r="24" spans="1:15" ht="47.25" customHeight="1">
      <c r="A24" s="510"/>
      <c r="B24" s="490"/>
      <c r="C24" s="490"/>
      <c r="D24" s="262" t="s">
        <v>611</v>
      </c>
      <c r="E24" s="263">
        <v>465894000</v>
      </c>
      <c r="F24" s="264">
        <v>43774</v>
      </c>
      <c r="G24" s="265">
        <v>46428</v>
      </c>
      <c r="H24" s="266">
        <f t="shared" si="1"/>
        <v>2655</v>
      </c>
      <c r="I24" s="266">
        <f t="shared" si="4"/>
        <v>142</v>
      </c>
      <c r="J24" s="267">
        <f t="shared" si="5"/>
        <v>2491787.1186440676</v>
      </c>
      <c r="K24" s="492"/>
      <c r="L24" s="494"/>
      <c r="M24" s="268"/>
      <c r="O24" s="48"/>
    </row>
    <row r="25" spans="1:15" ht="47.25" customHeight="1">
      <c r="A25" s="510"/>
      <c r="B25" s="490"/>
      <c r="C25" s="490"/>
      <c r="D25" s="262" t="s">
        <v>612</v>
      </c>
      <c r="E25" s="263">
        <v>3339670000</v>
      </c>
      <c r="F25" s="264">
        <v>42156</v>
      </c>
      <c r="G25" s="265">
        <v>47848</v>
      </c>
      <c r="H25" s="266">
        <f t="shared" si="1"/>
        <v>5693</v>
      </c>
      <c r="I25" s="266">
        <f t="shared" si="4"/>
        <v>365</v>
      </c>
      <c r="J25" s="267">
        <f t="shared" si="5"/>
        <v>21411901.457930796</v>
      </c>
      <c r="K25" s="492"/>
      <c r="L25" s="494"/>
      <c r="M25" s="268"/>
    </row>
    <row r="26" spans="1:15" ht="47.25" customHeight="1">
      <c r="A26" s="510"/>
      <c r="B26" s="490"/>
      <c r="C26" s="490"/>
      <c r="D26" s="262" t="s">
        <v>613</v>
      </c>
      <c r="E26" s="263">
        <v>1168563000</v>
      </c>
      <c r="F26" s="264">
        <v>42002</v>
      </c>
      <c r="G26" s="265">
        <v>46896</v>
      </c>
      <c r="H26" s="266">
        <f t="shared" si="1"/>
        <v>4895</v>
      </c>
      <c r="I26" s="266">
        <f t="shared" si="4"/>
        <v>365</v>
      </c>
      <c r="J26" s="267">
        <f t="shared" si="5"/>
        <v>8713493.258426968</v>
      </c>
      <c r="K26" s="492"/>
      <c r="L26" s="494"/>
      <c r="M26" s="268"/>
      <c r="O26" s="48"/>
    </row>
    <row r="27" spans="1:15" ht="47.25" customHeight="1">
      <c r="A27" s="510"/>
      <c r="B27" s="490"/>
      <c r="C27" s="490"/>
      <c r="D27" s="262" t="s">
        <v>614</v>
      </c>
      <c r="E27" s="263">
        <v>400980000</v>
      </c>
      <c r="F27" s="264">
        <v>45901</v>
      </c>
      <c r="G27" s="265">
        <v>46560</v>
      </c>
      <c r="H27" s="266">
        <f t="shared" si="1"/>
        <v>660</v>
      </c>
      <c r="I27" s="266">
        <f t="shared" si="4"/>
        <v>274</v>
      </c>
      <c r="J27" s="267">
        <f t="shared" si="5"/>
        <v>16646745.454545457</v>
      </c>
      <c r="K27" s="492"/>
      <c r="L27" s="494"/>
      <c r="O27" s="48"/>
    </row>
    <row r="28" spans="1:15" ht="47.25" customHeight="1">
      <c r="A28" s="510"/>
      <c r="B28" s="490"/>
      <c r="C28" s="490"/>
      <c r="D28" s="262" t="s">
        <v>615</v>
      </c>
      <c r="E28" s="263">
        <v>1016413000</v>
      </c>
      <c r="F28" s="264">
        <v>45798</v>
      </c>
      <c r="G28" s="265">
        <v>47177</v>
      </c>
      <c r="H28" s="266">
        <f t="shared" si="1"/>
        <v>1380</v>
      </c>
      <c r="I28" s="266">
        <f t="shared" si="4"/>
        <v>365</v>
      </c>
      <c r="J28" s="267">
        <f t="shared" si="5"/>
        <v>26883387.318840582</v>
      </c>
      <c r="K28" s="492"/>
      <c r="L28" s="494"/>
      <c r="M28" s="268"/>
      <c r="O28" s="48"/>
    </row>
    <row r="29" spans="1:15" ht="47.25" customHeight="1">
      <c r="A29" s="510"/>
      <c r="B29" s="490"/>
      <c r="C29" s="490"/>
      <c r="D29" s="262" t="s">
        <v>616</v>
      </c>
      <c r="E29" s="263">
        <v>473900000</v>
      </c>
      <c r="F29" s="264">
        <v>45848</v>
      </c>
      <c r="G29" s="265">
        <v>46567</v>
      </c>
      <c r="H29" s="266">
        <f t="shared" si="1"/>
        <v>720</v>
      </c>
      <c r="I29" s="266">
        <f t="shared" si="4"/>
        <v>281</v>
      </c>
      <c r="J29" s="267">
        <f t="shared" si="5"/>
        <v>18495263.888888888</v>
      </c>
      <c r="K29" s="492"/>
      <c r="L29" s="494"/>
      <c r="M29" s="268"/>
    </row>
    <row r="30" spans="1:15" ht="47.25" customHeight="1">
      <c r="A30" s="510"/>
      <c r="B30" s="490"/>
      <c r="C30" s="490"/>
      <c r="D30" s="262" t="s">
        <v>617</v>
      </c>
      <c r="E30" s="263">
        <v>47300000</v>
      </c>
      <c r="F30" s="264">
        <v>45876</v>
      </c>
      <c r="G30" s="265">
        <v>46605</v>
      </c>
      <c r="H30" s="266">
        <f t="shared" si="1"/>
        <v>730</v>
      </c>
      <c r="I30" s="266">
        <f t="shared" si="4"/>
        <v>319</v>
      </c>
      <c r="J30" s="267" t="s">
        <v>529</v>
      </c>
      <c r="K30" s="492"/>
      <c r="L30" s="494"/>
      <c r="M30" s="268"/>
    </row>
    <row r="31" spans="1:15" ht="47.25" customHeight="1">
      <c r="A31" s="510"/>
      <c r="B31" s="490"/>
      <c r="C31" s="490"/>
      <c r="D31" s="262" t="s">
        <v>618</v>
      </c>
      <c r="E31" s="263">
        <v>236025000</v>
      </c>
      <c r="F31" s="264">
        <v>45964</v>
      </c>
      <c r="G31" s="265">
        <v>46323</v>
      </c>
      <c r="H31" s="266">
        <f t="shared" si="1"/>
        <v>360</v>
      </c>
      <c r="I31" s="266">
        <f t="shared" si="4"/>
        <v>37</v>
      </c>
      <c r="J31" s="267">
        <f t="shared" ref="J31" si="6">E31*(I31/H31)/10</f>
        <v>2425812.5</v>
      </c>
      <c r="K31" s="492"/>
      <c r="L31" s="494"/>
      <c r="O31" s="48"/>
    </row>
    <row r="32" spans="1:15" ht="47.25" customHeight="1">
      <c r="A32" s="510"/>
      <c r="B32" s="490"/>
      <c r="C32" s="490"/>
      <c r="D32" s="262" t="s">
        <v>619</v>
      </c>
      <c r="E32" s="263">
        <v>884851000</v>
      </c>
      <c r="F32" s="264">
        <v>45999</v>
      </c>
      <c r="G32" s="265">
        <v>46718</v>
      </c>
      <c r="H32" s="266">
        <f t="shared" si="1"/>
        <v>720</v>
      </c>
      <c r="I32" s="266">
        <f t="shared" si="4"/>
        <v>365</v>
      </c>
      <c r="J32" s="267">
        <f t="shared" si="5"/>
        <v>44857029.861111112</v>
      </c>
      <c r="K32" s="492"/>
      <c r="L32" s="494"/>
      <c r="O32" s="48"/>
    </row>
    <row r="33" spans="1:15" ht="47.25" customHeight="1">
      <c r="A33" s="511"/>
      <c r="B33" s="491"/>
      <c r="C33" s="491"/>
      <c r="D33" s="269" t="s">
        <v>620</v>
      </c>
      <c r="E33" s="270">
        <v>2248000000</v>
      </c>
      <c r="F33" s="271">
        <v>46287</v>
      </c>
      <c r="G33" s="272">
        <v>48944</v>
      </c>
      <c r="H33" s="273">
        <f t="shared" si="1"/>
        <v>2658</v>
      </c>
      <c r="I33" s="273">
        <f t="shared" si="4"/>
        <v>365</v>
      </c>
      <c r="J33" s="274">
        <f t="shared" si="5"/>
        <v>30869826.937547028</v>
      </c>
      <c r="K33" s="493"/>
      <c r="L33" s="495"/>
      <c r="O33" s="48"/>
    </row>
    <row r="34" spans="1:15" ht="47.25" customHeight="1">
      <c r="A34" s="486" t="s">
        <v>596</v>
      </c>
      <c r="B34" s="498" t="str">
        <f>B6</f>
        <v>대기관리분야</v>
      </c>
      <c r="C34" s="498" t="str">
        <f>C6</f>
        <v>박근형</v>
      </c>
      <c r="D34" s="275" t="s">
        <v>621</v>
      </c>
      <c r="E34" s="276">
        <v>1627010000</v>
      </c>
      <c r="F34" s="277">
        <v>44063</v>
      </c>
      <c r="G34" s="278">
        <v>46618</v>
      </c>
      <c r="H34" s="279">
        <f t="shared" si="1"/>
        <v>2556</v>
      </c>
      <c r="I34" s="279">
        <f t="shared" si="4"/>
        <v>332</v>
      </c>
      <c r="J34" s="280" t="s">
        <v>529</v>
      </c>
      <c r="K34" s="499">
        <f>SUM(J34:J52)</f>
        <v>183382657.94841316</v>
      </c>
      <c r="L34" s="500">
        <v>7</v>
      </c>
      <c r="N34" s="48"/>
    </row>
    <row r="35" spans="1:15" ht="47.25" customHeight="1">
      <c r="A35" s="486"/>
      <c r="B35" s="490"/>
      <c r="C35" s="490"/>
      <c r="D35" s="262" t="s">
        <v>622</v>
      </c>
      <c r="E35" s="263">
        <v>937230000</v>
      </c>
      <c r="F35" s="264">
        <v>44445</v>
      </c>
      <c r="G35" s="265">
        <v>45651</v>
      </c>
      <c r="H35" s="266">
        <v>545</v>
      </c>
      <c r="I35" s="266">
        <f>SUM(IF((G35-M35+1)&gt;365,365,G35-M35+1))</f>
        <v>121</v>
      </c>
      <c r="J35" s="281" t="s">
        <v>362</v>
      </c>
      <c r="K35" s="492"/>
      <c r="L35" s="494"/>
      <c r="M35" s="268">
        <v>45531</v>
      </c>
    </row>
    <row r="36" spans="1:15" ht="47.25" customHeight="1">
      <c r="A36" s="486"/>
      <c r="B36" s="490"/>
      <c r="C36" s="490"/>
      <c r="D36" s="262" t="s">
        <v>623</v>
      </c>
      <c r="E36" s="263">
        <v>192103000</v>
      </c>
      <c r="F36" s="264">
        <v>44497</v>
      </c>
      <c r="G36" s="265">
        <v>46516</v>
      </c>
      <c r="H36" s="266">
        <f t="shared" si="1"/>
        <v>2020</v>
      </c>
      <c r="I36" s="266">
        <f>SUM(IF((G36-M36+1)&gt;365,365,G36-M36+1))</f>
        <v>98</v>
      </c>
      <c r="J36" s="281" t="s">
        <v>362</v>
      </c>
      <c r="K36" s="492"/>
      <c r="L36" s="494"/>
      <c r="M36" s="268">
        <v>46419</v>
      </c>
    </row>
    <row r="37" spans="1:15" ht="47.25" customHeight="1">
      <c r="A37" s="486"/>
      <c r="B37" s="490"/>
      <c r="C37" s="490"/>
      <c r="D37" s="262" t="s">
        <v>624</v>
      </c>
      <c r="E37" s="263">
        <v>1474934000</v>
      </c>
      <c r="F37" s="264">
        <v>44595</v>
      </c>
      <c r="G37" s="265">
        <v>47664</v>
      </c>
      <c r="H37" s="266">
        <f t="shared" si="1"/>
        <v>3070</v>
      </c>
      <c r="I37" s="266">
        <f t="shared" si="4"/>
        <v>365</v>
      </c>
      <c r="J37" s="267">
        <f t="shared" si="5"/>
        <v>17535860.260586318</v>
      </c>
      <c r="K37" s="492"/>
      <c r="L37" s="494"/>
      <c r="M37" s="268"/>
    </row>
    <row r="38" spans="1:15" ht="47.25" customHeight="1">
      <c r="A38" s="486"/>
      <c r="B38" s="490"/>
      <c r="C38" s="490"/>
      <c r="D38" s="262" t="s">
        <v>625</v>
      </c>
      <c r="E38" s="263">
        <v>203133000</v>
      </c>
      <c r="F38" s="264">
        <v>44879</v>
      </c>
      <c r="G38" s="265">
        <v>46704</v>
      </c>
      <c r="H38" s="266">
        <f t="shared" si="1"/>
        <v>1826</v>
      </c>
      <c r="I38" s="266">
        <f t="shared" si="4"/>
        <v>365</v>
      </c>
      <c r="J38" s="267" t="s">
        <v>529</v>
      </c>
      <c r="K38" s="492"/>
      <c r="L38" s="494"/>
      <c r="M38" s="268"/>
      <c r="N38" s="48"/>
    </row>
    <row r="39" spans="1:15" ht="47.25" customHeight="1">
      <c r="A39" s="486"/>
      <c r="B39" s="490"/>
      <c r="C39" s="490"/>
      <c r="D39" s="262" t="s">
        <v>626</v>
      </c>
      <c r="E39" s="263">
        <v>1021790000</v>
      </c>
      <c r="F39" s="264">
        <v>44875</v>
      </c>
      <c r="G39" s="265">
        <v>47066</v>
      </c>
      <c r="H39" s="266">
        <f t="shared" si="1"/>
        <v>2192</v>
      </c>
      <c r="I39" s="266">
        <f t="shared" si="4"/>
        <v>365</v>
      </c>
      <c r="J39" s="267" t="s">
        <v>529</v>
      </c>
      <c r="K39" s="492"/>
      <c r="L39" s="494"/>
      <c r="M39" s="268"/>
    </row>
    <row r="40" spans="1:15" ht="47.25" customHeight="1">
      <c r="A40" s="486"/>
      <c r="B40" s="490"/>
      <c r="C40" s="490"/>
      <c r="D40" s="262" t="s">
        <v>627</v>
      </c>
      <c r="E40" s="263">
        <v>1400000000</v>
      </c>
      <c r="F40" s="264">
        <v>44806</v>
      </c>
      <c r="G40" s="265">
        <v>48405</v>
      </c>
      <c r="H40" s="266">
        <f t="shared" si="1"/>
        <v>3600</v>
      </c>
      <c r="I40" s="266">
        <f t="shared" si="4"/>
        <v>365</v>
      </c>
      <c r="J40" s="267">
        <f t="shared" si="5"/>
        <v>14194444.444444444</v>
      </c>
      <c r="K40" s="492"/>
      <c r="L40" s="494"/>
      <c r="M40" s="268"/>
    </row>
    <row r="41" spans="1:15" ht="47.25" customHeight="1">
      <c r="A41" s="486"/>
      <c r="B41" s="490"/>
      <c r="C41" s="490"/>
      <c r="D41" s="262" t="s">
        <v>628</v>
      </c>
      <c r="E41" s="263">
        <v>73575000</v>
      </c>
      <c r="F41" s="264">
        <v>45013</v>
      </c>
      <c r="G41" s="265">
        <v>46268</v>
      </c>
      <c r="H41" s="266">
        <f t="shared" si="1"/>
        <v>1256</v>
      </c>
      <c r="I41" s="266">
        <f>SUM(IF((G41-M41+1)&gt;365,365,G41-M41+1))</f>
        <v>14</v>
      </c>
      <c r="J41" s="267" t="s">
        <v>529</v>
      </c>
      <c r="K41" s="492"/>
      <c r="L41" s="494"/>
      <c r="M41" s="268">
        <v>46255</v>
      </c>
      <c r="N41" s="48"/>
    </row>
    <row r="42" spans="1:15" ht="47.25" customHeight="1">
      <c r="A42" s="486"/>
      <c r="B42" s="490"/>
      <c r="C42" s="490"/>
      <c r="D42" s="262" t="s">
        <v>629</v>
      </c>
      <c r="E42" s="263">
        <v>950000000</v>
      </c>
      <c r="F42" s="264">
        <v>45050</v>
      </c>
      <c r="G42" s="265">
        <v>47361</v>
      </c>
      <c r="H42" s="266">
        <f t="shared" si="1"/>
        <v>2312</v>
      </c>
      <c r="I42" s="266">
        <f t="shared" si="4"/>
        <v>365</v>
      </c>
      <c r="J42" s="267">
        <f t="shared" si="5"/>
        <v>14997837.370242214</v>
      </c>
      <c r="K42" s="492"/>
      <c r="L42" s="494"/>
    </row>
    <row r="43" spans="1:15" ht="47.25" customHeight="1">
      <c r="A43" s="486"/>
      <c r="B43" s="490"/>
      <c r="C43" s="490"/>
      <c r="D43" s="262" t="s">
        <v>611</v>
      </c>
      <c r="E43" s="263">
        <v>465894000</v>
      </c>
      <c r="F43" s="264">
        <v>43774</v>
      </c>
      <c r="G43" s="265">
        <v>46428</v>
      </c>
      <c r="H43" s="266">
        <f t="shared" si="1"/>
        <v>2655</v>
      </c>
      <c r="I43" s="266">
        <f t="shared" si="4"/>
        <v>142</v>
      </c>
      <c r="J43" s="267">
        <f t="shared" si="5"/>
        <v>2491787.1186440676</v>
      </c>
      <c r="K43" s="492"/>
      <c r="L43" s="494"/>
      <c r="M43" s="268"/>
    </row>
    <row r="44" spans="1:15" ht="47.25" customHeight="1">
      <c r="A44" s="486"/>
      <c r="B44" s="490"/>
      <c r="C44" s="490"/>
      <c r="D44" s="262" t="s">
        <v>630</v>
      </c>
      <c r="E44" s="263">
        <v>306000000</v>
      </c>
      <c r="F44" s="264">
        <v>45190</v>
      </c>
      <c r="G44" s="265">
        <v>46282</v>
      </c>
      <c r="H44" s="266">
        <f t="shared" si="1"/>
        <v>1093</v>
      </c>
      <c r="I44" s="266">
        <f>SUM(IF((G44-M44+1)&gt;365,365,G44-M44+1))</f>
        <v>7</v>
      </c>
      <c r="J44" s="267">
        <f t="shared" si="5"/>
        <v>195974.3824336688</v>
      </c>
      <c r="K44" s="492"/>
      <c r="L44" s="494"/>
      <c r="M44" s="268">
        <v>46276</v>
      </c>
    </row>
    <row r="45" spans="1:15" ht="47.25" customHeight="1">
      <c r="A45" s="486"/>
      <c r="B45" s="490"/>
      <c r="C45" s="490"/>
      <c r="D45" s="262" t="s">
        <v>631</v>
      </c>
      <c r="E45" s="263">
        <v>672880000</v>
      </c>
      <c r="F45" s="264">
        <v>45287</v>
      </c>
      <c r="G45" s="265">
        <v>46169</v>
      </c>
      <c r="H45" s="266">
        <f t="shared" si="1"/>
        <v>883</v>
      </c>
      <c r="I45" s="266">
        <f>SUM(IF((G45-M45+1)&gt;365,365,G45-M45+1))</f>
        <v>22</v>
      </c>
      <c r="J45" s="281" t="s">
        <v>362</v>
      </c>
      <c r="K45" s="492"/>
      <c r="L45" s="494"/>
      <c r="M45" s="268">
        <v>46148</v>
      </c>
    </row>
    <row r="46" spans="1:15" ht="47.25" customHeight="1">
      <c r="A46" s="486"/>
      <c r="B46" s="490"/>
      <c r="C46" s="490"/>
      <c r="D46" s="262" t="s">
        <v>632</v>
      </c>
      <c r="E46" s="263">
        <v>1154813000</v>
      </c>
      <c r="F46" s="264">
        <v>45450</v>
      </c>
      <c r="G46" s="265">
        <v>46906</v>
      </c>
      <c r="H46" s="266">
        <f t="shared" si="1"/>
        <v>1457</v>
      </c>
      <c r="I46" s="266">
        <f t="shared" si="4"/>
        <v>365</v>
      </c>
      <c r="J46" s="267">
        <f t="shared" si="5"/>
        <v>28929769.732326705</v>
      </c>
      <c r="K46" s="492"/>
      <c r="L46" s="494"/>
      <c r="M46" s="268"/>
      <c r="N46" s="48"/>
    </row>
    <row r="47" spans="1:15" ht="47.25" customHeight="1">
      <c r="A47" s="486"/>
      <c r="B47" s="490"/>
      <c r="C47" s="490"/>
      <c r="D47" s="262" t="s">
        <v>633</v>
      </c>
      <c r="E47" s="263">
        <v>894580000</v>
      </c>
      <c r="F47" s="264">
        <v>45365</v>
      </c>
      <c r="G47" s="265">
        <v>46459</v>
      </c>
      <c r="H47" s="266">
        <f t="shared" si="1"/>
        <v>1095</v>
      </c>
      <c r="I47" s="266">
        <f t="shared" si="4"/>
        <v>173</v>
      </c>
      <c r="J47" s="267">
        <f t="shared" si="5"/>
        <v>14133547.031963471</v>
      </c>
      <c r="K47" s="492"/>
      <c r="L47" s="494"/>
    </row>
    <row r="48" spans="1:15" ht="47.25" customHeight="1">
      <c r="A48" s="486"/>
      <c r="B48" s="490"/>
      <c r="C48" s="490"/>
      <c r="D48" s="262" t="s">
        <v>32</v>
      </c>
      <c r="E48" s="263">
        <v>588159000</v>
      </c>
      <c r="F48" s="264">
        <v>45698</v>
      </c>
      <c r="G48" s="265">
        <v>46473</v>
      </c>
      <c r="H48" s="266">
        <f t="shared" si="1"/>
        <v>776</v>
      </c>
      <c r="I48" s="266">
        <f t="shared" si="4"/>
        <v>187</v>
      </c>
      <c r="J48" s="267">
        <f t="shared" si="5"/>
        <v>14173419.201030929</v>
      </c>
      <c r="K48" s="492"/>
      <c r="L48" s="494"/>
      <c r="M48" s="268"/>
    </row>
    <row r="49" spans="1:15" ht="47.25" customHeight="1">
      <c r="A49" s="486"/>
      <c r="B49" s="490"/>
      <c r="C49" s="490"/>
      <c r="D49" s="262" t="s">
        <v>634</v>
      </c>
      <c r="E49" s="263">
        <v>1646760000</v>
      </c>
      <c r="F49" s="264">
        <v>46007</v>
      </c>
      <c r="G49" s="265">
        <v>48706</v>
      </c>
      <c r="H49" s="266">
        <f t="shared" si="1"/>
        <v>2700</v>
      </c>
      <c r="I49" s="266">
        <f>SUM(IF((G49-M49+1)&gt;365,365,G49-M49+1))</f>
        <v>365</v>
      </c>
      <c r="J49" s="281" t="s">
        <v>362</v>
      </c>
      <c r="K49" s="492"/>
      <c r="L49" s="494"/>
      <c r="M49" s="268">
        <v>46175</v>
      </c>
    </row>
    <row r="50" spans="1:15" ht="47.25" customHeight="1">
      <c r="A50" s="486"/>
      <c r="B50" s="490"/>
      <c r="C50" s="490"/>
      <c r="D50" s="262" t="s">
        <v>635</v>
      </c>
      <c r="E50" s="263">
        <v>845280000</v>
      </c>
      <c r="F50" s="264">
        <v>46006</v>
      </c>
      <c r="G50" s="265">
        <v>47805</v>
      </c>
      <c r="H50" s="266">
        <f t="shared" si="1"/>
        <v>1800</v>
      </c>
      <c r="I50" s="266">
        <f t="shared" ref="I50" si="7">SUM(IF((G50-$B$3+1)&gt;365,365,G50-$B$3+1))</f>
        <v>365</v>
      </c>
      <c r="J50" s="267">
        <f t="shared" ref="J50" si="8">E50*(I50/H50)/10</f>
        <v>17140400</v>
      </c>
      <c r="K50" s="492"/>
      <c r="L50" s="494"/>
      <c r="M50" s="268"/>
    </row>
    <row r="51" spans="1:15" ht="47.25" customHeight="1">
      <c r="A51" s="486"/>
      <c r="B51" s="490"/>
      <c r="C51" s="490"/>
      <c r="D51" s="262" t="s">
        <v>636</v>
      </c>
      <c r="E51" s="263">
        <v>830120000</v>
      </c>
      <c r="F51" s="264">
        <v>46044</v>
      </c>
      <c r="G51" s="265">
        <v>47098</v>
      </c>
      <c r="H51" s="266">
        <f t="shared" si="1"/>
        <v>1055</v>
      </c>
      <c r="I51" s="266">
        <f t="shared" si="4"/>
        <v>365</v>
      </c>
      <c r="J51" s="267">
        <f t="shared" si="5"/>
        <v>28719791.469194315</v>
      </c>
      <c r="K51" s="492"/>
      <c r="L51" s="494"/>
      <c r="M51" s="268"/>
    </row>
    <row r="52" spans="1:15" ht="47.25" customHeight="1">
      <c r="A52" s="487"/>
      <c r="B52" s="491"/>
      <c r="C52" s="491"/>
      <c r="D52" s="269" t="s">
        <v>620</v>
      </c>
      <c r="E52" s="270">
        <v>2248000000</v>
      </c>
      <c r="F52" s="271">
        <v>46287</v>
      </c>
      <c r="G52" s="272">
        <v>48944</v>
      </c>
      <c r="H52" s="273">
        <f t="shared" si="1"/>
        <v>2658</v>
      </c>
      <c r="I52" s="273">
        <f t="shared" si="4"/>
        <v>365</v>
      </c>
      <c r="J52" s="274">
        <f t="shared" si="5"/>
        <v>30869826.937547028</v>
      </c>
      <c r="K52" s="493"/>
      <c r="L52" s="495"/>
      <c r="M52" s="268"/>
      <c r="N52" s="48"/>
    </row>
    <row r="53" spans="1:15" ht="47.25" customHeight="1">
      <c r="A53" s="496" t="s">
        <v>596</v>
      </c>
      <c r="B53" s="498" t="str">
        <f>B7</f>
        <v>수질관리분야</v>
      </c>
      <c r="C53" s="498" t="str">
        <f>C7</f>
        <v>박영수</v>
      </c>
      <c r="D53" s="275" t="s">
        <v>637</v>
      </c>
      <c r="E53" s="276">
        <v>2324859000</v>
      </c>
      <c r="F53" s="277">
        <v>45356</v>
      </c>
      <c r="G53" s="278">
        <v>48402</v>
      </c>
      <c r="H53" s="279">
        <f t="shared" si="1"/>
        <v>3047</v>
      </c>
      <c r="I53" s="279">
        <f t="shared" si="4"/>
        <v>365</v>
      </c>
      <c r="J53" s="280">
        <f t="shared" si="5"/>
        <v>27849476.04200853</v>
      </c>
      <c r="K53" s="499">
        <f>SUM(J53:J62)</f>
        <v>223973741.97911677</v>
      </c>
      <c r="L53" s="500">
        <v>7</v>
      </c>
      <c r="M53" s="268"/>
      <c r="O53" s="48"/>
    </row>
    <row r="54" spans="1:15" ht="47.25" customHeight="1">
      <c r="A54" s="486"/>
      <c r="B54" s="490"/>
      <c r="C54" s="490"/>
      <c r="D54" s="262" t="s">
        <v>638</v>
      </c>
      <c r="E54" s="263">
        <v>401047405</v>
      </c>
      <c r="F54" s="264">
        <v>45733</v>
      </c>
      <c r="G54" s="265">
        <v>46507</v>
      </c>
      <c r="H54" s="266">
        <f t="shared" si="1"/>
        <v>775</v>
      </c>
      <c r="I54" s="266">
        <f t="shared" si="4"/>
        <v>221</v>
      </c>
      <c r="J54" s="267">
        <f t="shared" si="5"/>
        <v>11436319.549032258</v>
      </c>
      <c r="K54" s="492"/>
      <c r="L54" s="494"/>
      <c r="M54" s="268"/>
    </row>
    <row r="55" spans="1:15" ht="47.25" customHeight="1">
      <c r="A55" s="486"/>
      <c r="B55" s="490"/>
      <c r="C55" s="490"/>
      <c r="D55" s="262" t="s">
        <v>639</v>
      </c>
      <c r="E55" s="263">
        <v>1023850000</v>
      </c>
      <c r="F55" s="264">
        <v>45818</v>
      </c>
      <c r="G55" s="265">
        <v>46417</v>
      </c>
      <c r="H55" s="266">
        <f t="shared" si="1"/>
        <v>600</v>
      </c>
      <c r="I55" s="266">
        <f t="shared" si="4"/>
        <v>131</v>
      </c>
      <c r="J55" s="267">
        <f t="shared" si="5"/>
        <v>22354058.333333332</v>
      </c>
      <c r="K55" s="492"/>
      <c r="L55" s="494"/>
      <c r="M55" s="268"/>
      <c r="N55" s="48"/>
    </row>
    <row r="56" spans="1:15" ht="47.25" customHeight="1">
      <c r="A56" s="486"/>
      <c r="B56" s="490"/>
      <c r="C56" s="490"/>
      <c r="D56" s="262" t="s">
        <v>640</v>
      </c>
      <c r="E56" s="263">
        <v>664020000</v>
      </c>
      <c r="F56" s="264">
        <v>45924</v>
      </c>
      <c r="G56" s="265">
        <v>46643</v>
      </c>
      <c r="H56" s="266">
        <f t="shared" si="1"/>
        <v>720</v>
      </c>
      <c r="I56" s="266">
        <f t="shared" si="4"/>
        <v>357</v>
      </c>
      <c r="J56" s="267">
        <f t="shared" si="5"/>
        <v>32924325</v>
      </c>
      <c r="K56" s="492"/>
      <c r="L56" s="494"/>
      <c r="M56" s="268"/>
    </row>
    <row r="57" spans="1:15" ht="47.25" customHeight="1">
      <c r="A57" s="486"/>
      <c r="B57" s="490"/>
      <c r="C57" s="490"/>
      <c r="D57" s="262" t="s">
        <v>641</v>
      </c>
      <c r="E57" s="263">
        <v>2682700000</v>
      </c>
      <c r="F57" s="264">
        <v>45649</v>
      </c>
      <c r="G57" s="265">
        <v>47118</v>
      </c>
      <c r="H57" s="266">
        <f t="shared" si="1"/>
        <v>1470</v>
      </c>
      <c r="I57" s="266">
        <f t="shared" si="4"/>
        <v>365</v>
      </c>
      <c r="J57" s="267">
        <f t="shared" si="5"/>
        <v>66611258.503401361</v>
      </c>
      <c r="K57" s="492"/>
      <c r="L57" s="494"/>
      <c r="M57" s="268"/>
    </row>
    <row r="58" spans="1:15" ht="47.25" customHeight="1">
      <c r="A58" s="486"/>
      <c r="B58" s="490"/>
      <c r="C58" s="490"/>
      <c r="D58" s="262" t="s">
        <v>642</v>
      </c>
      <c r="E58" s="263">
        <v>964950000</v>
      </c>
      <c r="F58" s="264">
        <v>44811</v>
      </c>
      <c r="G58" s="265">
        <v>46637</v>
      </c>
      <c r="H58" s="266">
        <f t="shared" si="1"/>
        <v>1827</v>
      </c>
      <c r="I58" s="266">
        <f t="shared" si="4"/>
        <v>351</v>
      </c>
      <c r="J58" s="267">
        <f t="shared" si="5"/>
        <v>18538448.275862068</v>
      </c>
      <c r="K58" s="492"/>
      <c r="L58" s="494"/>
      <c r="M58" s="268"/>
    </row>
    <row r="59" spans="1:15" ht="47.25" customHeight="1">
      <c r="A59" s="486"/>
      <c r="B59" s="490"/>
      <c r="C59" s="490"/>
      <c r="D59" s="262" t="s">
        <v>643</v>
      </c>
      <c r="E59" s="263">
        <v>1364400000</v>
      </c>
      <c r="F59" s="264">
        <v>45224</v>
      </c>
      <c r="G59" s="265">
        <v>47743</v>
      </c>
      <c r="H59" s="266">
        <f t="shared" si="1"/>
        <v>2520</v>
      </c>
      <c r="I59" s="266">
        <f t="shared" si="4"/>
        <v>365</v>
      </c>
      <c r="J59" s="267">
        <f t="shared" si="5"/>
        <v>19762142.857142858</v>
      </c>
      <c r="K59" s="492"/>
      <c r="L59" s="494"/>
      <c r="M59" s="268"/>
    </row>
    <row r="60" spans="1:15" ht="47.25" customHeight="1">
      <c r="A60" s="486"/>
      <c r="B60" s="490"/>
      <c r="C60" s="490"/>
      <c r="D60" s="262" t="s">
        <v>644</v>
      </c>
      <c r="E60" s="263">
        <v>240980000</v>
      </c>
      <c r="F60" s="264">
        <v>46099</v>
      </c>
      <c r="G60" s="265">
        <v>46647</v>
      </c>
      <c r="H60" s="266">
        <f t="shared" si="1"/>
        <v>549</v>
      </c>
      <c r="I60" s="266">
        <f t="shared" si="4"/>
        <v>361</v>
      </c>
      <c r="J60" s="267">
        <f t="shared" si="5"/>
        <v>15845861.566484516</v>
      </c>
      <c r="K60" s="492"/>
      <c r="L60" s="494"/>
      <c r="M60" s="268"/>
      <c r="N60" s="48"/>
      <c r="O60" s="282" t="s">
        <v>645</v>
      </c>
    </row>
    <row r="61" spans="1:15" ht="47.25" customHeight="1">
      <c r="A61" s="486"/>
      <c r="B61" s="490"/>
      <c r="C61" s="490"/>
      <c r="D61" s="262" t="s">
        <v>646</v>
      </c>
      <c r="E61" s="263">
        <v>128000000</v>
      </c>
      <c r="F61" s="264">
        <v>46281</v>
      </c>
      <c r="G61" s="265">
        <v>46820</v>
      </c>
      <c r="H61" s="266">
        <f t="shared" si="1"/>
        <v>540</v>
      </c>
      <c r="I61" s="266">
        <f t="shared" si="4"/>
        <v>365</v>
      </c>
      <c r="J61" s="267">
        <f t="shared" si="5"/>
        <v>8651851.8518518526</v>
      </c>
      <c r="K61" s="492"/>
      <c r="L61" s="494"/>
      <c r="M61" s="268"/>
    </row>
    <row r="62" spans="1:15" ht="47.25" customHeight="1">
      <c r="A62" s="487"/>
      <c r="B62" s="491"/>
      <c r="C62" s="491"/>
      <c r="D62" s="269" t="s">
        <v>647</v>
      </c>
      <c r="E62" s="270">
        <v>35530000</v>
      </c>
      <c r="F62" s="271">
        <v>45916</v>
      </c>
      <c r="G62" s="272">
        <v>46095</v>
      </c>
      <c r="H62" s="273">
        <f t="shared" si="1"/>
        <v>180</v>
      </c>
      <c r="I62" s="273">
        <f>SUM(IF((G62-M62+1)&gt;365,365,G62-M62+1))</f>
        <v>52</v>
      </c>
      <c r="J62" s="283" t="s">
        <v>362</v>
      </c>
      <c r="K62" s="493"/>
      <c r="L62" s="495"/>
      <c r="M62" s="268">
        <v>46044</v>
      </c>
      <c r="N62" s="48"/>
    </row>
    <row r="63" spans="1:15" ht="47.25" customHeight="1">
      <c r="A63" s="496" t="s">
        <v>596</v>
      </c>
      <c r="B63" s="497" t="str">
        <f>B8</f>
        <v>소음진동분야</v>
      </c>
      <c r="C63" s="498" t="str">
        <f>C8</f>
        <v>전은주</v>
      </c>
      <c r="D63" s="275" t="s">
        <v>648</v>
      </c>
      <c r="E63" s="276">
        <v>375122000</v>
      </c>
      <c r="F63" s="277">
        <v>43917</v>
      </c>
      <c r="G63" s="278">
        <v>45011</v>
      </c>
      <c r="H63" s="279">
        <f t="shared" si="1"/>
        <v>1095</v>
      </c>
      <c r="I63" s="279">
        <f>SUM(IF((G63-M63+1)&gt;365,365,G63-M63+1))</f>
        <v>365</v>
      </c>
      <c r="J63" s="284" t="s">
        <v>362</v>
      </c>
      <c r="K63" s="499">
        <f>SUM(J63:J80)</f>
        <v>188782523.54716903</v>
      </c>
      <c r="L63" s="500">
        <v>7</v>
      </c>
      <c r="M63" s="268">
        <v>43931</v>
      </c>
    </row>
    <row r="64" spans="1:15" ht="47.25" customHeight="1">
      <c r="A64" s="486"/>
      <c r="B64" s="488"/>
      <c r="C64" s="490"/>
      <c r="D64" s="262" t="s">
        <v>649</v>
      </c>
      <c r="E64" s="263">
        <v>1146640000</v>
      </c>
      <c r="F64" s="264">
        <v>44617</v>
      </c>
      <c r="G64" s="265">
        <v>46934</v>
      </c>
      <c r="H64" s="266">
        <f t="shared" si="1"/>
        <v>2318</v>
      </c>
      <c r="I64" s="266">
        <f t="shared" si="4"/>
        <v>365</v>
      </c>
      <c r="J64" s="267">
        <f t="shared" si="5"/>
        <v>18055375.323554792</v>
      </c>
      <c r="K64" s="492"/>
      <c r="L64" s="494"/>
      <c r="M64" s="268"/>
      <c r="N64" s="48"/>
    </row>
    <row r="65" spans="1:14" ht="47.25" customHeight="1">
      <c r="A65" s="486"/>
      <c r="B65" s="488"/>
      <c r="C65" s="490"/>
      <c r="D65" s="262" t="s">
        <v>650</v>
      </c>
      <c r="E65" s="263">
        <v>1500895000</v>
      </c>
      <c r="F65" s="264">
        <v>44916</v>
      </c>
      <c r="G65" s="265">
        <v>48446</v>
      </c>
      <c r="H65" s="266">
        <f t="shared" si="1"/>
        <v>3531</v>
      </c>
      <c r="I65" s="266">
        <f t="shared" si="4"/>
        <v>365</v>
      </c>
      <c r="J65" s="267">
        <f t="shared" si="5"/>
        <v>15514774.143302182</v>
      </c>
      <c r="K65" s="492"/>
      <c r="L65" s="494"/>
      <c r="M65" s="268"/>
      <c r="N65" s="48"/>
    </row>
    <row r="66" spans="1:14" ht="47.25" customHeight="1">
      <c r="A66" s="486"/>
      <c r="B66" s="488"/>
      <c r="C66" s="490"/>
      <c r="D66" s="262" t="s">
        <v>335</v>
      </c>
      <c r="E66" s="263">
        <v>2213890000</v>
      </c>
      <c r="F66" s="264">
        <v>45084</v>
      </c>
      <c r="G66" s="265">
        <v>47548</v>
      </c>
      <c r="H66" s="266">
        <f t="shared" si="1"/>
        <v>2465</v>
      </c>
      <c r="I66" s="266">
        <f t="shared" si="4"/>
        <v>365</v>
      </c>
      <c r="J66" s="267">
        <f t="shared" si="5"/>
        <v>32781738.336714</v>
      </c>
      <c r="K66" s="492"/>
      <c r="L66" s="494"/>
      <c r="M66" s="268"/>
      <c r="N66" s="48"/>
    </row>
    <row r="67" spans="1:14" ht="47.25" customHeight="1">
      <c r="A67" s="486"/>
      <c r="B67" s="488"/>
      <c r="C67" s="490"/>
      <c r="D67" s="262" t="s">
        <v>651</v>
      </c>
      <c r="E67" s="263">
        <v>245982000</v>
      </c>
      <c r="F67" s="264">
        <v>45218</v>
      </c>
      <c r="G67" s="265">
        <v>45582</v>
      </c>
      <c r="H67" s="266">
        <f t="shared" si="1"/>
        <v>365</v>
      </c>
      <c r="I67" s="266">
        <f>SUM(IF((G67-M67+1)&gt;365,365,G67-M67+1))</f>
        <v>16</v>
      </c>
      <c r="J67" s="281" t="s">
        <v>362</v>
      </c>
      <c r="K67" s="492"/>
      <c r="L67" s="494"/>
      <c r="M67" s="268">
        <v>45567</v>
      </c>
      <c r="N67" s="48"/>
    </row>
    <row r="68" spans="1:14" ht="47.25" customHeight="1">
      <c r="A68" s="486"/>
      <c r="B68" s="488"/>
      <c r="C68" s="490"/>
      <c r="D68" s="262" t="s">
        <v>652</v>
      </c>
      <c r="E68" s="263">
        <v>781027000</v>
      </c>
      <c r="F68" s="264">
        <v>45279</v>
      </c>
      <c r="G68" s="265">
        <v>46374</v>
      </c>
      <c r="H68" s="266">
        <f t="shared" si="1"/>
        <v>1096</v>
      </c>
      <c r="I68" s="266">
        <f t="shared" si="4"/>
        <v>88</v>
      </c>
      <c r="J68" s="267">
        <f t="shared" si="5"/>
        <v>6271019.7080291975</v>
      </c>
      <c r="K68" s="492"/>
      <c r="L68" s="494"/>
      <c r="M68" s="268"/>
      <c r="N68" s="48"/>
    </row>
    <row r="69" spans="1:14" ht="47.25" customHeight="1">
      <c r="A69" s="486"/>
      <c r="B69" s="488"/>
      <c r="C69" s="490"/>
      <c r="D69" s="262" t="s">
        <v>653</v>
      </c>
      <c r="E69" s="263">
        <v>204894000</v>
      </c>
      <c r="F69" s="264">
        <v>45372</v>
      </c>
      <c r="G69" s="265">
        <v>46091</v>
      </c>
      <c r="H69" s="266">
        <f t="shared" si="1"/>
        <v>720</v>
      </c>
      <c r="I69" s="266">
        <f>SUM(IF((G69-M69+1)&gt;365,365,G69-M69+1))</f>
        <v>16</v>
      </c>
      <c r="J69" s="281" t="s">
        <v>362</v>
      </c>
      <c r="K69" s="492"/>
      <c r="L69" s="494"/>
      <c r="M69" s="268">
        <v>46076</v>
      </c>
      <c r="N69" s="48"/>
    </row>
    <row r="70" spans="1:14" ht="47.25" customHeight="1">
      <c r="A70" s="486"/>
      <c r="B70" s="488"/>
      <c r="C70" s="490"/>
      <c r="D70" s="262" t="s">
        <v>654</v>
      </c>
      <c r="E70" s="263">
        <v>946742000</v>
      </c>
      <c r="F70" s="264">
        <v>45470</v>
      </c>
      <c r="G70" s="265">
        <v>46382</v>
      </c>
      <c r="H70" s="266">
        <f t="shared" si="1"/>
        <v>913</v>
      </c>
      <c r="I70" s="266">
        <f t="shared" si="4"/>
        <v>96</v>
      </c>
      <c r="J70" s="267">
        <f t="shared" si="5"/>
        <v>9954789.923329683</v>
      </c>
      <c r="K70" s="492"/>
      <c r="L70" s="494"/>
      <c r="M70" s="268"/>
      <c r="N70" s="48"/>
    </row>
    <row r="71" spans="1:14" ht="47.25" customHeight="1">
      <c r="A71" s="486"/>
      <c r="B71" s="488"/>
      <c r="C71" s="490"/>
      <c r="D71" s="262" t="s">
        <v>655</v>
      </c>
      <c r="E71" s="263">
        <v>215604000</v>
      </c>
      <c r="F71" s="264">
        <v>45576</v>
      </c>
      <c r="G71" s="265">
        <v>46302</v>
      </c>
      <c r="H71" s="266">
        <f t="shared" si="1"/>
        <v>727</v>
      </c>
      <c r="I71" s="266">
        <f>SUM(IF((G71-M71+1)&gt;365,365,G71-M71+1))</f>
        <v>28</v>
      </c>
      <c r="J71" s="267">
        <f t="shared" si="5"/>
        <v>830386.79504814302</v>
      </c>
      <c r="K71" s="492"/>
      <c r="L71" s="494"/>
      <c r="M71" s="268">
        <v>46275</v>
      </c>
      <c r="N71" s="48"/>
    </row>
    <row r="72" spans="1:14" ht="47.25" customHeight="1">
      <c r="A72" s="486"/>
      <c r="B72" s="488"/>
      <c r="C72" s="490"/>
      <c r="D72" s="262" t="s">
        <v>656</v>
      </c>
      <c r="E72" s="263">
        <v>901243000</v>
      </c>
      <c r="F72" s="264">
        <v>45603</v>
      </c>
      <c r="G72" s="265">
        <v>46303</v>
      </c>
      <c r="H72" s="266">
        <f t="shared" si="1"/>
        <v>701</v>
      </c>
      <c r="I72" s="266">
        <f>SUM(IF((G72-M72+1)&gt;365,365,G72-M72+1))</f>
        <v>39</v>
      </c>
      <c r="J72" s="267">
        <f t="shared" si="5"/>
        <v>5014048.0741797434</v>
      </c>
      <c r="K72" s="492"/>
      <c r="L72" s="494"/>
      <c r="M72" s="268">
        <v>46265</v>
      </c>
      <c r="N72" s="48"/>
    </row>
    <row r="73" spans="1:14" ht="47.25" customHeight="1">
      <c r="A73" s="486"/>
      <c r="B73" s="488"/>
      <c r="C73" s="490"/>
      <c r="D73" s="262" t="s">
        <v>657</v>
      </c>
      <c r="E73" s="263">
        <v>328341000</v>
      </c>
      <c r="F73" s="264">
        <v>45856</v>
      </c>
      <c r="G73" s="265">
        <v>46278</v>
      </c>
      <c r="H73" s="266">
        <f t="shared" si="1"/>
        <v>423</v>
      </c>
      <c r="I73" s="266">
        <f>SUM(IF((G73-M73+1)&gt;365,365,G73-M73+1))</f>
        <v>21</v>
      </c>
      <c r="J73" s="267">
        <f t="shared" si="5"/>
        <v>1630061.7021276597</v>
      </c>
      <c r="K73" s="492"/>
      <c r="L73" s="494"/>
      <c r="M73" s="268">
        <v>46258</v>
      </c>
      <c r="N73" s="48"/>
    </row>
    <row r="74" spans="1:14" ht="47.25" customHeight="1">
      <c r="A74" s="486"/>
      <c r="B74" s="488"/>
      <c r="C74" s="490"/>
      <c r="D74" s="262" t="s">
        <v>658</v>
      </c>
      <c r="E74" s="263">
        <v>701730000</v>
      </c>
      <c r="F74" s="264">
        <v>45992</v>
      </c>
      <c r="G74" s="265">
        <v>47177</v>
      </c>
      <c r="H74" s="266">
        <f t="shared" si="1"/>
        <v>1186</v>
      </c>
      <c r="I74" s="266">
        <f t="shared" ref="I74:I113" si="9">SUM(IF((G74-$B$3+1)&gt;365,365,G74-$B$3+1))</f>
        <v>365</v>
      </c>
      <c r="J74" s="267">
        <f t="shared" si="5"/>
        <v>21596243.676222596</v>
      </c>
      <c r="K74" s="492"/>
      <c r="L74" s="494"/>
      <c r="M74" s="268"/>
      <c r="N74" s="48"/>
    </row>
    <row r="75" spans="1:14" ht="47.25" customHeight="1">
      <c r="A75" s="486"/>
      <c r="B75" s="488"/>
      <c r="C75" s="490"/>
      <c r="D75" s="262" t="s">
        <v>659</v>
      </c>
      <c r="E75" s="263">
        <v>404066800</v>
      </c>
      <c r="F75" s="264">
        <v>45987</v>
      </c>
      <c r="G75" s="265">
        <v>46352</v>
      </c>
      <c r="H75" s="266">
        <f t="shared" si="1"/>
        <v>366</v>
      </c>
      <c r="I75" s="266">
        <f t="shared" si="9"/>
        <v>66</v>
      </c>
      <c r="J75" s="267">
        <f t="shared" si="5"/>
        <v>7286450.4918032791</v>
      </c>
      <c r="K75" s="492"/>
      <c r="L75" s="494"/>
      <c r="M75" s="268"/>
      <c r="N75" s="48"/>
    </row>
    <row r="76" spans="1:14" ht="47.25" customHeight="1">
      <c r="A76" s="486"/>
      <c r="B76" s="488"/>
      <c r="C76" s="490"/>
      <c r="D76" s="262" t="s">
        <v>660</v>
      </c>
      <c r="E76" s="263">
        <v>18601000</v>
      </c>
      <c r="F76" s="264">
        <v>45995</v>
      </c>
      <c r="G76" s="265">
        <v>46174</v>
      </c>
      <c r="H76" s="266">
        <f t="shared" si="1"/>
        <v>180</v>
      </c>
      <c r="I76" s="266">
        <f>SUM(IF((G76-M76+1)&gt;365,365,G76-M76+1))</f>
        <v>25</v>
      </c>
      <c r="J76" s="281" t="s">
        <v>362</v>
      </c>
      <c r="K76" s="492"/>
      <c r="L76" s="494"/>
      <c r="M76" s="268">
        <v>46150</v>
      </c>
      <c r="N76" s="48"/>
    </row>
    <row r="77" spans="1:14" ht="47.25" customHeight="1">
      <c r="A77" s="486"/>
      <c r="B77" s="488"/>
      <c r="C77" s="490"/>
      <c r="D77" s="262" t="s">
        <v>661</v>
      </c>
      <c r="E77" s="263">
        <v>240980000</v>
      </c>
      <c r="F77" s="264">
        <v>46099</v>
      </c>
      <c r="G77" s="265">
        <v>46647</v>
      </c>
      <c r="H77" s="266">
        <f t="shared" si="1"/>
        <v>549</v>
      </c>
      <c r="I77" s="266">
        <f t="shared" si="9"/>
        <v>361</v>
      </c>
      <c r="J77" s="267">
        <f t="shared" si="5"/>
        <v>15845861.566484516</v>
      </c>
      <c r="K77" s="492"/>
      <c r="L77" s="494"/>
      <c r="M77" s="268"/>
      <c r="N77" s="48"/>
    </row>
    <row r="78" spans="1:14" ht="47.25" customHeight="1">
      <c r="A78" s="486"/>
      <c r="B78" s="488"/>
      <c r="C78" s="490"/>
      <c r="D78" s="262" t="s">
        <v>575</v>
      </c>
      <c r="E78" s="263">
        <v>1569300000</v>
      </c>
      <c r="F78" s="264">
        <v>46134</v>
      </c>
      <c r="G78" s="265">
        <v>48325</v>
      </c>
      <c r="H78" s="266">
        <f t="shared" si="1"/>
        <v>2192</v>
      </c>
      <c r="I78" s="266">
        <f t="shared" si="9"/>
        <v>365</v>
      </c>
      <c r="J78" s="267">
        <f t="shared" si="5"/>
        <v>26131135.94890511</v>
      </c>
      <c r="K78" s="492"/>
      <c r="L78" s="494"/>
      <c r="M78" s="268"/>
      <c r="N78" s="48"/>
    </row>
    <row r="79" spans="1:14" ht="47.25" customHeight="1">
      <c r="A79" s="486"/>
      <c r="B79" s="488"/>
      <c r="C79" s="490"/>
      <c r="D79" s="262" t="s">
        <v>662</v>
      </c>
      <c r="E79" s="263">
        <v>393400000</v>
      </c>
      <c r="F79" s="264">
        <v>46169</v>
      </c>
      <c r="G79" s="265">
        <v>46717</v>
      </c>
      <c r="H79" s="266">
        <f t="shared" si="1"/>
        <v>549</v>
      </c>
      <c r="I79" s="266">
        <f t="shared" si="9"/>
        <v>365</v>
      </c>
      <c r="J79" s="267">
        <f t="shared" si="5"/>
        <v>26155009.107468124</v>
      </c>
      <c r="K79" s="492"/>
      <c r="L79" s="494"/>
      <c r="M79" s="268"/>
      <c r="N79" s="48"/>
    </row>
    <row r="80" spans="1:14" ht="47.25" customHeight="1">
      <c r="A80" s="487"/>
      <c r="B80" s="489"/>
      <c r="C80" s="491"/>
      <c r="D80" s="269" t="s">
        <v>663</v>
      </c>
      <c r="E80" s="270">
        <v>20691000</v>
      </c>
      <c r="F80" s="271">
        <v>46246</v>
      </c>
      <c r="G80" s="272">
        <v>46485</v>
      </c>
      <c r="H80" s="273">
        <f t="shared" ref="H80:H113" si="10">G80-F80+1</f>
        <v>240</v>
      </c>
      <c r="I80" s="273">
        <f t="shared" si="9"/>
        <v>199</v>
      </c>
      <c r="J80" s="274">
        <f t="shared" si="5"/>
        <v>1715628.75</v>
      </c>
      <c r="K80" s="493"/>
      <c r="L80" s="495"/>
      <c r="M80" s="268"/>
      <c r="N80" s="48"/>
    </row>
    <row r="81" spans="1:13" ht="47.25" customHeight="1">
      <c r="A81" s="486" t="s">
        <v>597</v>
      </c>
      <c r="B81" s="488" t="str">
        <f>B9</f>
        <v>토양환경분야</v>
      </c>
      <c r="C81" s="490" t="str">
        <f>C9</f>
        <v>김태원</v>
      </c>
      <c r="D81" s="285" t="s">
        <v>664</v>
      </c>
      <c r="E81" s="286">
        <v>1339700000</v>
      </c>
      <c r="F81" s="287">
        <v>44004</v>
      </c>
      <c r="G81" s="288">
        <v>47086</v>
      </c>
      <c r="H81" s="289">
        <f t="shared" si="10"/>
        <v>3083</v>
      </c>
      <c r="I81" s="289">
        <f t="shared" si="9"/>
        <v>365</v>
      </c>
      <c r="J81" s="290">
        <f t="shared" si="5"/>
        <v>15860866.039571846</v>
      </c>
      <c r="K81" s="492">
        <f>SUM(J81:J96)</f>
        <v>216303634.79875481</v>
      </c>
      <c r="L81" s="494">
        <v>6</v>
      </c>
      <c r="M81" s="268"/>
    </row>
    <row r="82" spans="1:13" ht="47.25" customHeight="1">
      <c r="A82" s="486"/>
      <c r="B82" s="488"/>
      <c r="C82" s="490"/>
      <c r="D82" s="262" t="s">
        <v>622</v>
      </c>
      <c r="E82" s="263">
        <v>937230000</v>
      </c>
      <c r="F82" s="264">
        <v>44445</v>
      </c>
      <c r="G82" s="265">
        <v>45651</v>
      </c>
      <c r="H82" s="266">
        <v>545</v>
      </c>
      <c r="I82" s="266">
        <f>SUM(IF((G82-M82+1)&gt;365,365,G82-M82+1))</f>
        <v>121</v>
      </c>
      <c r="J82" s="281" t="s">
        <v>362</v>
      </c>
      <c r="K82" s="492"/>
      <c r="L82" s="494"/>
      <c r="M82" s="268">
        <v>45531</v>
      </c>
    </row>
    <row r="83" spans="1:13" ht="47.25" customHeight="1">
      <c r="A83" s="486"/>
      <c r="B83" s="488"/>
      <c r="C83" s="490"/>
      <c r="D83" s="262" t="s">
        <v>625</v>
      </c>
      <c r="E83" s="263">
        <v>203133000</v>
      </c>
      <c r="F83" s="264">
        <v>44879</v>
      </c>
      <c r="G83" s="265">
        <v>46704</v>
      </c>
      <c r="H83" s="266">
        <f t="shared" si="10"/>
        <v>1826</v>
      </c>
      <c r="I83" s="266">
        <f t="shared" si="9"/>
        <v>365</v>
      </c>
      <c r="J83" s="267" t="s">
        <v>529</v>
      </c>
      <c r="K83" s="492"/>
      <c r="L83" s="494"/>
      <c r="M83" s="268"/>
    </row>
    <row r="84" spans="1:13" ht="47.25" customHeight="1">
      <c r="A84" s="486"/>
      <c r="B84" s="488"/>
      <c r="C84" s="490"/>
      <c r="D84" s="262" t="s">
        <v>626</v>
      </c>
      <c r="E84" s="263">
        <v>1021790000</v>
      </c>
      <c r="F84" s="264">
        <v>44875</v>
      </c>
      <c r="G84" s="265">
        <v>47066</v>
      </c>
      <c r="H84" s="266">
        <f t="shared" si="10"/>
        <v>2192</v>
      </c>
      <c r="I84" s="266">
        <f t="shared" si="9"/>
        <v>365</v>
      </c>
      <c r="J84" s="267" t="s">
        <v>529</v>
      </c>
      <c r="K84" s="492"/>
      <c r="L84" s="494"/>
      <c r="M84" s="268"/>
    </row>
    <row r="85" spans="1:13" ht="47.25" customHeight="1">
      <c r="A85" s="486"/>
      <c r="B85" s="488"/>
      <c r="C85" s="490"/>
      <c r="D85" s="262" t="s">
        <v>627</v>
      </c>
      <c r="E85" s="263">
        <v>1400000000</v>
      </c>
      <c r="F85" s="264">
        <v>44806</v>
      </c>
      <c r="G85" s="265">
        <v>48405</v>
      </c>
      <c r="H85" s="266">
        <f t="shared" si="10"/>
        <v>3600</v>
      </c>
      <c r="I85" s="266">
        <f t="shared" si="9"/>
        <v>365</v>
      </c>
      <c r="J85" s="267">
        <f t="shared" ref="J85:J113" si="11">E85*(I85/H85)/10</f>
        <v>14194444.444444444</v>
      </c>
      <c r="K85" s="492"/>
      <c r="L85" s="494"/>
      <c r="M85" s="268"/>
    </row>
    <row r="86" spans="1:13" ht="47.25" customHeight="1">
      <c r="A86" s="486"/>
      <c r="B86" s="488"/>
      <c r="C86" s="490"/>
      <c r="D86" s="262" t="s">
        <v>665</v>
      </c>
      <c r="E86" s="263">
        <v>736980000</v>
      </c>
      <c r="F86" s="264">
        <v>45055</v>
      </c>
      <c r="G86" s="265">
        <v>46485</v>
      </c>
      <c r="H86" s="266">
        <f t="shared" si="10"/>
        <v>1431</v>
      </c>
      <c r="I86" s="266">
        <f t="shared" si="9"/>
        <v>199</v>
      </c>
      <c r="J86" s="267">
        <f t="shared" si="11"/>
        <v>10248708.595387841</v>
      </c>
      <c r="K86" s="492"/>
      <c r="L86" s="494"/>
      <c r="M86" s="268"/>
    </row>
    <row r="87" spans="1:13" ht="47.25" customHeight="1">
      <c r="A87" s="486"/>
      <c r="B87" s="488"/>
      <c r="C87" s="490"/>
      <c r="D87" s="262" t="s">
        <v>666</v>
      </c>
      <c r="E87" s="263">
        <v>2112300000</v>
      </c>
      <c r="F87" s="264">
        <v>43901</v>
      </c>
      <c r="G87" s="265">
        <v>47848</v>
      </c>
      <c r="H87" s="266">
        <f t="shared" si="10"/>
        <v>3948</v>
      </c>
      <c r="I87" s="266">
        <f t="shared" si="9"/>
        <v>365</v>
      </c>
      <c r="J87" s="267">
        <f t="shared" si="11"/>
        <v>19528609.4224924</v>
      </c>
      <c r="K87" s="492"/>
      <c r="L87" s="494"/>
      <c r="M87" s="268"/>
    </row>
    <row r="88" spans="1:13" ht="47.25" customHeight="1">
      <c r="A88" s="486"/>
      <c r="B88" s="488"/>
      <c r="C88" s="490"/>
      <c r="D88" s="262" t="s">
        <v>609</v>
      </c>
      <c r="E88" s="263">
        <v>2485241000</v>
      </c>
      <c r="F88" s="264">
        <v>42863</v>
      </c>
      <c r="G88" s="265">
        <v>46811</v>
      </c>
      <c r="H88" s="266">
        <f t="shared" si="10"/>
        <v>3949</v>
      </c>
      <c r="I88" s="266">
        <f t="shared" si="9"/>
        <v>365</v>
      </c>
      <c r="J88" s="267">
        <f t="shared" si="11"/>
        <v>22970700.557103064</v>
      </c>
      <c r="K88" s="492"/>
      <c r="L88" s="494"/>
      <c r="M88" s="268"/>
    </row>
    <row r="89" spans="1:13" ht="47.25" customHeight="1">
      <c r="A89" s="486"/>
      <c r="B89" s="488"/>
      <c r="C89" s="490"/>
      <c r="D89" s="262" t="s">
        <v>611</v>
      </c>
      <c r="E89" s="263">
        <v>465894000</v>
      </c>
      <c r="F89" s="264">
        <v>43774</v>
      </c>
      <c r="G89" s="265">
        <v>46428</v>
      </c>
      <c r="H89" s="266">
        <f t="shared" si="10"/>
        <v>2655</v>
      </c>
      <c r="I89" s="266">
        <f t="shared" si="9"/>
        <v>142</v>
      </c>
      <c r="J89" s="267">
        <f t="shared" si="11"/>
        <v>2491787.1186440676</v>
      </c>
      <c r="K89" s="492"/>
      <c r="L89" s="494"/>
      <c r="M89" s="268"/>
    </row>
    <row r="90" spans="1:13" ht="47.25" customHeight="1">
      <c r="A90" s="486"/>
      <c r="B90" s="488"/>
      <c r="C90" s="490"/>
      <c r="D90" s="262" t="s">
        <v>613</v>
      </c>
      <c r="E90" s="263">
        <v>1168563000</v>
      </c>
      <c r="F90" s="264">
        <v>42002</v>
      </c>
      <c r="G90" s="265">
        <v>46896</v>
      </c>
      <c r="H90" s="266">
        <f t="shared" si="10"/>
        <v>4895</v>
      </c>
      <c r="I90" s="266">
        <f t="shared" si="9"/>
        <v>365</v>
      </c>
      <c r="J90" s="267">
        <f t="shared" si="11"/>
        <v>8713493.258426968</v>
      </c>
      <c r="K90" s="492"/>
      <c r="L90" s="494"/>
      <c r="M90" s="268"/>
    </row>
    <row r="91" spans="1:13" ht="47.25" customHeight="1">
      <c r="A91" s="486"/>
      <c r="B91" s="488"/>
      <c r="C91" s="490"/>
      <c r="D91" s="262" t="s">
        <v>632</v>
      </c>
      <c r="E91" s="263">
        <v>1154813000</v>
      </c>
      <c r="F91" s="264">
        <v>45450</v>
      </c>
      <c r="G91" s="265">
        <v>46906</v>
      </c>
      <c r="H91" s="266">
        <f t="shared" si="10"/>
        <v>1457</v>
      </c>
      <c r="I91" s="266">
        <f t="shared" si="9"/>
        <v>365</v>
      </c>
      <c r="J91" s="267">
        <f t="shared" si="11"/>
        <v>28929769.732326705</v>
      </c>
      <c r="K91" s="492"/>
      <c r="L91" s="494"/>
      <c r="M91" s="268"/>
    </row>
    <row r="92" spans="1:13" ht="47.25" customHeight="1">
      <c r="A92" s="486"/>
      <c r="B92" s="488"/>
      <c r="C92" s="490"/>
      <c r="D92" s="262" t="s">
        <v>667</v>
      </c>
      <c r="E92" s="263">
        <v>603130000</v>
      </c>
      <c r="F92" s="264">
        <v>45443</v>
      </c>
      <c r="G92" s="265">
        <v>46253</v>
      </c>
      <c r="H92" s="266">
        <f t="shared" si="10"/>
        <v>811</v>
      </c>
      <c r="I92" s="266">
        <f>SUM(IF((G92-M92+1)&gt;365,365,G92-M92+1))</f>
        <v>66</v>
      </c>
      <c r="J92" s="281" t="s">
        <v>362</v>
      </c>
      <c r="K92" s="492"/>
      <c r="L92" s="494"/>
      <c r="M92" s="268">
        <v>46188</v>
      </c>
    </row>
    <row r="93" spans="1:13" ht="47.25" customHeight="1">
      <c r="A93" s="486"/>
      <c r="B93" s="488"/>
      <c r="C93" s="490"/>
      <c r="D93" s="262" t="s">
        <v>59</v>
      </c>
      <c r="E93" s="263">
        <v>943932000</v>
      </c>
      <c r="F93" s="264">
        <v>45464</v>
      </c>
      <c r="G93" s="265">
        <v>46543</v>
      </c>
      <c r="H93" s="266">
        <f t="shared" si="10"/>
        <v>1080</v>
      </c>
      <c r="I93" s="266">
        <f t="shared" si="9"/>
        <v>257</v>
      </c>
      <c r="J93" s="267">
        <f t="shared" si="11"/>
        <v>22462085.555555556</v>
      </c>
      <c r="K93" s="492"/>
      <c r="L93" s="494"/>
      <c r="M93" s="268"/>
    </row>
    <row r="94" spans="1:13" ht="47.25" customHeight="1">
      <c r="A94" s="486"/>
      <c r="B94" s="488"/>
      <c r="C94" s="490"/>
      <c r="D94" s="262" t="s">
        <v>668</v>
      </c>
      <c r="E94" s="263">
        <v>1678110000</v>
      </c>
      <c r="F94" s="264">
        <v>45412</v>
      </c>
      <c r="G94" s="265">
        <v>46941</v>
      </c>
      <c r="H94" s="266">
        <f t="shared" si="10"/>
        <v>1530</v>
      </c>
      <c r="I94" s="266">
        <f t="shared" si="9"/>
        <v>365</v>
      </c>
      <c r="J94" s="267">
        <f t="shared" si="11"/>
        <v>40033343.137254909</v>
      </c>
      <c r="K94" s="492"/>
      <c r="L94" s="494"/>
      <c r="M94" s="268"/>
    </row>
    <row r="95" spans="1:13" ht="47.25" customHeight="1">
      <c r="A95" s="486"/>
      <c r="B95" s="488"/>
      <c r="C95" s="490"/>
      <c r="D95" s="262" t="s">
        <v>669</v>
      </c>
      <c r="E95" s="263">
        <v>1104200000</v>
      </c>
      <c r="F95" s="264">
        <v>45964</v>
      </c>
      <c r="G95" s="265">
        <v>46683</v>
      </c>
      <c r="H95" s="266">
        <f t="shared" si="10"/>
        <v>720</v>
      </c>
      <c r="I95" s="266">
        <f>SUM(IF((G95-M95+1)&gt;365,365,G95-M95+1))</f>
        <v>365</v>
      </c>
      <c r="J95" s="281" t="s">
        <v>362</v>
      </c>
      <c r="K95" s="492"/>
      <c r="L95" s="494"/>
      <c r="M95" s="268">
        <v>46141</v>
      </c>
    </row>
    <row r="96" spans="1:13" ht="47.25" customHeight="1">
      <c r="A96" s="487"/>
      <c r="B96" s="489"/>
      <c r="C96" s="491"/>
      <c r="D96" s="269" t="s">
        <v>620</v>
      </c>
      <c r="E96" s="270">
        <v>2248000000</v>
      </c>
      <c r="F96" s="271">
        <v>46287</v>
      </c>
      <c r="G96" s="272">
        <v>48944</v>
      </c>
      <c r="H96" s="273">
        <f t="shared" si="10"/>
        <v>2658</v>
      </c>
      <c r="I96" s="273">
        <f t="shared" si="9"/>
        <v>365</v>
      </c>
      <c r="J96" s="274">
        <f t="shared" si="11"/>
        <v>30869826.937547028</v>
      </c>
      <c r="K96" s="493"/>
      <c r="L96" s="495"/>
      <c r="M96" s="268"/>
    </row>
    <row r="97" spans="1:13" ht="47.25" customHeight="1">
      <c r="A97" s="291" t="s">
        <v>597</v>
      </c>
      <c r="B97" s="292" t="str">
        <f>B10</f>
        <v>수질관리분야</v>
      </c>
      <c r="C97" s="293" t="str">
        <f>C10</f>
        <v>양길찬</v>
      </c>
      <c r="D97" s="294" t="s">
        <v>670</v>
      </c>
      <c r="E97" s="295">
        <v>2112464000</v>
      </c>
      <c r="F97" s="296">
        <v>46183</v>
      </c>
      <c r="G97" s="297">
        <v>47982</v>
      </c>
      <c r="H97" s="298">
        <f t="shared" si="10"/>
        <v>1800</v>
      </c>
      <c r="I97" s="298">
        <f t="shared" si="9"/>
        <v>365</v>
      </c>
      <c r="J97" s="299">
        <f t="shared" si="11"/>
        <v>42836075.55555556</v>
      </c>
      <c r="K97" s="300">
        <f>SUM(J97:J97)</f>
        <v>42836075.55555556</v>
      </c>
      <c r="L97" s="301">
        <v>6</v>
      </c>
      <c r="M97" s="268"/>
    </row>
    <row r="98" spans="1:13" ht="47.25" customHeight="1">
      <c r="A98" s="486" t="s">
        <v>597</v>
      </c>
      <c r="B98" s="488" t="str">
        <f>B11</f>
        <v>자연환경분야</v>
      </c>
      <c r="C98" s="490" t="str">
        <f>C11</f>
        <v>이지연</v>
      </c>
      <c r="D98" s="285" t="s">
        <v>605</v>
      </c>
      <c r="E98" s="286">
        <v>1119570000</v>
      </c>
      <c r="F98" s="287">
        <v>44356</v>
      </c>
      <c r="G98" s="288">
        <v>46387</v>
      </c>
      <c r="H98" s="289">
        <f t="shared" si="10"/>
        <v>2032</v>
      </c>
      <c r="I98" s="289">
        <f t="shared" si="9"/>
        <v>101</v>
      </c>
      <c r="J98" s="290">
        <f t="shared" si="11"/>
        <v>5564791.830708662</v>
      </c>
      <c r="K98" s="492">
        <f>SUM(J98:J113)</f>
        <v>196596022.02286622</v>
      </c>
      <c r="L98" s="494">
        <v>6</v>
      </c>
      <c r="M98" s="268"/>
    </row>
    <row r="99" spans="1:13" ht="47.25" customHeight="1">
      <c r="A99" s="486"/>
      <c r="B99" s="488"/>
      <c r="C99" s="490"/>
      <c r="D99" s="262" t="s">
        <v>623</v>
      </c>
      <c r="E99" s="263">
        <v>192103000</v>
      </c>
      <c r="F99" s="264">
        <v>44497</v>
      </c>
      <c r="G99" s="265">
        <v>46516</v>
      </c>
      <c r="H99" s="266">
        <f t="shared" si="10"/>
        <v>2020</v>
      </c>
      <c r="I99" s="266">
        <f>SUM(IF((G99-M99+1)&gt;365,365,G99-M99+1))</f>
        <v>98</v>
      </c>
      <c r="J99" s="281" t="s">
        <v>362</v>
      </c>
      <c r="K99" s="492"/>
      <c r="L99" s="494"/>
      <c r="M99" s="268">
        <v>46419</v>
      </c>
    </row>
    <row r="100" spans="1:13" ht="47.25" customHeight="1">
      <c r="A100" s="486"/>
      <c r="B100" s="488"/>
      <c r="C100" s="490"/>
      <c r="D100" s="262" t="s">
        <v>607</v>
      </c>
      <c r="E100" s="263">
        <v>824900000</v>
      </c>
      <c r="F100" s="264">
        <v>44560</v>
      </c>
      <c r="G100" s="265">
        <v>46387</v>
      </c>
      <c r="H100" s="266">
        <f t="shared" si="10"/>
        <v>1828</v>
      </c>
      <c r="I100" s="266">
        <f t="shared" si="9"/>
        <v>101</v>
      </c>
      <c r="J100" s="267">
        <f t="shared" si="11"/>
        <v>4557707.8774617072</v>
      </c>
      <c r="K100" s="492"/>
      <c r="L100" s="494"/>
      <c r="M100" s="268"/>
    </row>
    <row r="101" spans="1:13" ht="47.25" customHeight="1">
      <c r="A101" s="486"/>
      <c r="B101" s="488"/>
      <c r="C101" s="490"/>
      <c r="D101" s="262" t="s">
        <v>625</v>
      </c>
      <c r="E101" s="263">
        <v>203133000</v>
      </c>
      <c r="F101" s="264">
        <v>44879</v>
      </c>
      <c r="G101" s="265">
        <v>46704</v>
      </c>
      <c r="H101" s="266">
        <f t="shared" si="10"/>
        <v>1826</v>
      </c>
      <c r="I101" s="266">
        <f t="shared" si="9"/>
        <v>365</v>
      </c>
      <c r="J101" s="267" t="s">
        <v>529</v>
      </c>
      <c r="K101" s="492"/>
      <c r="L101" s="494"/>
      <c r="M101" s="268"/>
    </row>
    <row r="102" spans="1:13" ht="47.25" customHeight="1">
      <c r="A102" s="486"/>
      <c r="B102" s="488"/>
      <c r="C102" s="490"/>
      <c r="D102" s="262" t="s">
        <v>628</v>
      </c>
      <c r="E102" s="263">
        <v>73575000</v>
      </c>
      <c r="F102" s="264">
        <v>45013</v>
      </c>
      <c r="G102" s="265">
        <v>46268</v>
      </c>
      <c r="H102" s="266">
        <f t="shared" si="10"/>
        <v>1256</v>
      </c>
      <c r="I102" s="266">
        <f>SUM(IF((G102-M102+1)&gt;365,365,G102-M102+1))</f>
        <v>14</v>
      </c>
      <c r="J102" s="267" t="s">
        <v>529</v>
      </c>
      <c r="K102" s="492"/>
      <c r="L102" s="494"/>
      <c r="M102" s="268">
        <v>46255</v>
      </c>
    </row>
    <row r="103" spans="1:13" ht="47.25" customHeight="1">
      <c r="A103" s="486"/>
      <c r="B103" s="488"/>
      <c r="C103" s="490"/>
      <c r="D103" s="262" t="s">
        <v>609</v>
      </c>
      <c r="E103" s="263">
        <v>2485241000</v>
      </c>
      <c r="F103" s="264">
        <v>42863</v>
      </c>
      <c r="G103" s="265">
        <v>46811</v>
      </c>
      <c r="H103" s="266">
        <f t="shared" si="10"/>
        <v>3949</v>
      </c>
      <c r="I103" s="266">
        <f t="shared" si="9"/>
        <v>365</v>
      </c>
      <c r="J103" s="267">
        <f t="shared" si="11"/>
        <v>22970700.557103064</v>
      </c>
      <c r="K103" s="492"/>
      <c r="L103" s="494"/>
      <c r="M103" s="268"/>
    </row>
    <row r="104" spans="1:13" ht="47.25" customHeight="1">
      <c r="A104" s="486"/>
      <c r="B104" s="488"/>
      <c r="C104" s="490"/>
      <c r="D104" s="262" t="s">
        <v>611</v>
      </c>
      <c r="E104" s="263">
        <v>465894000</v>
      </c>
      <c r="F104" s="264">
        <v>43774</v>
      </c>
      <c r="G104" s="265">
        <v>46428</v>
      </c>
      <c r="H104" s="266">
        <f t="shared" si="10"/>
        <v>2655</v>
      </c>
      <c r="I104" s="266">
        <f t="shared" si="9"/>
        <v>142</v>
      </c>
      <c r="J104" s="267">
        <f t="shared" si="11"/>
        <v>2491787.1186440676</v>
      </c>
      <c r="K104" s="492"/>
      <c r="L104" s="494"/>
      <c r="M104" s="268"/>
    </row>
    <row r="105" spans="1:13" ht="47.25" customHeight="1">
      <c r="A105" s="486"/>
      <c r="B105" s="488"/>
      <c r="C105" s="490"/>
      <c r="D105" s="262" t="s">
        <v>613</v>
      </c>
      <c r="E105" s="263">
        <v>1168563000</v>
      </c>
      <c r="F105" s="264">
        <v>42002</v>
      </c>
      <c r="G105" s="265">
        <v>46896</v>
      </c>
      <c r="H105" s="266">
        <f t="shared" si="10"/>
        <v>4895</v>
      </c>
      <c r="I105" s="266">
        <f t="shared" si="9"/>
        <v>365</v>
      </c>
      <c r="J105" s="267">
        <f t="shared" si="11"/>
        <v>8713493.258426968</v>
      </c>
      <c r="K105" s="492"/>
      <c r="L105" s="494"/>
      <c r="M105" s="268"/>
    </row>
    <row r="106" spans="1:13" ht="47.25" customHeight="1">
      <c r="A106" s="486"/>
      <c r="B106" s="488"/>
      <c r="C106" s="490"/>
      <c r="D106" s="262" t="s">
        <v>29</v>
      </c>
      <c r="E106" s="263">
        <v>1468056000</v>
      </c>
      <c r="F106" s="264">
        <v>45288</v>
      </c>
      <c r="G106" s="265">
        <v>47025</v>
      </c>
      <c r="H106" s="266">
        <f t="shared" si="10"/>
        <v>1738</v>
      </c>
      <c r="I106" s="266">
        <f t="shared" si="9"/>
        <v>365</v>
      </c>
      <c r="J106" s="267">
        <f t="shared" si="11"/>
        <v>30830865.362485617</v>
      </c>
      <c r="K106" s="492"/>
      <c r="L106" s="494"/>
      <c r="M106" s="268"/>
    </row>
    <row r="107" spans="1:13" ht="47.25" customHeight="1">
      <c r="A107" s="486"/>
      <c r="B107" s="488"/>
      <c r="C107" s="490"/>
      <c r="D107" s="262" t="s">
        <v>614</v>
      </c>
      <c r="E107" s="263">
        <v>400980000</v>
      </c>
      <c r="F107" s="264">
        <v>45901</v>
      </c>
      <c r="G107" s="265">
        <v>46560</v>
      </c>
      <c r="H107" s="266">
        <f t="shared" si="10"/>
        <v>660</v>
      </c>
      <c r="I107" s="266">
        <f t="shared" si="9"/>
        <v>274</v>
      </c>
      <c r="J107" s="267">
        <f t="shared" si="11"/>
        <v>16646745.454545457</v>
      </c>
      <c r="K107" s="492"/>
      <c r="L107" s="494"/>
      <c r="M107" s="268"/>
    </row>
    <row r="108" spans="1:13" ht="47.25" customHeight="1">
      <c r="A108" s="486"/>
      <c r="B108" s="488"/>
      <c r="C108" s="490"/>
      <c r="D108" s="262" t="s">
        <v>671</v>
      </c>
      <c r="E108" s="263">
        <v>1006048000</v>
      </c>
      <c r="F108" s="264">
        <v>45587</v>
      </c>
      <c r="G108" s="265">
        <v>47259</v>
      </c>
      <c r="H108" s="266">
        <f t="shared" si="10"/>
        <v>1673</v>
      </c>
      <c r="I108" s="266">
        <f t="shared" si="9"/>
        <v>365</v>
      </c>
      <c r="J108" s="267">
        <f t="shared" si="11"/>
        <v>21949044.82964734</v>
      </c>
      <c r="K108" s="492"/>
      <c r="L108" s="494"/>
      <c r="M108" s="268"/>
    </row>
    <row r="109" spans="1:13" ht="47.25" customHeight="1">
      <c r="A109" s="486"/>
      <c r="B109" s="488"/>
      <c r="C109" s="490"/>
      <c r="D109" s="262" t="s">
        <v>617</v>
      </c>
      <c r="E109" s="263">
        <v>47300000</v>
      </c>
      <c r="F109" s="264">
        <v>45876</v>
      </c>
      <c r="G109" s="265">
        <v>46605</v>
      </c>
      <c r="H109" s="266">
        <f t="shared" si="10"/>
        <v>730</v>
      </c>
      <c r="I109" s="266">
        <f t="shared" si="9"/>
        <v>319</v>
      </c>
      <c r="J109" s="267" t="s">
        <v>529</v>
      </c>
      <c r="K109" s="492"/>
      <c r="L109" s="494"/>
      <c r="M109" s="268"/>
    </row>
    <row r="110" spans="1:13" ht="47.25" customHeight="1">
      <c r="A110" s="486"/>
      <c r="B110" s="488"/>
      <c r="C110" s="490"/>
      <c r="D110" s="262" t="s">
        <v>618</v>
      </c>
      <c r="E110" s="263">
        <v>236025000</v>
      </c>
      <c r="F110" s="264">
        <v>45964</v>
      </c>
      <c r="G110" s="265">
        <v>46323</v>
      </c>
      <c r="H110" s="266">
        <f t="shared" si="10"/>
        <v>360</v>
      </c>
      <c r="I110" s="266">
        <f t="shared" si="9"/>
        <v>37</v>
      </c>
      <c r="J110" s="267">
        <f t="shared" si="11"/>
        <v>2425812.5</v>
      </c>
      <c r="K110" s="492"/>
      <c r="L110" s="494"/>
      <c r="M110" s="268"/>
    </row>
    <row r="111" spans="1:13" ht="47.25" customHeight="1">
      <c r="A111" s="486"/>
      <c r="B111" s="488"/>
      <c r="C111" s="490"/>
      <c r="D111" s="262" t="s">
        <v>672</v>
      </c>
      <c r="E111" s="263">
        <v>1466884000</v>
      </c>
      <c r="F111" s="264">
        <v>46198</v>
      </c>
      <c r="G111" s="265">
        <v>47277</v>
      </c>
      <c r="H111" s="266">
        <f t="shared" si="10"/>
        <v>1080</v>
      </c>
      <c r="I111" s="266">
        <f t="shared" si="9"/>
        <v>365</v>
      </c>
      <c r="J111" s="267">
        <f t="shared" si="11"/>
        <v>49575246.296296299</v>
      </c>
      <c r="K111" s="492"/>
      <c r="L111" s="494"/>
      <c r="M111" s="268"/>
    </row>
    <row r="112" spans="1:13" ht="47.25" customHeight="1">
      <c r="A112" s="486"/>
      <c r="B112" s="488"/>
      <c r="C112" s="490"/>
      <c r="D112" s="262" t="s">
        <v>669</v>
      </c>
      <c r="E112" s="263">
        <v>1104200000</v>
      </c>
      <c r="F112" s="264">
        <v>45964</v>
      </c>
      <c r="G112" s="265">
        <v>46683</v>
      </c>
      <c r="H112" s="266">
        <f t="shared" si="10"/>
        <v>720</v>
      </c>
      <c r="I112" s="266">
        <f>SUM(IF((G112-M112+1)&gt;365,365,G112-M112+1))</f>
        <v>365</v>
      </c>
      <c r="J112" s="281" t="s">
        <v>362</v>
      </c>
      <c r="K112" s="492"/>
      <c r="L112" s="494"/>
      <c r="M112" s="268">
        <v>46141</v>
      </c>
    </row>
    <row r="113" spans="1:18" ht="47.25" customHeight="1">
      <c r="A113" s="487"/>
      <c r="B113" s="489"/>
      <c r="C113" s="491"/>
      <c r="D113" s="269" t="s">
        <v>620</v>
      </c>
      <c r="E113" s="270">
        <v>2248000000</v>
      </c>
      <c r="F113" s="271">
        <v>46287</v>
      </c>
      <c r="G113" s="272">
        <v>48944</v>
      </c>
      <c r="H113" s="273">
        <f t="shared" si="10"/>
        <v>2658</v>
      </c>
      <c r="I113" s="273">
        <f t="shared" si="9"/>
        <v>365</v>
      </c>
      <c r="J113" s="274">
        <f t="shared" si="11"/>
        <v>30869826.937547028</v>
      </c>
      <c r="K113" s="493"/>
      <c r="L113" s="495"/>
      <c r="M113" s="268"/>
    </row>
    <row r="114" spans="1:18" ht="47.25" customHeight="1">
      <c r="A114" s="496" t="s">
        <v>597</v>
      </c>
      <c r="B114" s="497" t="str">
        <f>B12</f>
        <v>폐기물처리분야</v>
      </c>
      <c r="C114" s="498" t="str">
        <f>C12</f>
        <v>김철주</v>
      </c>
      <c r="D114" s="262" t="s">
        <v>622</v>
      </c>
      <c r="E114" s="263">
        <v>937230000</v>
      </c>
      <c r="F114" s="264">
        <v>44445</v>
      </c>
      <c r="G114" s="265">
        <v>45651</v>
      </c>
      <c r="H114" s="266">
        <v>545</v>
      </c>
      <c r="I114" s="266">
        <f>SUM(IF((G114-M114+1)&gt;365,365,G114-M114+1))</f>
        <v>121</v>
      </c>
      <c r="J114" s="281" t="s">
        <v>362</v>
      </c>
      <c r="K114" s="499">
        <f>SUM(J114:J132)</f>
        <v>174837242.2628206</v>
      </c>
      <c r="L114" s="500">
        <v>6</v>
      </c>
      <c r="M114" s="268">
        <v>45531</v>
      </c>
      <c r="N114" s="48"/>
      <c r="P114" s="302"/>
      <c r="Q114" s="302"/>
      <c r="R114" s="302"/>
    </row>
    <row r="115" spans="1:18" ht="47.25" customHeight="1">
      <c r="A115" s="486"/>
      <c r="B115" s="488"/>
      <c r="C115" s="490"/>
      <c r="D115" s="262" t="s">
        <v>623</v>
      </c>
      <c r="E115" s="263">
        <v>192103000</v>
      </c>
      <c r="F115" s="264">
        <v>44497</v>
      </c>
      <c r="G115" s="265">
        <v>46516</v>
      </c>
      <c r="H115" s="266">
        <f t="shared" ref="H115:H132" si="12">G115-F115+1</f>
        <v>2020</v>
      </c>
      <c r="I115" s="266">
        <f>SUM(IF((G115-M115+1)&gt;365,365,G115-M115+1))</f>
        <v>98</v>
      </c>
      <c r="J115" s="281" t="s">
        <v>362</v>
      </c>
      <c r="K115" s="492"/>
      <c r="L115" s="494"/>
      <c r="M115" s="268">
        <v>46419</v>
      </c>
      <c r="N115" s="48"/>
      <c r="P115" s="302"/>
      <c r="Q115" s="302"/>
      <c r="R115" s="302"/>
    </row>
    <row r="116" spans="1:18" ht="47.25" customHeight="1">
      <c r="A116" s="486"/>
      <c r="B116" s="488"/>
      <c r="C116" s="490"/>
      <c r="D116" s="262" t="s">
        <v>628</v>
      </c>
      <c r="E116" s="263">
        <v>73575000</v>
      </c>
      <c r="F116" s="264">
        <v>45013</v>
      </c>
      <c r="G116" s="265">
        <v>46268</v>
      </c>
      <c r="H116" s="266">
        <f t="shared" si="12"/>
        <v>1256</v>
      </c>
      <c r="I116" s="266">
        <f>SUM(IF((G116-M116+1)&gt;365,365,G116-M116+1))</f>
        <v>14</v>
      </c>
      <c r="J116" s="267" t="s">
        <v>529</v>
      </c>
      <c r="K116" s="492"/>
      <c r="L116" s="494"/>
      <c r="M116" s="268">
        <v>46255</v>
      </c>
      <c r="P116" s="302"/>
      <c r="Q116" s="302"/>
      <c r="R116" s="302"/>
    </row>
    <row r="117" spans="1:18" ht="47.25" customHeight="1">
      <c r="A117" s="486"/>
      <c r="B117" s="488"/>
      <c r="C117" s="490"/>
      <c r="D117" s="262" t="s">
        <v>673</v>
      </c>
      <c r="E117" s="263">
        <v>1551900000</v>
      </c>
      <c r="F117" s="264">
        <v>41213</v>
      </c>
      <c r="G117" s="265">
        <v>46295</v>
      </c>
      <c r="H117" s="266">
        <f t="shared" si="12"/>
        <v>5083</v>
      </c>
      <c r="I117" s="266">
        <f t="shared" ref="I117:I132" si="13">SUM(IF((G117-$B$3+1)&gt;365,365,G117-$B$3+1))</f>
        <v>9</v>
      </c>
      <c r="J117" s="267">
        <f t="shared" ref="J117:J132" si="14">E117*(I117/H117)/10</f>
        <v>274780.64135353139</v>
      </c>
      <c r="K117" s="492"/>
      <c r="L117" s="494"/>
      <c r="M117" s="268"/>
      <c r="P117" s="302"/>
      <c r="Q117" s="302"/>
      <c r="R117" s="302"/>
    </row>
    <row r="118" spans="1:18" ht="47.25" customHeight="1">
      <c r="A118" s="486"/>
      <c r="B118" s="488"/>
      <c r="C118" s="490"/>
      <c r="D118" s="262" t="s">
        <v>609</v>
      </c>
      <c r="E118" s="263">
        <v>2485241000</v>
      </c>
      <c r="F118" s="264">
        <v>42863</v>
      </c>
      <c r="G118" s="265">
        <v>46811</v>
      </c>
      <c r="H118" s="266">
        <f t="shared" si="12"/>
        <v>3949</v>
      </c>
      <c r="I118" s="266">
        <f t="shared" si="13"/>
        <v>365</v>
      </c>
      <c r="J118" s="267">
        <f t="shared" si="14"/>
        <v>22970700.557103064</v>
      </c>
      <c r="K118" s="492"/>
      <c r="L118" s="494"/>
      <c r="M118" s="268"/>
      <c r="P118" s="302"/>
      <c r="Q118" s="302"/>
      <c r="R118" s="302"/>
    </row>
    <row r="119" spans="1:18" ht="47.25" customHeight="1">
      <c r="A119" s="486"/>
      <c r="B119" s="488"/>
      <c r="C119" s="490"/>
      <c r="D119" s="262" t="s">
        <v>674</v>
      </c>
      <c r="E119" s="263">
        <v>1743570000</v>
      </c>
      <c r="F119" s="264">
        <v>42688</v>
      </c>
      <c r="G119" s="265">
        <v>46713</v>
      </c>
      <c r="H119" s="266">
        <f t="shared" si="12"/>
        <v>4026</v>
      </c>
      <c r="I119" s="266">
        <f t="shared" si="13"/>
        <v>365</v>
      </c>
      <c r="J119" s="267">
        <f t="shared" si="14"/>
        <v>15807328.614008939</v>
      </c>
      <c r="K119" s="492"/>
      <c r="L119" s="494"/>
      <c r="M119" s="268"/>
      <c r="P119" s="302"/>
      <c r="Q119" s="302"/>
      <c r="R119" s="302"/>
    </row>
    <row r="120" spans="1:18" ht="47.25" customHeight="1">
      <c r="A120" s="486"/>
      <c r="B120" s="488"/>
      <c r="C120" s="490"/>
      <c r="D120" s="262" t="s">
        <v>610</v>
      </c>
      <c r="E120" s="263">
        <v>2205700000</v>
      </c>
      <c r="F120" s="264">
        <v>43224</v>
      </c>
      <c r="G120" s="265">
        <v>46295</v>
      </c>
      <c r="H120" s="266">
        <f t="shared" si="12"/>
        <v>3072</v>
      </c>
      <c r="I120" s="266">
        <f t="shared" si="13"/>
        <v>9</v>
      </c>
      <c r="J120" s="267">
        <f t="shared" si="14"/>
        <v>646201.171875</v>
      </c>
      <c r="K120" s="492"/>
      <c r="L120" s="494"/>
      <c r="M120" s="268"/>
      <c r="P120" s="302"/>
      <c r="Q120" s="302"/>
      <c r="R120" s="302"/>
    </row>
    <row r="121" spans="1:18" ht="47.25" customHeight="1">
      <c r="A121" s="486"/>
      <c r="B121" s="488"/>
      <c r="C121" s="490"/>
      <c r="D121" s="262" t="s">
        <v>675</v>
      </c>
      <c r="E121" s="263">
        <v>1023800000</v>
      </c>
      <c r="F121" s="264">
        <v>43409</v>
      </c>
      <c r="G121" s="265">
        <v>47187</v>
      </c>
      <c r="H121" s="266">
        <f t="shared" si="12"/>
        <v>3779</v>
      </c>
      <c r="I121" s="266">
        <f t="shared" si="13"/>
        <v>365</v>
      </c>
      <c r="J121" s="267">
        <f t="shared" si="14"/>
        <v>9888515.4802857898</v>
      </c>
      <c r="K121" s="492"/>
      <c r="L121" s="494"/>
      <c r="M121" s="268"/>
      <c r="N121" s="48"/>
      <c r="P121" s="302"/>
      <c r="Q121" s="302"/>
      <c r="R121" s="302"/>
    </row>
    <row r="122" spans="1:18" ht="47.25" customHeight="1">
      <c r="A122" s="486"/>
      <c r="B122" s="488"/>
      <c r="C122" s="490"/>
      <c r="D122" s="262" t="s">
        <v>676</v>
      </c>
      <c r="E122" s="263">
        <v>811270000</v>
      </c>
      <c r="F122" s="264">
        <v>43684</v>
      </c>
      <c r="G122" s="265">
        <v>46477</v>
      </c>
      <c r="H122" s="266">
        <f t="shared" si="12"/>
        <v>2794</v>
      </c>
      <c r="I122" s="266">
        <f t="shared" si="13"/>
        <v>191</v>
      </c>
      <c r="J122" s="267">
        <f t="shared" si="14"/>
        <v>5545904.4380816026</v>
      </c>
      <c r="K122" s="492"/>
      <c r="L122" s="494"/>
      <c r="M122" s="268"/>
      <c r="P122" s="302"/>
      <c r="Q122" s="302"/>
      <c r="R122" s="302"/>
    </row>
    <row r="123" spans="1:18" ht="47.25" customHeight="1">
      <c r="A123" s="486"/>
      <c r="B123" s="488"/>
      <c r="C123" s="490"/>
      <c r="D123" s="262" t="s">
        <v>611</v>
      </c>
      <c r="E123" s="263">
        <v>465894000</v>
      </c>
      <c r="F123" s="264">
        <v>43774</v>
      </c>
      <c r="G123" s="265">
        <v>46428</v>
      </c>
      <c r="H123" s="266">
        <f t="shared" si="12"/>
        <v>2655</v>
      </c>
      <c r="I123" s="266">
        <f t="shared" si="13"/>
        <v>142</v>
      </c>
      <c r="J123" s="267">
        <f t="shared" si="14"/>
        <v>2491787.1186440676</v>
      </c>
      <c r="K123" s="492"/>
      <c r="L123" s="494"/>
      <c r="M123" s="268"/>
      <c r="P123" s="302"/>
      <c r="Q123" s="302"/>
      <c r="R123" s="302"/>
    </row>
    <row r="124" spans="1:18" ht="47.25" customHeight="1">
      <c r="A124" s="486"/>
      <c r="B124" s="488"/>
      <c r="C124" s="490"/>
      <c r="D124" s="262" t="s">
        <v>631</v>
      </c>
      <c r="E124" s="263">
        <v>672880000</v>
      </c>
      <c r="F124" s="264">
        <v>45287</v>
      </c>
      <c r="G124" s="265">
        <v>46169</v>
      </c>
      <c r="H124" s="266">
        <f t="shared" si="12"/>
        <v>883</v>
      </c>
      <c r="I124" s="266">
        <f>SUM(IF((G124-M124+1)&gt;365,365,G124-M124+1))</f>
        <v>22</v>
      </c>
      <c r="J124" s="281" t="s">
        <v>362</v>
      </c>
      <c r="K124" s="492"/>
      <c r="L124" s="494"/>
      <c r="M124" s="268">
        <v>46148</v>
      </c>
      <c r="P124" s="302"/>
      <c r="Q124" s="302"/>
      <c r="R124" s="302"/>
    </row>
    <row r="125" spans="1:18" ht="47.25" customHeight="1">
      <c r="A125" s="486"/>
      <c r="B125" s="488"/>
      <c r="C125" s="490"/>
      <c r="D125" s="262" t="s">
        <v>677</v>
      </c>
      <c r="E125" s="263">
        <v>181816000</v>
      </c>
      <c r="F125" s="264">
        <v>45748</v>
      </c>
      <c r="G125" s="265">
        <v>46477</v>
      </c>
      <c r="H125" s="266">
        <f t="shared" si="12"/>
        <v>730</v>
      </c>
      <c r="I125" s="266">
        <f>SUM(IF((G125-M125+1)&gt;365,365,G125-M125+1))</f>
        <v>365</v>
      </c>
      <c r="J125" s="281" t="s">
        <v>362</v>
      </c>
      <c r="K125" s="492"/>
      <c r="L125" s="494"/>
      <c r="M125" s="268">
        <v>46001</v>
      </c>
      <c r="P125" s="302"/>
      <c r="Q125" s="302"/>
      <c r="R125" s="302"/>
    </row>
    <row r="126" spans="1:18" ht="47.25" customHeight="1">
      <c r="A126" s="486"/>
      <c r="B126" s="488"/>
      <c r="C126" s="490"/>
      <c r="D126" s="262" t="s">
        <v>668</v>
      </c>
      <c r="E126" s="263">
        <v>1678110000</v>
      </c>
      <c r="F126" s="264">
        <v>45412</v>
      </c>
      <c r="G126" s="265">
        <v>46941</v>
      </c>
      <c r="H126" s="266">
        <f t="shared" si="12"/>
        <v>1530</v>
      </c>
      <c r="I126" s="266">
        <f t="shared" si="13"/>
        <v>365</v>
      </c>
      <c r="J126" s="267">
        <f t="shared" si="14"/>
        <v>40033343.137254909</v>
      </c>
      <c r="K126" s="492"/>
      <c r="L126" s="494"/>
      <c r="M126" s="268"/>
      <c r="P126" s="302"/>
      <c r="Q126" s="302"/>
      <c r="R126" s="302"/>
    </row>
    <row r="127" spans="1:18" ht="47.25" customHeight="1">
      <c r="A127" s="486"/>
      <c r="B127" s="488"/>
      <c r="C127" s="490"/>
      <c r="D127" s="262" t="s">
        <v>678</v>
      </c>
      <c r="E127" s="263">
        <v>2504000000</v>
      </c>
      <c r="F127" s="264">
        <v>45863</v>
      </c>
      <c r="G127" s="265">
        <v>49462</v>
      </c>
      <c r="H127" s="266">
        <f t="shared" si="12"/>
        <v>3600</v>
      </c>
      <c r="I127" s="266">
        <f t="shared" si="13"/>
        <v>365</v>
      </c>
      <c r="J127" s="267">
        <f t="shared" si="14"/>
        <v>25387777.77777778</v>
      </c>
      <c r="K127" s="492"/>
      <c r="L127" s="494"/>
      <c r="M127" s="268"/>
      <c r="N127" s="48"/>
      <c r="P127" s="302"/>
      <c r="Q127" s="302"/>
      <c r="R127" s="302"/>
    </row>
    <row r="128" spans="1:18" ht="47.25" customHeight="1">
      <c r="A128" s="486"/>
      <c r="B128" s="488"/>
      <c r="C128" s="490"/>
      <c r="D128" s="262" t="s">
        <v>616</v>
      </c>
      <c r="E128" s="263">
        <v>473900000</v>
      </c>
      <c r="F128" s="264">
        <v>45848</v>
      </c>
      <c r="G128" s="265">
        <v>46567</v>
      </c>
      <c r="H128" s="266">
        <f t="shared" si="12"/>
        <v>720</v>
      </c>
      <c r="I128" s="266">
        <f t="shared" si="13"/>
        <v>281</v>
      </c>
      <c r="J128" s="267">
        <f t="shared" si="14"/>
        <v>18495263.888888888</v>
      </c>
      <c r="K128" s="492"/>
      <c r="L128" s="494"/>
      <c r="M128" s="268"/>
      <c r="P128" s="302"/>
      <c r="Q128" s="302"/>
      <c r="R128" s="302"/>
    </row>
    <row r="129" spans="1:18" ht="47.25" customHeight="1">
      <c r="A129" s="486"/>
      <c r="B129" s="488"/>
      <c r="C129" s="490"/>
      <c r="D129" s="262" t="s">
        <v>617</v>
      </c>
      <c r="E129" s="263">
        <v>47300000</v>
      </c>
      <c r="F129" s="264">
        <v>45876</v>
      </c>
      <c r="G129" s="265">
        <v>46605</v>
      </c>
      <c r="H129" s="266">
        <f t="shared" si="12"/>
        <v>730</v>
      </c>
      <c r="I129" s="266">
        <f t="shared" si="13"/>
        <v>319</v>
      </c>
      <c r="J129" s="267" t="s">
        <v>529</v>
      </c>
      <c r="K129" s="492"/>
      <c r="L129" s="494"/>
      <c r="M129" s="268"/>
      <c r="P129" s="302"/>
      <c r="Q129" s="302"/>
      <c r="R129" s="302"/>
    </row>
    <row r="130" spans="1:18" ht="47.25" customHeight="1">
      <c r="A130" s="486"/>
      <c r="B130" s="488"/>
      <c r="C130" s="490"/>
      <c r="D130" s="262" t="s">
        <v>618</v>
      </c>
      <c r="E130" s="263">
        <v>236025000</v>
      </c>
      <c r="F130" s="264">
        <v>45964</v>
      </c>
      <c r="G130" s="265">
        <v>46323</v>
      </c>
      <c r="H130" s="266">
        <f t="shared" si="12"/>
        <v>360</v>
      </c>
      <c r="I130" s="266">
        <f t="shared" si="13"/>
        <v>37</v>
      </c>
      <c r="J130" s="267">
        <f t="shared" ref="J130" si="15">E130*(I130/H130)/10</f>
        <v>2425812.5</v>
      </c>
      <c r="K130" s="492"/>
      <c r="L130" s="494"/>
      <c r="M130" s="268"/>
      <c r="P130" s="302"/>
      <c r="Q130" s="302"/>
      <c r="R130" s="302"/>
    </row>
    <row r="131" spans="1:18" ht="47.25" customHeight="1">
      <c r="A131" s="486"/>
      <c r="B131" s="488"/>
      <c r="C131" s="490"/>
      <c r="D131" s="262" t="s">
        <v>669</v>
      </c>
      <c r="E131" s="263">
        <v>1104200000</v>
      </c>
      <c r="F131" s="264">
        <v>45964</v>
      </c>
      <c r="G131" s="265">
        <v>46683</v>
      </c>
      <c r="H131" s="266">
        <f t="shared" si="12"/>
        <v>720</v>
      </c>
      <c r="I131" s="266">
        <f>SUM(IF((G131-M131+1)&gt;365,365,G131-M131+1))</f>
        <v>365</v>
      </c>
      <c r="J131" s="281" t="s">
        <v>362</v>
      </c>
      <c r="K131" s="492"/>
      <c r="L131" s="494"/>
      <c r="M131" s="268">
        <v>46141</v>
      </c>
      <c r="P131" s="302"/>
      <c r="Q131" s="302"/>
      <c r="R131" s="302"/>
    </row>
    <row r="132" spans="1:18" ht="47.25" customHeight="1">
      <c r="A132" s="487"/>
      <c r="B132" s="489"/>
      <c r="C132" s="491"/>
      <c r="D132" s="269" t="s">
        <v>620</v>
      </c>
      <c r="E132" s="270">
        <v>2248000000</v>
      </c>
      <c r="F132" s="271">
        <v>46287</v>
      </c>
      <c r="G132" s="272">
        <v>48944</v>
      </c>
      <c r="H132" s="266">
        <f t="shared" si="12"/>
        <v>2658</v>
      </c>
      <c r="I132" s="266">
        <f t="shared" si="13"/>
        <v>365</v>
      </c>
      <c r="J132" s="267">
        <f t="shared" si="14"/>
        <v>30869826.937547028</v>
      </c>
      <c r="K132" s="493"/>
      <c r="L132" s="495"/>
      <c r="M132" s="268"/>
      <c r="P132" s="302"/>
      <c r="Q132" s="302"/>
      <c r="R132" s="302"/>
    </row>
    <row r="133" spans="1:18">
      <c r="H133" s="289"/>
      <c r="I133" s="289"/>
      <c r="J133" s="290"/>
    </row>
  </sheetData>
  <mergeCells count="55">
    <mergeCell ref="A5:B5"/>
    <mergeCell ref="G5:K5"/>
    <mergeCell ref="A1:L1"/>
    <mergeCell ref="C3:D3"/>
    <mergeCell ref="A4:C4"/>
    <mergeCell ref="E4:F4"/>
    <mergeCell ref="G4:K4"/>
    <mergeCell ref="A6:A8"/>
    <mergeCell ref="H6:K8"/>
    <mergeCell ref="L6:L8"/>
    <mergeCell ref="A9:A12"/>
    <mergeCell ref="H9:K12"/>
    <mergeCell ref="L9:L12"/>
    <mergeCell ref="J14:J15"/>
    <mergeCell ref="K14:L15"/>
    <mergeCell ref="A16:B33"/>
    <mergeCell ref="C16:C33"/>
    <mergeCell ref="K16:K33"/>
    <mergeCell ref="L16:L33"/>
    <mergeCell ref="A14:C15"/>
    <mergeCell ref="D14:D15"/>
    <mergeCell ref="E14:E15"/>
    <mergeCell ref="F14:G15"/>
    <mergeCell ref="H14:H15"/>
    <mergeCell ref="I14:I15"/>
    <mergeCell ref="A53:A62"/>
    <mergeCell ref="B53:B62"/>
    <mergeCell ref="C53:C62"/>
    <mergeCell ref="K53:K62"/>
    <mergeCell ref="L53:L62"/>
    <mergeCell ref="A34:A52"/>
    <mergeCell ref="B34:B52"/>
    <mergeCell ref="C34:C52"/>
    <mergeCell ref="K34:K52"/>
    <mergeCell ref="L34:L52"/>
    <mergeCell ref="A81:A96"/>
    <mergeCell ref="B81:B96"/>
    <mergeCell ref="C81:C96"/>
    <mergeCell ref="K81:K96"/>
    <mergeCell ref="L81:L96"/>
    <mergeCell ref="A63:A80"/>
    <mergeCell ref="B63:B80"/>
    <mergeCell ref="C63:C80"/>
    <mergeCell ref="K63:K80"/>
    <mergeCell ref="L63:L80"/>
    <mergeCell ref="A114:A132"/>
    <mergeCell ref="B114:B132"/>
    <mergeCell ref="C114:C132"/>
    <mergeCell ref="K114:K132"/>
    <mergeCell ref="L114:L132"/>
    <mergeCell ref="A98:A113"/>
    <mergeCell ref="B98:B113"/>
    <mergeCell ref="C98:C113"/>
    <mergeCell ref="K98:K113"/>
    <mergeCell ref="L98:L113"/>
  </mergeCells>
  <phoneticPr fontId="4" type="noConversion"/>
  <printOptions horizontalCentered="1"/>
  <pageMargins left="0.31496062992125984" right="0.31496062992125984" top="1.1811023622047245" bottom="0.78740157480314965" header="0.39370078740157483" footer="0.39370078740157483"/>
  <pageSetup paperSize="9" scale="72" orientation="portrait" r:id="rId1"/>
  <headerFooter alignWithMargins="0">
    <oddHeader xml:space="preserve">&amp;L[별지 제10호서식]&amp;R&amp;"궁서체,기울임꼴"&amp;8      &amp;U                          </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88E5E-7DA1-40F4-8E75-13D9802556AE}">
  <sheetPr>
    <tabColor rgb="FFFF0000"/>
  </sheetPr>
  <dimension ref="A1:T113"/>
  <sheetViews>
    <sheetView showGridLines="0" view="pageBreakPreview" topLeftCell="B97" zoomScale="85" zoomScaleSheetLayoutView="85" workbookViewId="0">
      <selection activeCell="D99" sqref="D99:F99"/>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10.77734375" style="6" customWidth="1"/>
    <col min="7" max="7" width="7.88671875" style="6" customWidth="1"/>
    <col min="8" max="8" width="7.44140625" style="6" customWidth="1"/>
    <col min="9" max="9" width="5.5546875" style="5" customWidth="1"/>
    <col min="10" max="10" width="8.6640625" style="5" customWidth="1"/>
    <col min="11" max="11" width="8.88671875" style="5"/>
    <col min="12" max="12" width="34" style="738" customWidth="1"/>
    <col min="13" max="13" width="14.77734375" style="5" customWidth="1"/>
    <col min="14" max="14" width="10.77734375" style="739" bestFit="1" customWidth="1"/>
    <col min="15" max="16" width="8.88671875" style="48"/>
    <col min="17" max="18" width="8.88671875" style="5"/>
    <col min="19" max="19" width="8.88671875" style="48"/>
    <col min="20" max="16384" width="8.88671875" style="5"/>
  </cols>
  <sheetData>
    <row r="1" spans="1:20" s="2" customFormat="1" ht="27.75" customHeight="1">
      <c r="A1" s="308" t="s">
        <v>0</v>
      </c>
      <c r="B1" s="308"/>
      <c r="C1" s="308"/>
      <c r="D1" s="308"/>
      <c r="E1" s="308"/>
      <c r="F1" s="308"/>
      <c r="G1" s="308"/>
      <c r="H1" s="308"/>
      <c r="I1" s="308"/>
      <c r="J1" s="308"/>
      <c r="L1" s="735"/>
      <c r="N1" s="736"/>
      <c r="O1" s="737"/>
      <c r="P1" s="737"/>
      <c r="S1" s="737"/>
    </row>
    <row r="2" spans="1:20" ht="22.5" customHeight="1">
      <c r="A2" s="3" t="s">
        <v>1</v>
      </c>
      <c r="B2" s="4">
        <f>'[17]제4호(참여현황)'!C2</f>
        <v>46287</v>
      </c>
      <c r="C2" s="309"/>
      <c r="D2" s="309"/>
    </row>
    <row r="3" spans="1:20" ht="35.1" customHeight="1" thickBot="1">
      <c r="A3" s="339" t="s">
        <v>2</v>
      </c>
      <c r="B3" s="339"/>
      <c r="C3" s="339"/>
      <c r="D3" s="30" t="s">
        <v>3</v>
      </c>
      <c r="E3" s="339" t="s">
        <v>4</v>
      </c>
      <c r="F3" s="339"/>
      <c r="G3" s="339" t="s">
        <v>5</v>
      </c>
      <c r="H3" s="339"/>
      <c r="I3" s="339"/>
      <c r="J3" s="30" t="s">
        <v>6</v>
      </c>
    </row>
    <row r="4" spans="1:20" ht="35.1" customHeight="1" thickTop="1">
      <c r="A4" s="353" t="s">
        <v>7</v>
      </c>
      <c r="B4" s="353"/>
      <c r="C4" s="31" t="str">
        <f>'[17]제4호(참여현황)'!C25</f>
        <v>윤호룡</v>
      </c>
      <c r="D4" s="32">
        <v>4</v>
      </c>
      <c r="E4" s="33">
        <f>SUM(G15:H26)</f>
        <v>208715729.93122816</v>
      </c>
      <c r="F4" s="34">
        <f>E4/100000000</f>
        <v>2.0871572993122816</v>
      </c>
      <c r="G4" s="354">
        <v>4</v>
      </c>
      <c r="H4" s="354"/>
      <c r="I4" s="354"/>
      <c r="J4" s="35" t="s">
        <v>8</v>
      </c>
      <c r="K4" s="12" t="s">
        <v>8</v>
      </c>
    </row>
    <row r="5" spans="1:20" ht="35.1" customHeight="1">
      <c r="A5" s="303" t="s">
        <v>9</v>
      </c>
      <c r="B5" s="27" t="str">
        <f>'[17]제4호(참여현황)'!B26</f>
        <v>대기관리</v>
      </c>
      <c r="C5" s="27" t="str">
        <f>'[17]제4호(참여현황)'!C26</f>
        <v>백영수</v>
      </c>
      <c r="D5" s="8">
        <v>7</v>
      </c>
      <c r="E5" s="9">
        <f>SUM(G28:H38)</f>
        <v>233629730.97829983</v>
      </c>
      <c r="F5" s="10">
        <f t="shared" ref="F5:F11" si="0">E5/100000000</f>
        <v>2.3362973097829984</v>
      </c>
      <c r="G5" s="28">
        <v>7</v>
      </c>
      <c r="H5" s="305">
        <f>SUM(G5:G7)/3</f>
        <v>7</v>
      </c>
      <c r="I5" s="305"/>
      <c r="J5" s="306"/>
      <c r="K5" s="12"/>
    </row>
    <row r="6" spans="1:20" ht="35.1" customHeight="1">
      <c r="A6" s="304"/>
      <c r="B6" s="27" t="str">
        <f>'[17]제4호(참여현황)'!B27</f>
        <v>수질관리</v>
      </c>
      <c r="C6" s="27" t="str">
        <f>'[17]제4호(참여현황)'!C27</f>
        <v>배용금</v>
      </c>
      <c r="D6" s="8">
        <v>7</v>
      </c>
      <c r="E6" s="9">
        <f>SUM(G40:H51)</f>
        <v>225323415.75295395</v>
      </c>
      <c r="F6" s="10">
        <f t="shared" si="0"/>
        <v>2.2532341575295396</v>
      </c>
      <c r="G6" s="28">
        <v>7</v>
      </c>
      <c r="H6" s="305"/>
      <c r="I6" s="305"/>
      <c r="J6" s="306"/>
      <c r="K6" s="12"/>
    </row>
    <row r="7" spans="1:20" ht="35.1" customHeight="1">
      <c r="A7" s="304"/>
      <c r="B7" s="27" t="str">
        <f>'[17]제4호(참여현황)'!B28</f>
        <v>폐기물처리</v>
      </c>
      <c r="C7" s="27" t="str">
        <f>'[17]제4호(참여현황)'!C28</f>
        <v>임현주</v>
      </c>
      <c r="D7" s="8">
        <v>7</v>
      </c>
      <c r="E7" s="9">
        <f>SUM(G53:H66)</f>
        <v>195205034.55285975</v>
      </c>
      <c r="F7" s="10">
        <f t="shared" si="0"/>
        <v>1.9520503455285976</v>
      </c>
      <c r="G7" s="28">
        <v>7</v>
      </c>
      <c r="H7" s="305"/>
      <c r="I7" s="305"/>
      <c r="J7" s="306"/>
      <c r="K7" s="12"/>
    </row>
    <row r="8" spans="1:20" ht="35.1" customHeight="1">
      <c r="A8" s="303" t="s">
        <v>10</v>
      </c>
      <c r="B8" s="27" t="str">
        <f>'[17]제4호(참여현황)'!B29</f>
        <v>폐기물처리</v>
      </c>
      <c r="C8" s="27" t="str">
        <f>'[17]제4호(참여현황)'!C29</f>
        <v>황순복</v>
      </c>
      <c r="D8" s="8">
        <v>6</v>
      </c>
      <c r="E8" s="9">
        <f>SUM(G68:H75)</f>
        <v>145822399.8316156</v>
      </c>
      <c r="F8" s="10">
        <f t="shared" si="0"/>
        <v>1.458223998316156</v>
      </c>
      <c r="G8" s="28">
        <v>6</v>
      </c>
      <c r="H8" s="305">
        <f>SUM(G8:G11)/4</f>
        <v>6</v>
      </c>
      <c r="I8" s="305"/>
      <c r="J8" s="307" t="s">
        <v>8</v>
      </c>
      <c r="K8" s="5" t="s">
        <v>8</v>
      </c>
    </row>
    <row r="9" spans="1:20" ht="35.1" customHeight="1">
      <c r="A9" s="303"/>
      <c r="B9" s="27" t="str">
        <f>'[17]제4호(참여현황)'!B30</f>
        <v>수질관리</v>
      </c>
      <c r="C9" s="27" t="str">
        <f>'[17]제4호(참여현황)'!C30</f>
        <v>이완석</v>
      </c>
      <c r="D9" s="8">
        <v>6</v>
      </c>
      <c r="E9" s="9">
        <f>SUM(G77:H85)</f>
        <v>115735015.35872602</v>
      </c>
      <c r="F9" s="10">
        <f t="shared" si="0"/>
        <v>1.1573501535872603</v>
      </c>
      <c r="G9" s="28">
        <v>6</v>
      </c>
      <c r="H9" s="305"/>
      <c r="I9" s="305"/>
      <c r="J9" s="307"/>
    </row>
    <row r="10" spans="1:20" ht="35.1" customHeight="1">
      <c r="A10" s="303"/>
      <c r="B10" s="27" t="str">
        <f>'[17]제4호(참여현황)'!B31</f>
        <v>소음진동</v>
      </c>
      <c r="C10" s="27" t="str">
        <f>'[17]제4호(참여현황)'!C31</f>
        <v>노진섭</v>
      </c>
      <c r="D10" s="8">
        <v>6</v>
      </c>
      <c r="E10" s="9">
        <f>SUM(G87:H97)</f>
        <v>238198498.86228728</v>
      </c>
      <c r="F10" s="10">
        <f t="shared" si="0"/>
        <v>2.381984988622873</v>
      </c>
      <c r="G10" s="28">
        <v>6</v>
      </c>
      <c r="H10" s="305"/>
      <c r="I10" s="305"/>
      <c r="J10" s="307"/>
    </row>
    <row r="11" spans="1:20" ht="35.1" customHeight="1">
      <c r="A11" s="303"/>
      <c r="B11" s="27" t="str">
        <f>'[17]제4호(참여현황)'!B32</f>
        <v>자연환경</v>
      </c>
      <c r="C11" s="27" t="str">
        <f>'[17]제4호(참여현황)'!C32</f>
        <v>정동훈</v>
      </c>
      <c r="D11" s="8">
        <v>6</v>
      </c>
      <c r="E11" s="9">
        <f>SUM(G99:H112)</f>
        <v>249158363.83330345</v>
      </c>
      <c r="F11" s="10">
        <f t="shared" si="0"/>
        <v>2.4915836383330343</v>
      </c>
      <c r="G11" s="28">
        <v>6</v>
      </c>
      <c r="H11" s="305"/>
      <c r="I11" s="305"/>
      <c r="J11" s="307"/>
    </row>
    <row r="12" spans="1:20" ht="15" customHeight="1">
      <c r="A12" s="14"/>
    </row>
    <row r="13" spans="1:20" ht="15" customHeight="1">
      <c r="A13" s="304" t="s">
        <v>11</v>
      </c>
      <c r="B13" s="304"/>
      <c r="C13" s="304"/>
      <c r="D13" s="304" t="s">
        <v>12</v>
      </c>
      <c r="E13" s="304"/>
      <c r="F13" s="304"/>
      <c r="G13" s="304" t="s">
        <v>13</v>
      </c>
      <c r="H13" s="304"/>
      <c r="I13" s="310" t="s">
        <v>5</v>
      </c>
      <c r="J13" s="310"/>
    </row>
    <row r="14" spans="1:20" ht="15" customHeight="1" thickBot="1">
      <c r="A14" s="339"/>
      <c r="B14" s="339"/>
      <c r="C14" s="339"/>
      <c r="D14" s="339"/>
      <c r="E14" s="339"/>
      <c r="F14" s="339"/>
      <c r="G14" s="339"/>
      <c r="H14" s="339"/>
      <c r="I14" s="340"/>
      <c r="J14" s="340"/>
      <c r="L14" s="740" t="s">
        <v>683</v>
      </c>
      <c r="M14" s="741" t="s">
        <v>763</v>
      </c>
      <c r="N14" s="742" t="s">
        <v>1241</v>
      </c>
      <c r="O14" s="743" t="s">
        <v>764</v>
      </c>
      <c r="P14" s="743" t="s">
        <v>685</v>
      </c>
      <c r="Q14" s="741" t="s">
        <v>1242</v>
      </c>
      <c r="R14" s="741" t="s">
        <v>19</v>
      </c>
      <c r="S14" s="743" t="s">
        <v>1243</v>
      </c>
      <c r="T14" s="741"/>
    </row>
    <row r="15" spans="1:20" ht="39.950000000000003" customHeight="1" thickTop="1">
      <c r="A15" s="341" t="str">
        <f>A4</f>
        <v>책임기술자</v>
      </c>
      <c r="B15" s="342"/>
      <c r="C15" s="345" t="str">
        <f>C4</f>
        <v>윤호룡</v>
      </c>
      <c r="D15" s="744" t="str">
        <f>L15</f>
        <v>청주시 국도대체우회도로(북일-남일) 건설공사 사후환경영향조사용역</v>
      </c>
      <c r="E15" s="745"/>
      <c r="F15" s="746"/>
      <c r="G15" s="350">
        <f>N15*(R15/Q15)/10</f>
        <v>17108135.802469138</v>
      </c>
      <c r="H15" s="351"/>
      <c r="I15" s="36"/>
      <c r="J15" s="352">
        <v>4</v>
      </c>
      <c r="L15" s="740" t="s">
        <v>1244</v>
      </c>
      <c r="M15" s="741" t="s">
        <v>450</v>
      </c>
      <c r="N15" s="742">
        <v>1898300000</v>
      </c>
      <c r="O15" s="743">
        <v>41845</v>
      </c>
      <c r="P15" s="743">
        <v>46745</v>
      </c>
      <c r="Q15" s="741">
        <v>4050</v>
      </c>
      <c r="R15" s="741">
        <v>365</v>
      </c>
      <c r="S15" s="743"/>
      <c r="T15" s="741"/>
    </row>
    <row r="16" spans="1:20" ht="39.950000000000003" customHeight="1">
      <c r="A16" s="343"/>
      <c r="B16" s="344"/>
      <c r="C16" s="346"/>
      <c r="D16" s="747" t="str">
        <f>L16</f>
        <v>주상-한기리2 국도건설공사 사후환경영향조사용역</v>
      </c>
      <c r="E16" s="748"/>
      <c r="F16" s="749"/>
      <c r="G16" s="750">
        <f>N16*(R16/Q16)/10</f>
        <v>5868359.7883597892</v>
      </c>
      <c r="H16" s="751"/>
      <c r="I16" s="44"/>
      <c r="J16" s="323"/>
      <c r="L16" s="740" t="s">
        <v>1245</v>
      </c>
      <c r="M16" s="741" t="s">
        <v>525</v>
      </c>
      <c r="N16" s="742">
        <v>1733000000</v>
      </c>
      <c r="O16" s="743">
        <v>42165</v>
      </c>
      <c r="P16" s="743">
        <v>46414</v>
      </c>
      <c r="Q16" s="741">
        <v>3780</v>
      </c>
      <c r="R16" s="741">
        <v>128</v>
      </c>
      <c r="S16" s="743"/>
      <c r="T16" s="741"/>
    </row>
    <row r="17" spans="1:20" ht="39.950000000000003" customHeight="1">
      <c r="A17" s="343"/>
      <c r="B17" s="344"/>
      <c r="C17" s="346"/>
      <c r="D17" s="747" t="str">
        <f t="shared" ref="D17:D26" si="1">L17</f>
        <v>경북도청이전신도시 2단계 건설사업 사후환경영향조사 용역</v>
      </c>
      <c r="E17" s="748"/>
      <c r="F17" s="749"/>
      <c r="G17" s="750">
        <f t="shared" ref="G17:G26" si="2">N17*(R17/Q17)/10</f>
        <v>19105124.743175816</v>
      </c>
      <c r="H17" s="751"/>
      <c r="I17" s="44"/>
      <c r="J17" s="323"/>
      <c r="L17" s="740" t="s">
        <v>1246</v>
      </c>
      <c r="M17" s="741" t="s">
        <v>1247</v>
      </c>
      <c r="N17" s="742">
        <v>2758100000</v>
      </c>
      <c r="O17" s="743">
        <v>43116</v>
      </c>
      <c r="P17" s="743">
        <v>46522</v>
      </c>
      <c r="Q17" s="741">
        <v>3407</v>
      </c>
      <c r="R17" s="741">
        <v>236</v>
      </c>
      <c r="S17" s="743"/>
      <c r="T17" s="741"/>
    </row>
    <row r="18" spans="1:20" ht="39.950000000000003" customHeight="1">
      <c r="A18" s="343"/>
      <c r="B18" s="344"/>
      <c r="C18" s="346"/>
      <c r="D18" s="747" t="str">
        <f t="shared" si="1"/>
        <v>제3산업단지 재생사업 사후환경영향조사용역</v>
      </c>
      <c r="E18" s="748"/>
      <c r="F18" s="749"/>
      <c r="G18" s="750">
        <f t="shared" si="2"/>
        <v>10468354.417254252</v>
      </c>
      <c r="H18" s="751"/>
      <c r="I18" s="44"/>
      <c r="J18" s="323"/>
      <c r="L18" s="740" t="s">
        <v>1248</v>
      </c>
      <c r="M18" s="741" t="s">
        <v>1249</v>
      </c>
      <c r="N18" s="742">
        <v>1382970000</v>
      </c>
      <c r="O18" s="743">
        <v>43374</v>
      </c>
      <c r="P18" s="743">
        <v>48195</v>
      </c>
      <c r="Q18" s="741">
        <v>4822</v>
      </c>
      <c r="R18" s="741">
        <v>365</v>
      </c>
      <c r="S18" s="743"/>
      <c r="T18" s="741"/>
    </row>
    <row r="19" spans="1:20" ht="39.950000000000003" customHeight="1">
      <c r="A19" s="343"/>
      <c r="B19" s="344"/>
      <c r="C19" s="346"/>
      <c r="D19" s="747" t="str">
        <f t="shared" si="1"/>
        <v>아산배방공수 공공지원민간임대주택 공급촉진지구 조성사업 환경영향평가용역</v>
      </c>
      <c r="E19" s="748"/>
      <c r="F19" s="749"/>
      <c r="G19" s="750" t="str">
        <f>CONCATENATE(TEXT(S19,"yy.mm.dd")," ",T19)</f>
        <v>23.09.27 협의완료</v>
      </c>
      <c r="H19" s="751"/>
      <c r="I19" s="44"/>
      <c r="J19" s="323"/>
      <c r="L19" s="740" t="s">
        <v>1250</v>
      </c>
      <c r="M19" s="741" t="s">
        <v>527</v>
      </c>
      <c r="N19" s="742">
        <v>1019650000</v>
      </c>
      <c r="O19" s="743">
        <v>44364</v>
      </c>
      <c r="P19" s="743">
        <v>46840</v>
      </c>
      <c r="Q19" s="741">
        <v>2477</v>
      </c>
      <c r="R19" s="741" t="s">
        <v>691</v>
      </c>
      <c r="S19" s="743">
        <v>45196</v>
      </c>
      <c r="T19" s="741" t="s">
        <v>691</v>
      </c>
    </row>
    <row r="20" spans="1:20" ht="39.950000000000003" customHeight="1">
      <c r="A20" s="343"/>
      <c r="B20" s="344"/>
      <c r="C20" s="346"/>
      <c r="D20" s="747" t="str">
        <f t="shared" si="1"/>
        <v>성남금토 공공주택지구 사후환경영향조사 (공사시)용역</v>
      </c>
      <c r="E20" s="748"/>
      <c r="F20" s="749"/>
      <c r="G20" s="750">
        <f t="shared" si="2"/>
        <v>20374230.97703737</v>
      </c>
      <c r="H20" s="751"/>
      <c r="I20" s="44"/>
      <c r="J20" s="323"/>
      <c r="L20" s="740" t="s">
        <v>1251</v>
      </c>
      <c r="M20" s="741" t="s">
        <v>527</v>
      </c>
      <c r="N20" s="742">
        <v>1239758000</v>
      </c>
      <c r="O20" s="743">
        <v>44512</v>
      </c>
      <c r="P20" s="743">
        <v>46732</v>
      </c>
      <c r="Q20" s="741">
        <v>2221</v>
      </c>
      <c r="R20" s="741">
        <v>365</v>
      </c>
      <c r="S20" s="743"/>
      <c r="T20" s="741"/>
    </row>
    <row r="21" spans="1:20" ht="39.950000000000003" customHeight="1">
      <c r="A21" s="343"/>
      <c r="B21" s="344"/>
      <c r="C21" s="346"/>
      <c r="D21" s="752" t="str">
        <f t="shared" si="1"/>
        <v>아산탕정 택지개발사업(3, 4단계) 사후환경영향조사(운영시) 용역</v>
      </c>
      <c r="E21" s="753"/>
      <c r="F21" s="754"/>
      <c r="G21" s="750">
        <f t="shared" si="2"/>
        <v>18055375.323554792</v>
      </c>
      <c r="H21" s="751"/>
      <c r="I21" s="157"/>
      <c r="J21" s="323"/>
      <c r="L21" s="740" t="s">
        <v>649</v>
      </c>
      <c r="M21" s="741" t="s">
        <v>527</v>
      </c>
      <c r="N21" s="742">
        <v>1146640000</v>
      </c>
      <c r="O21" s="743">
        <v>44617</v>
      </c>
      <c r="P21" s="743">
        <v>46934</v>
      </c>
      <c r="Q21" s="741">
        <v>2318</v>
      </c>
      <c r="R21" s="741">
        <v>365</v>
      </c>
      <c r="S21" s="743"/>
      <c r="T21" s="741"/>
    </row>
    <row r="22" spans="1:20" ht="39.950000000000003" customHeight="1">
      <c r="A22" s="343"/>
      <c r="B22" s="344"/>
      <c r="C22" s="346"/>
      <c r="D22" s="747" t="str">
        <f t="shared" si="1"/>
        <v>부산대저 공공주택지구 조성사업 환경영향평가 용역</v>
      </c>
      <c r="E22" s="748"/>
      <c r="F22" s="749"/>
      <c r="G22" s="750" t="str">
        <f>CONCATENATE(TEXT(S22,"yy.mm.dd")," ",T22)</f>
        <v>26.04.06 협의완료</v>
      </c>
      <c r="H22" s="751"/>
      <c r="I22" s="44"/>
      <c r="J22" s="323"/>
      <c r="L22" s="740" t="s">
        <v>1252</v>
      </c>
      <c r="M22" s="741" t="s">
        <v>527</v>
      </c>
      <c r="N22" s="742">
        <v>1863599000</v>
      </c>
      <c r="O22" s="743">
        <v>45077</v>
      </c>
      <c r="P22" s="743">
        <v>47268</v>
      </c>
      <c r="Q22" s="741">
        <v>2192</v>
      </c>
      <c r="R22" s="741" t="s">
        <v>691</v>
      </c>
      <c r="S22" s="743">
        <v>46118</v>
      </c>
      <c r="T22" s="741" t="s">
        <v>691</v>
      </c>
    </row>
    <row r="23" spans="1:20" ht="39.950000000000003" customHeight="1">
      <c r="A23" s="343"/>
      <c r="B23" s="344"/>
      <c r="C23" s="346"/>
      <c r="D23" s="747" t="str">
        <f t="shared" si="1"/>
        <v>강구항 개발사업 사후환경영향조사(운영시) 용역</v>
      </c>
      <c r="E23" s="748"/>
      <c r="F23" s="749"/>
      <c r="G23" s="750">
        <f t="shared" si="2"/>
        <v>41076735</v>
      </c>
      <c r="H23" s="751"/>
      <c r="I23" s="44"/>
      <c r="J23" s="323"/>
      <c r="L23" s="740" t="s">
        <v>1253</v>
      </c>
      <c r="M23" s="741" t="s">
        <v>883</v>
      </c>
      <c r="N23" s="742">
        <v>2025702000</v>
      </c>
      <c r="O23" s="743">
        <v>45321</v>
      </c>
      <c r="P23" s="743">
        <v>47120</v>
      </c>
      <c r="Q23" s="741">
        <v>1800</v>
      </c>
      <c r="R23" s="741">
        <v>365</v>
      </c>
      <c r="S23" s="743"/>
      <c r="T23" s="741"/>
    </row>
    <row r="24" spans="1:20" ht="39.950000000000003" customHeight="1">
      <c r="A24" s="343"/>
      <c r="B24" s="344"/>
      <c r="C24" s="346"/>
      <c r="D24" s="747" t="str">
        <f t="shared" si="1"/>
        <v>인천 서구 강소연구개발특구 생산거점지구(검단2일반산업단지)환경영향평가 용역</v>
      </c>
      <c r="E24" s="748"/>
      <c r="F24" s="749"/>
      <c r="G24" s="750" t="str">
        <f>CONCATENATE(TEXT(S24,"yy.mm.dd")," ",T24)</f>
        <v>25.05.19 협의완료</v>
      </c>
      <c r="H24" s="751"/>
      <c r="I24" s="44"/>
      <c r="J24" s="323"/>
      <c r="L24" s="740" t="s">
        <v>1254</v>
      </c>
      <c r="M24" s="741" t="s">
        <v>1255</v>
      </c>
      <c r="N24" s="742">
        <v>1697957000</v>
      </c>
      <c r="O24" s="743">
        <v>45321</v>
      </c>
      <c r="P24" s="743">
        <v>47147</v>
      </c>
      <c r="Q24" s="741">
        <v>1827</v>
      </c>
      <c r="R24" s="741" t="s">
        <v>691</v>
      </c>
      <c r="S24" s="743">
        <v>45796</v>
      </c>
      <c r="T24" s="741" t="s">
        <v>691</v>
      </c>
    </row>
    <row r="25" spans="1:20" ht="39.950000000000003" customHeight="1">
      <c r="A25" s="343"/>
      <c r="B25" s="344"/>
      <c r="C25" s="346"/>
      <c r="D25" s="747" t="str">
        <f t="shared" si="1"/>
        <v>하원테크노캠퍼스 도시첨단산업단지 조성사업 환경영향평가 용역</v>
      </c>
      <c r="E25" s="748"/>
      <c r="F25" s="749"/>
      <c r="G25" s="750">
        <f t="shared" si="2"/>
        <v>27561813.636363637</v>
      </c>
      <c r="H25" s="751"/>
      <c r="I25" s="44"/>
      <c r="J25" s="323"/>
      <c r="L25" s="740" t="s">
        <v>1256</v>
      </c>
      <c r="M25" s="741" t="s">
        <v>1257</v>
      </c>
      <c r="N25" s="742">
        <v>415315000</v>
      </c>
      <c r="O25" s="743">
        <v>46107</v>
      </c>
      <c r="P25" s="743">
        <v>46656</v>
      </c>
      <c r="Q25" s="741">
        <v>550</v>
      </c>
      <c r="R25" s="741">
        <v>365</v>
      </c>
      <c r="S25" s="743"/>
      <c r="T25" s="741"/>
    </row>
    <row r="26" spans="1:20" ht="39.950000000000003" customHeight="1">
      <c r="A26" s="343"/>
      <c r="B26" s="344"/>
      <c r="C26" s="346"/>
      <c r="D26" s="747" t="str">
        <f t="shared" si="1"/>
        <v>26-D-00부대 사후환경영향조사용역(B540)</v>
      </c>
      <c r="E26" s="748"/>
      <c r="F26" s="749"/>
      <c r="G26" s="750">
        <f t="shared" si="2"/>
        <v>49097600.243013367</v>
      </c>
      <c r="H26" s="751"/>
      <c r="I26" s="44"/>
      <c r="J26" s="323"/>
      <c r="L26" s="740" t="s">
        <v>1258</v>
      </c>
      <c r="M26" s="741" t="s">
        <v>1259</v>
      </c>
      <c r="N26" s="742">
        <v>1107050000</v>
      </c>
      <c r="O26" s="743">
        <v>46234</v>
      </c>
      <c r="P26" s="743">
        <v>47056</v>
      </c>
      <c r="Q26" s="741">
        <v>823</v>
      </c>
      <c r="R26" s="741">
        <v>365</v>
      </c>
      <c r="S26" s="743"/>
      <c r="T26" s="741"/>
    </row>
    <row r="27" spans="1:20" ht="39.950000000000003" customHeight="1">
      <c r="A27" s="469"/>
      <c r="B27" s="470"/>
      <c r="C27" s="446"/>
      <c r="D27" s="755" t="s">
        <v>944</v>
      </c>
      <c r="E27" s="756"/>
      <c r="F27" s="757"/>
      <c r="G27" s="758">
        <f>SUM(G15:H26)</f>
        <v>208715729.93122816</v>
      </c>
      <c r="H27" s="759"/>
      <c r="I27" s="44"/>
      <c r="J27" s="445"/>
      <c r="L27" s="740"/>
      <c r="M27" s="741"/>
      <c r="N27" s="742"/>
      <c r="O27" s="743"/>
      <c r="P27" s="743"/>
      <c r="Q27" s="741"/>
      <c r="R27" s="741"/>
      <c r="S27" s="743"/>
      <c r="T27" s="741"/>
    </row>
    <row r="28" spans="1:20" ht="39.950000000000003" customHeight="1">
      <c r="A28" s="411" t="s">
        <v>9</v>
      </c>
      <c r="B28" s="413" t="str">
        <f>B5</f>
        <v>대기관리</v>
      </c>
      <c r="C28" s="413" t="str">
        <f>C5</f>
        <v>백영수</v>
      </c>
      <c r="D28" s="747" t="str">
        <f t="shared" ref="D28:D85" si="3">L28</f>
        <v>창원 자족형복합행정타운 도시개발사업 사후환경영향조사 용역</v>
      </c>
      <c r="E28" s="748"/>
      <c r="F28" s="749"/>
      <c r="G28" s="750">
        <f t="shared" ref="G28:G85" si="4">N28*(R28/Q28)/10</f>
        <v>14277017.615731258</v>
      </c>
      <c r="H28" s="751"/>
      <c r="I28" s="44"/>
      <c r="J28" s="330">
        <v>7</v>
      </c>
      <c r="L28" s="740" t="s">
        <v>1260</v>
      </c>
      <c r="M28" s="741"/>
      <c r="N28" s="742">
        <v>954800000</v>
      </c>
      <c r="O28" s="743">
        <v>45043</v>
      </c>
      <c r="P28" s="743">
        <v>47483</v>
      </c>
      <c r="Q28" s="741">
        <v>2441</v>
      </c>
      <c r="R28" s="741">
        <v>365</v>
      </c>
      <c r="S28" s="743"/>
      <c r="T28" s="741"/>
    </row>
    <row r="29" spans="1:20" ht="39.950000000000003" customHeight="1">
      <c r="A29" s="412"/>
      <c r="B29" s="346"/>
      <c r="C29" s="346"/>
      <c r="D29" s="747" t="str">
        <f t="shared" si="3"/>
        <v>세종조치원 공공주택지구 조성사업 환경영향평가 용역</v>
      </c>
      <c r="E29" s="748"/>
      <c r="F29" s="749"/>
      <c r="G29" s="750" t="str">
        <f>CONCATENATE(TEXT(S29,"yy.mm.dd")," ",T29)</f>
        <v>25.08.11 중지중</v>
      </c>
      <c r="H29" s="751"/>
      <c r="I29" s="44"/>
      <c r="J29" s="331"/>
      <c r="L29" s="740" t="s">
        <v>783</v>
      </c>
      <c r="M29" s="741"/>
      <c r="N29" s="742">
        <v>1248480000</v>
      </c>
      <c r="O29" s="743">
        <v>45072</v>
      </c>
      <c r="P29" s="743">
        <v>47263</v>
      </c>
      <c r="Q29" s="741">
        <v>2192</v>
      </c>
      <c r="R29" s="741" t="s">
        <v>1261</v>
      </c>
      <c r="S29" s="743">
        <v>45880</v>
      </c>
      <c r="T29" s="741" t="s">
        <v>1262</v>
      </c>
    </row>
    <row r="30" spans="1:20" ht="39.950000000000003" customHeight="1">
      <c r="A30" s="412"/>
      <c r="B30" s="346"/>
      <c r="C30" s="346"/>
      <c r="D30" s="747" t="str">
        <f t="shared" si="3"/>
        <v>화천군 제 2농공단지 조성사업 전략환경영향평가 용역</v>
      </c>
      <c r="E30" s="748"/>
      <c r="F30" s="749"/>
      <c r="G30" s="750" t="str">
        <f>CONCATENATE(TEXT(S30,"yy.mm.dd")," ",T30)</f>
        <v>24.09.05 중지중</v>
      </c>
      <c r="H30" s="751"/>
      <c r="I30" s="44"/>
      <c r="J30" s="331"/>
      <c r="L30" s="740" t="s">
        <v>1263</v>
      </c>
      <c r="M30" s="741"/>
      <c r="N30" s="742">
        <v>174832600</v>
      </c>
      <c r="O30" s="743">
        <v>45359</v>
      </c>
      <c r="P30" s="743">
        <v>45723</v>
      </c>
      <c r="Q30" s="741">
        <v>365</v>
      </c>
      <c r="R30" s="741" t="s">
        <v>1261</v>
      </c>
      <c r="S30" s="743">
        <v>45540</v>
      </c>
      <c r="T30" s="741" t="s">
        <v>1262</v>
      </c>
    </row>
    <row r="31" spans="1:20" ht="39.950000000000003" customHeight="1">
      <c r="A31" s="412"/>
      <c r="B31" s="346"/>
      <c r="C31" s="346"/>
      <c r="D31" s="747" t="str">
        <f t="shared" si="3"/>
        <v>안산장상 공공주택지구 사후환경영향조사(공사시)용역</v>
      </c>
      <c r="E31" s="748"/>
      <c r="F31" s="749"/>
      <c r="G31" s="750">
        <f t="shared" si="4"/>
        <v>34619051.094890513</v>
      </c>
      <c r="H31" s="751"/>
      <c r="I31" s="44"/>
      <c r="J31" s="331"/>
      <c r="L31" s="740" t="s">
        <v>1264</v>
      </c>
      <c r="M31" s="741"/>
      <c r="N31" s="742">
        <v>1559280000</v>
      </c>
      <c r="O31" s="743">
        <v>45453</v>
      </c>
      <c r="P31" s="743">
        <v>47096</v>
      </c>
      <c r="Q31" s="741">
        <v>1644</v>
      </c>
      <c r="R31" s="741">
        <v>365</v>
      </c>
      <c r="S31" s="743"/>
      <c r="T31" s="741"/>
    </row>
    <row r="32" spans="1:20" ht="39.950000000000003" customHeight="1">
      <c r="A32" s="412"/>
      <c r="B32" s="346"/>
      <c r="C32" s="346"/>
      <c r="D32" s="747" t="str">
        <f t="shared" si="3"/>
        <v>대구대공원 민간공원조성 특례사업 사후환경영향조사용역(공사시)</v>
      </c>
      <c r="E32" s="748"/>
      <c r="F32" s="749"/>
      <c r="G32" s="750">
        <f t="shared" si="4"/>
        <v>16656916.153319646</v>
      </c>
      <c r="H32" s="751"/>
      <c r="I32" s="44"/>
      <c r="J32" s="331"/>
      <c r="L32" s="740" t="s">
        <v>1265</v>
      </c>
      <c r="M32" s="741"/>
      <c r="N32" s="742">
        <v>666733000</v>
      </c>
      <c r="O32" s="743">
        <v>45495</v>
      </c>
      <c r="P32" s="743">
        <v>46955</v>
      </c>
      <c r="Q32" s="741">
        <v>1461</v>
      </c>
      <c r="R32" s="741">
        <v>365</v>
      </c>
      <c r="S32" s="743"/>
      <c r="T32" s="741"/>
    </row>
    <row r="33" spans="1:20" ht="39.950000000000003" customHeight="1">
      <c r="A33" s="412"/>
      <c r="B33" s="346"/>
      <c r="C33" s="346"/>
      <c r="D33" s="747" t="str">
        <f t="shared" si="3"/>
        <v>남해 서면-여수 신덕 국도건설공사 사후환경영향조사 용역</v>
      </c>
      <c r="E33" s="748"/>
      <c r="F33" s="749"/>
      <c r="G33" s="750">
        <f t="shared" si="4"/>
        <v>30598244.949494947</v>
      </c>
      <c r="H33" s="751"/>
      <c r="I33" s="44"/>
      <c r="J33" s="331"/>
      <c r="L33" s="740" t="s">
        <v>1266</v>
      </c>
      <c r="M33" s="741"/>
      <c r="N33" s="742">
        <v>3319700000</v>
      </c>
      <c r="O33" s="743">
        <v>45789</v>
      </c>
      <c r="P33" s="743">
        <v>49748</v>
      </c>
      <c r="Q33" s="741">
        <v>3960</v>
      </c>
      <c r="R33" s="741">
        <v>365</v>
      </c>
      <c r="S33" s="743"/>
      <c r="T33" s="741"/>
    </row>
    <row r="34" spans="1:20" ht="39.950000000000003" customHeight="1">
      <c r="A34" s="412"/>
      <c r="B34" s="346"/>
      <c r="C34" s="346"/>
      <c r="D34" s="747" t="str">
        <f t="shared" si="3"/>
        <v>평택지제역세권 공공주택지구 조성사업 환경영향평가 용역</v>
      </c>
      <c r="E34" s="748"/>
      <c r="F34" s="749"/>
      <c r="G34" s="750">
        <f t="shared" si="4"/>
        <v>42384263.121862158</v>
      </c>
      <c r="H34" s="751"/>
      <c r="I34" s="44"/>
      <c r="J34" s="331"/>
      <c r="L34" s="740" t="s">
        <v>1267</v>
      </c>
      <c r="M34" s="741"/>
      <c r="N34" s="742">
        <v>2544217000</v>
      </c>
      <c r="O34" s="743">
        <v>45791</v>
      </c>
      <c r="P34" s="743">
        <v>47981</v>
      </c>
      <c r="Q34" s="741">
        <v>2191</v>
      </c>
      <c r="R34" s="741">
        <v>365</v>
      </c>
      <c r="S34" s="743"/>
      <c r="T34" s="741"/>
    </row>
    <row r="35" spans="1:20" ht="39.950000000000003" customHeight="1">
      <c r="A35" s="412"/>
      <c r="B35" s="346"/>
      <c r="C35" s="346"/>
      <c r="D35" s="747" t="str">
        <f t="shared" si="3"/>
        <v>동부권 광역자원회수시설 증설사업 환경영향평가 재협의</v>
      </c>
      <c r="E35" s="748"/>
      <c r="F35" s="749"/>
      <c r="G35" s="750">
        <f t="shared" si="4"/>
        <v>9806904.1095890421</v>
      </c>
      <c r="H35" s="751"/>
      <c r="I35" s="44"/>
      <c r="J35" s="331"/>
      <c r="L35" s="740" t="s">
        <v>162</v>
      </c>
      <c r="M35" s="741"/>
      <c r="N35" s="742">
        <v>639200000</v>
      </c>
      <c r="O35" s="743">
        <v>45978</v>
      </c>
      <c r="P35" s="743">
        <v>46342</v>
      </c>
      <c r="Q35" s="741">
        <v>365</v>
      </c>
      <c r="R35" s="741">
        <v>56</v>
      </c>
      <c r="S35" s="743"/>
      <c r="T35" s="741"/>
    </row>
    <row r="36" spans="1:20" ht="39.950000000000003" customHeight="1">
      <c r="A36" s="412"/>
      <c r="B36" s="346"/>
      <c r="C36" s="346"/>
      <c r="D36" s="747" t="str">
        <f t="shared" si="3"/>
        <v>구미 하이테크밸리 사후환경영향조사용역</v>
      </c>
      <c r="E36" s="748"/>
      <c r="F36" s="749"/>
      <c r="G36" s="750">
        <f t="shared" si="4"/>
        <v>60107000</v>
      </c>
      <c r="H36" s="751"/>
      <c r="I36" s="44"/>
      <c r="J36" s="331"/>
      <c r="L36" s="740" t="s">
        <v>1268</v>
      </c>
      <c r="M36" s="741"/>
      <c r="N36" s="742">
        <v>1803210000</v>
      </c>
      <c r="O36" s="743">
        <v>46041</v>
      </c>
      <c r="P36" s="743">
        <v>47135</v>
      </c>
      <c r="Q36" s="741">
        <v>1095</v>
      </c>
      <c r="R36" s="741">
        <v>365</v>
      </c>
      <c r="S36" s="743"/>
      <c r="T36" s="741"/>
    </row>
    <row r="37" spans="1:20" ht="39.950000000000003" customHeight="1">
      <c r="A37" s="412"/>
      <c r="B37" s="346"/>
      <c r="C37" s="346"/>
      <c r="D37" s="747" t="str">
        <f t="shared" si="3"/>
        <v>청도 자연드림파크 일반산업단지 조성사업 사후환경영향조사 용역(1차)</v>
      </c>
      <c r="E37" s="748"/>
      <c r="F37" s="749"/>
      <c r="G37" s="750">
        <f t="shared" si="4"/>
        <v>24323238.043001316</v>
      </c>
      <c r="H37" s="751"/>
      <c r="I37" s="44"/>
      <c r="J37" s="331"/>
      <c r="L37" s="740" t="s">
        <v>1269</v>
      </c>
      <c r="M37" s="741"/>
      <c r="N37" s="742">
        <v>1518703000</v>
      </c>
      <c r="O37" s="743">
        <v>46062</v>
      </c>
      <c r="P37" s="743">
        <v>48340</v>
      </c>
      <c r="Q37" s="741">
        <v>2279</v>
      </c>
      <c r="R37" s="741">
        <v>365</v>
      </c>
      <c r="S37" s="743"/>
      <c r="T37" s="741"/>
    </row>
    <row r="38" spans="1:20" ht="39.950000000000003" customHeight="1">
      <c r="A38" s="412"/>
      <c r="B38" s="346"/>
      <c r="C38" s="346"/>
      <c r="D38" s="747" t="str">
        <f t="shared" si="3"/>
        <v>진건푸른물센터 유입 차집관로 개선사업 소규모환경영향평가 용역</v>
      </c>
      <c r="E38" s="748"/>
      <c r="F38" s="749"/>
      <c r="G38" s="750">
        <f t="shared" si="4"/>
        <v>857095.89041095902</v>
      </c>
      <c r="H38" s="751"/>
      <c r="I38" s="44"/>
      <c r="J38" s="331"/>
      <c r="L38" s="740" t="s">
        <v>1270</v>
      </c>
      <c r="M38" s="741"/>
      <c r="N38" s="742">
        <v>19800000</v>
      </c>
      <c r="O38" s="743">
        <v>46080</v>
      </c>
      <c r="P38" s="743">
        <v>46444</v>
      </c>
      <c r="Q38" s="741">
        <v>365</v>
      </c>
      <c r="R38" s="741">
        <v>158</v>
      </c>
      <c r="S38" s="743"/>
      <c r="T38" s="741"/>
    </row>
    <row r="39" spans="1:20" ht="39.950000000000003" customHeight="1">
      <c r="A39" s="412"/>
      <c r="B39" s="446"/>
      <c r="C39" s="446"/>
      <c r="D39" s="755" t="s">
        <v>944</v>
      </c>
      <c r="E39" s="756"/>
      <c r="F39" s="757"/>
      <c r="G39" s="758">
        <f>SUM(G28:H38)</f>
        <v>233629730.97829983</v>
      </c>
      <c r="H39" s="759"/>
      <c r="I39" s="44"/>
      <c r="J39" s="422"/>
      <c r="L39" s="740"/>
      <c r="M39" s="741"/>
      <c r="N39" s="742"/>
      <c r="O39" s="743"/>
      <c r="P39" s="743"/>
      <c r="Q39" s="741"/>
      <c r="R39" s="741"/>
      <c r="S39" s="743"/>
      <c r="T39" s="741"/>
    </row>
    <row r="40" spans="1:20" ht="39.950000000000003" customHeight="1">
      <c r="A40" s="412" t="s">
        <v>9</v>
      </c>
      <c r="B40" s="413" t="str">
        <f>B6</f>
        <v>수질관리</v>
      </c>
      <c r="C40" s="413" t="str">
        <f>C6</f>
        <v>배용금</v>
      </c>
      <c r="D40" s="747" t="str">
        <f t="shared" si="3"/>
        <v>후포 마리나항만 개발사업 사후환경영향조사용역</v>
      </c>
      <c r="E40" s="748"/>
      <c r="F40" s="749"/>
      <c r="G40" s="750">
        <f t="shared" si="4"/>
        <v>10290183.754993342</v>
      </c>
      <c r="H40" s="751"/>
      <c r="I40" s="44"/>
      <c r="J40" s="330">
        <v>7</v>
      </c>
      <c r="L40" s="740" t="s">
        <v>1271</v>
      </c>
      <c r="M40" s="741" t="s">
        <v>1272</v>
      </c>
      <c r="N40" s="742">
        <v>1370200000</v>
      </c>
      <c r="O40" s="743">
        <v>42814</v>
      </c>
      <c r="P40" s="743">
        <v>46568</v>
      </c>
      <c r="Q40" s="741">
        <v>3755</v>
      </c>
      <c r="R40" s="741">
        <v>282</v>
      </c>
      <c r="S40" s="743"/>
      <c r="T40" s="741"/>
    </row>
    <row r="41" spans="1:20" ht="39.950000000000003" customHeight="1">
      <c r="A41" s="412"/>
      <c r="B41" s="346"/>
      <c r="C41" s="346"/>
      <c r="D41" s="747" t="str">
        <f t="shared" si="3"/>
        <v>충청내륙 고속화(제2공구)도로건설공사 사후환경영향조사용역</v>
      </c>
      <c r="E41" s="748"/>
      <c r="F41" s="749"/>
      <c r="G41" s="750">
        <f t="shared" si="4"/>
        <v>11069233.333333332</v>
      </c>
      <c r="H41" s="751"/>
      <c r="I41" s="44"/>
      <c r="J41" s="331"/>
      <c r="L41" s="740" t="s">
        <v>1273</v>
      </c>
      <c r="M41" s="741" t="s">
        <v>450</v>
      </c>
      <c r="N41" s="742">
        <v>1091760000</v>
      </c>
      <c r="O41" s="743">
        <v>43409</v>
      </c>
      <c r="P41" s="743">
        <v>47238</v>
      </c>
      <c r="Q41" s="741">
        <v>3600</v>
      </c>
      <c r="R41" s="741">
        <v>365</v>
      </c>
      <c r="S41" s="743"/>
      <c r="T41" s="741"/>
    </row>
    <row r="42" spans="1:20" ht="39.950000000000003" customHeight="1">
      <c r="A42" s="412"/>
      <c r="B42" s="346"/>
      <c r="C42" s="346"/>
      <c r="D42" s="747" t="str">
        <f t="shared" si="3"/>
        <v>서울도시철도 9호선4단계 연장사업 사후환경영향조사 용역(장기계속)</v>
      </c>
      <c r="E42" s="748"/>
      <c r="F42" s="749"/>
      <c r="G42" s="750">
        <f t="shared" si="4"/>
        <v>15514774.143302182</v>
      </c>
      <c r="H42" s="751"/>
      <c r="I42" s="44"/>
      <c r="J42" s="331"/>
      <c r="L42" s="740" t="s">
        <v>1274</v>
      </c>
      <c r="M42" s="741" t="s">
        <v>1275</v>
      </c>
      <c r="N42" s="742">
        <v>1500895000</v>
      </c>
      <c r="O42" s="743">
        <v>44916</v>
      </c>
      <c r="P42" s="743">
        <v>48446</v>
      </c>
      <c r="Q42" s="741">
        <v>3531</v>
      </c>
      <c r="R42" s="741">
        <v>365</v>
      </c>
      <c r="S42" s="743"/>
      <c r="T42" s="741"/>
    </row>
    <row r="43" spans="1:20" ht="39.950000000000003" customHeight="1">
      <c r="A43" s="412"/>
      <c r="B43" s="346"/>
      <c r="C43" s="346"/>
      <c r="D43" s="747" t="str">
        <f t="shared" si="3"/>
        <v>갑천 대전1지구 등 3개소 사후환경영향조사용역</v>
      </c>
      <c r="E43" s="748"/>
      <c r="F43" s="749"/>
      <c r="G43" s="750">
        <f t="shared" si="4"/>
        <v>20998652.77777778</v>
      </c>
      <c r="H43" s="751"/>
      <c r="I43" s="44"/>
      <c r="J43" s="331"/>
      <c r="L43" s="740" t="s">
        <v>1276</v>
      </c>
      <c r="M43" s="741" t="s">
        <v>885</v>
      </c>
      <c r="N43" s="742">
        <v>1242660000</v>
      </c>
      <c r="O43" s="743">
        <v>45603</v>
      </c>
      <c r="P43" s="743">
        <v>47762</v>
      </c>
      <c r="Q43" s="741">
        <v>2160</v>
      </c>
      <c r="R43" s="741">
        <v>365</v>
      </c>
      <c r="S43" s="743"/>
      <c r="T43" s="741"/>
    </row>
    <row r="44" spans="1:20" ht="39.950000000000003" customHeight="1">
      <c r="A44" s="412"/>
      <c r="B44" s="346"/>
      <c r="C44" s="346"/>
      <c r="D44" s="747" t="str">
        <f t="shared" si="3"/>
        <v>창녕-고암 국도건설공사 사후환경영향조사용역</v>
      </c>
      <c r="E44" s="748"/>
      <c r="F44" s="749"/>
      <c r="G44" s="750">
        <f t="shared" si="4"/>
        <v>9103873.090277778</v>
      </c>
      <c r="H44" s="751"/>
      <c r="I44" s="44"/>
      <c r="J44" s="331"/>
      <c r="L44" s="740" t="s">
        <v>1277</v>
      </c>
      <c r="M44" s="741" t="s">
        <v>1278</v>
      </c>
      <c r="N44" s="742">
        <v>718333000</v>
      </c>
      <c r="O44" s="743">
        <v>45796</v>
      </c>
      <c r="P44" s="743">
        <v>48675</v>
      </c>
      <c r="Q44" s="741">
        <v>2880</v>
      </c>
      <c r="R44" s="741">
        <v>365</v>
      </c>
      <c r="S44" s="743"/>
      <c r="T44" s="741"/>
    </row>
    <row r="45" spans="1:20" ht="39.950000000000003" customHeight="1">
      <c r="A45" s="412"/>
      <c r="B45" s="346"/>
      <c r="C45" s="346"/>
      <c r="D45" s="747" t="str">
        <f t="shared" si="3"/>
        <v>홍보지구 대단위농업개발사업 사후환경영향조사 용역</v>
      </c>
      <c r="E45" s="748"/>
      <c r="F45" s="749"/>
      <c r="G45" s="750">
        <f t="shared" si="4"/>
        <v>21764557.564224549</v>
      </c>
      <c r="H45" s="751"/>
      <c r="I45" s="44"/>
      <c r="J45" s="331"/>
      <c r="L45" s="740" t="s">
        <v>1279</v>
      </c>
      <c r="M45" s="741" t="s">
        <v>1280</v>
      </c>
      <c r="N45" s="742">
        <v>626700000</v>
      </c>
      <c r="O45" s="743">
        <v>46052</v>
      </c>
      <c r="P45" s="743">
        <v>47102</v>
      </c>
      <c r="Q45" s="741">
        <v>1051</v>
      </c>
      <c r="R45" s="741">
        <v>365</v>
      </c>
      <c r="S45" s="743"/>
      <c r="T45" s="741"/>
    </row>
    <row r="46" spans="1:20" ht="39.950000000000003" customHeight="1">
      <c r="A46" s="412"/>
      <c r="B46" s="346"/>
      <c r="C46" s="346"/>
      <c r="D46" s="747" t="str">
        <f t="shared" si="3"/>
        <v>청도 자연드림파크 일반산업단지 조성사업 사후환경영향조사 용역</v>
      </c>
      <c r="E46" s="748"/>
      <c r="F46" s="749"/>
      <c r="G46" s="750">
        <f t="shared" si="4"/>
        <v>24323238.043001316</v>
      </c>
      <c r="H46" s="751"/>
      <c r="I46" s="44"/>
      <c r="J46" s="331"/>
      <c r="L46" s="740" t="s">
        <v>1281</v>
      </c>
      <c r="M46" s="741" t="s">
        <v>1282</v>
      </c>
      <c r="N46" s="742">
        <v>1518703000</v>
      </c>
      <c r="O46" s="743">
        <v>46062</v>
      </c>
      <c r="P46" s="743">
        <v>48340</v>
      </c>
      <c r="Q46" s="741">
        <v>2279</v>
      </c>
      <c r="R46" s="741">
        <v>365</v>
      </c>
      <c r="S46" s="743"/>
      <c r="T46" s="741"/>
    </row>
    <row r="47" spans="1:20" ht="39.950000000000003" customHeight="1">
      <c r="A47" s="412"/>
      <c r="B47" s="346"/>
      <c r="C47" s="346"/>
      <c r="D47" s="747" t="str">
        <f t="shared" si="3"/>
        <v>2026년 고래불관광지 조성사업 사후환경영향조사(공사시) 용역</v>
      </c>
      <c r="E47" s="748"/>
      <c r="F47" s="749"/>
      <c r="G47" s="750">
        <f t="shared" si="4"/>
        <v>6901320</v>
      </c>
      <c r="H47" s="751"/>
      <c r="I47" s="44"/>
      <c r="J47" s="331"/>
      <c r="L47" s="740" t="s">
        <v>1283</v>
      </c>
      <c r="M47" s="741" t="s">
        <v>1284</v>
      </c>
      <c r="N47" s="742">
        <v>182682000</v>
      </c>
      <c r="O47" s="743">
        <v>46063</v>
      </c>
      <c r="P47" s="743">
        <v>46422</v>
      </c>
      <c r="Q47" s="741">
        <v>360</v>
      </c>
      <c r="R47" s="741">
        <v>136</v>
      </c>
      <c r="S47" s="743"/>
      <c r="T47" s="741"/>
    </row>
    <row r="48" spans="1:20" ht="39.950000000000003" customHeight="1">
      <c r="A48" s="412"/>
      <c r="B48" s="346"/>
      <c r="C48" s="346"/>
      <c r="D48" s="747" t="str">
        <f t="shared" si="3"/>
        <v>하원테크노캠퍼스 도시첨단산업단지 조성사업 환경영향평가 용역</v>
      </c>
      <c r="E48" s="748"/>
      <c r="F48" s="749"/>
      <c r="G48" s="750">
        <f t="shared" si="4"/>
        <v>27561813.636363637</v>
      </c>
      <c r="H48" s="751"/>
      <c r="I48" s="44"/>
      <c r="J48" s="331"/>
      <c r="L48" s="740" t="s">
        <v>1256</v>
      </c>
      <c r="M48" s="741" t="s">
        <v>1257</v>
      </c>
      <c r="N48" s="742">
        <v>415315000</v>
      </c>
      <c r="O48" s="743">
        <v>46107</v>
      </c>
      <c r="P48" s="743">
        <v>46656</v>
      </c>
      <c r="Q48" s="741">
        <v>550</v>
      </c>
      <c r="R48" s="741">
        <v>365</v>
      </c>
      <c r="S48" s="743"/>
      <c r="T48" s="741"/>
    </row>
    <row r="49" spans="1:20" ht="39.950000000000003" customHeight="1">
      <c r="A49" s="412"/>
      <c r="B49" s="346"/>
      <c r="C49" s="346"/>
      <c r="D49" s="747" t="str">
        <f t="shared" si="3"/>
        <v>경산 공업지역 기본계획 수립 전략환경영향평가 용역</v>
      </c>
      <c r="E49" s="748"/>
      <c r="F49" s="749"/>
      <c r="G49" s="750">
        <f t="shared" si="4"/>
        <v>5254623.333333333</v>
      </c>
      <c r="H49" s="751"/>
      <c r="I49" s="44"/>
      <c r="J49" s="331"/>
      <c r="L49" s="740" t="s">
        <v>1285</v>
      </c>
      <c r="M49" s="741" t="s">
        <v>1286</v>
      </c>
      <c r="N49" s="742">
        <v>70690000</v>
      </c>
      <c r="O49" s="743">
        <v>46210</v>
      </c>
      <c r="P49" s="743">
        <v>46509</v>
      </c>
      <c r="Q49" s="741">
        <v>300</v>
      </c>
      <c r="R49" s="741">
        <v>223</v>
      </c>
      <c r="S49" s="743"/>
      <c r="T49" s="741"/>
    </row>
    <row r="50" spans="1:20" ht="39.950000000000003" customHeight="1">
      <c r="A50" s="412"/>
      <c r="B50" s="346"/>
      <c r="C50" s="346"/>
      <c r="D50" s="747" t="str">
        <f t="shared" si="3"/>
        <v>양평 국수역세권 도시개발사업 환경영향평가 용역</v>
      </c>
      <c r="E50" s="748"/>
      <c r="F50" s="749"/>
      <c r="G50" s="750">
        <f t="shared" si="4"/>
        <v>23443545.833333332</v>
      </c>
      <c r="H50" s="751"/>
      <c r="I50" s="44"/>
      <c r="J50" s="331"/>
      <c r="L50" s="740" t="s">
        <v>1287</v>
      </c>
      <c r="M50" s="741" t="s">
        <v>1288</v>
      </c>
      <c r="N50" s="742">
        <v>296129000</v>
      </c>
      <c r="O50" s="743">
        <v>46212</v>
      </c>
      <c r="P50" s="743">
        <v>46571</v>
      </c>
      <c r="Q50" s="741">
        <v>360</v>
      </c>
      <c r="R50" s="741">
        <v>285</v>
      </c>
      <c r="S50" s="743"/>
      <c r="T50" s="741"/>
    </row>
    <row r="51" spans="1:20" ht="39.950000000000003" customHeight="1">
      <c r="A51" s="412"/>
      <c r="B51" s="346"/>
      <c r="C51" s="346"/>
      <c r="D51" s="747" t="str">
        <f t="shared" si="3"/>
        <v>26-D-00부대 사후환경영향조사용역(B540)</v>
      </c>
      <c r="E51" s="748"/>
      <c r="F51" s="749"/>
      <c r="G51" s="750">
        <f t="shared" si="4"/>
        <v>49097600.243013367</v>
      </c>
      <c r="H51" s="751"/>
      <c r="I51" s="44"/>
      <c r="J51" s="331"/>
      <c r="L51" s="740" t="s">
        <v>1258</v>
      </c>
      <c r="M51" s="741" t="s">
        <v>1259</v>
      </c>
      <c r="N51" s="742">
        <v>1107050000</v>
      </c>
      <c r="O51" s="743">
        <v>46234</v>
      </c>
      <c r="P51" s="743">
        <v>47056</v>
      </c>
      <c r="Q51" s="741">
        <v>823</v>
      </c>
      <c r="R51" s="741">
        <v>365</v>
      </c>
      <c r="S51" s="743"/>
      <c r="T51" s="741"/>
    </row>
    <row r="52" spans="1:20" ht="39.950000000000003" customHeight="1">
      <c r="A52" s="423"/>
      <c r="B52" s="446"/>
      <c r="C52" s="446"/>
      <c r="D52" s="755" t="s">
        <v>944</v>
      </c>
      <c r="E52" s="756"/>
      <c r="F52" s="757"/>
      <c r="G52" s="758">
        <f>SUM(G40:H51)</f>
        <v>225323415.75295395</v>
      </c>
      <c r="H52" s="759"/>
      <c r="I52" s="44"/>
      <c r="J52" s="422"/>
      <c r="L52" s="740"/>
      <c r="M52" s="741"/>
      <c r="N52" s="742"/>
      <c r="O52" s="743"/>
      <c r="P52" s="743"/>
      <c r="Q52" s="741"/>
      <c r="R52" s="741"/>
      <c r="S52" s="743"/>
      <c r="T52" s="741"/>
    </row>
    <row r="53" spans="1:20" ht="39.950000000000003" customHeight="1">
      <c r="A53" s="411" t="s">
        <v>9</v>
      </c>
      <c r="B53" s="413" t="str">
        <f>B7</f>
        <v>폐기물처리</v>
      </c>
      <c r="C53" s="413" t="str">
        <f>C7</f>
        <v>임현주</v>
      </c>
      <c r="D53" s="747" t="str">
        <f t="shared" si="3"/>
        <v>경북도청이전신도시 2단계 건설사업 사후환경영향조사 용역</v>
      </c>
      <c r="E53" s="748"/>
      <c r="F53" s="749"/>
      <c r="G53" s="750">
        <f t="shared" si="4"/>
        <v>19105124.743175816</v>
      </c>
      <c r="H53" s="751"/>
      <c r="I53" s="44"/>
      <c r="J53" s="330">
        <v>7</v>
      </c>
      <c r="L53" s="740" t="s">
        <v>1246</v>
      </c>
      <c r="M53" s="741" t="s">
        <v>1247</v>
      </c>
      <c r="N53" s="742">
        <v>2758100000</v>
      </c>
      <c r="O53" s="743">
        <v>43116</v>
      </c>
      <c r="P53" s="743">
        <v>46522</v>
      </c>
      <c r="Q53" s="741">
        <v>3407</v>
      </c>
      <c r="R53" s="741">
        <v>236</v>
      </c>
      <c r="S53" s="743"/>
      <c r="T53" s="741"/>
    </row>
    <row r="54" spans="1:20" ht="39.950000000000003" customHeight="1">
      <c r="A54" s="412"/>
      <c r="B54" s="346"/>
      <c r="C54" s="346"/>
      <c r="D54" s="747" t="str">
        <f t="shared" si="3"/>
        <v>남일~보은(제1공구) 도로건설공사 사후환경영향조사</v>
      </c>
      <c r="E54" s="748"/>
      <c r="F54" s="749"/>
      <c r="G54" s="750">
        <f t="shared" si="4"/>
        <v>16968800</v>
      </c>
      <c r="H54" s="751"/>
      <c r="I54" s="44"/>
      <c r="J54" s="331"/>
      <c r="L54" s="740" t="s">
        <v>1289</v>
      </c>
      <c r="M54" s="741" t="s">
        <v>450</v>
      </c>
      <c r="N54" s="742">
        <v>1696880000</v>
      </c>
      <c r="O54" s="743">
        <v>44896</v>
      </c>
      <c r="P54" s="743">
        <v>48545</v>
      </c>
      <c r="Q54" s="741">
        <v>3650</v>
      </c>
      <c r="R54" s="741">
        <v>365</v>
      </c>
      <c r="S54" s="743"/>
      <c r="T54" s="741"/>
    </row>
    <row r="55" spans="1:20" ht="39.950000000000003" customHeight="1">
      <c r="A55" s="412"/>
      <c r="B55" s="346"/>
      <c r="C55" s="346"/>
      <c r="D55" s="747" t="str">
        <f t="shared" si="3"/>
        <v>성남-강남 고속도로 민간투자사업 전략환경영향평가 용역</v>
      </c>
      <c r="E55" s="748"/>
      <c r="F55" s="749"/>
      <c r="G55" s="750" t="str">
        <f>CONCATENATE(TEXT(S55,"yy.mm.dd")," ",T55)</f>
        <v>24.03.28 중지중</v>
      </c>
      <c r="H55" s="751"/>
      <c r="I55" s="44"/>
      <c r="J55" s="331"/>
      <c r="L55" s="740" t="s">
        <v>1290</v>
      </c>
      <c r="M55" s="741" t="s">
        <v>1291</v>
      </c>
      <c r="N55" s="742">
        <v>121000000</v>
      </c>
      <c r="O55" s="743">
        <v>45028</v>
      </c>
      <c r="P55" s="743">
        <v>45382</v>
      </c>
      <c r="Q55" s="741">
        <v>355</v>
      </c>
      <c r="R55" s="741" t="s">
        <v>1261</v>
      </c>
      <c r="S55" s="743">
        <v>45379</v>
      </c>
      <c r="T55" s="741" t="s">
        <v>1262</v>
      </c>
    </row>
    <row r="56" spans="1:20" ht="39.950000000000003" customHeight="1">
      <c r="A56" s="412"/>
      <c r="B56" s="346"/>
      <c r="C56" s="346"/>
      <c r="D56" s="747" t="str">
        <f t="shared" si="3"/>
        <v>345kV 신평창-강릉안인 송전선로 환경영향평가용역(정선,평창구간)</v>
      </c>
      <c r="E56" s="748"/>
      <c r="F56" s="749"/>
      <c r="G56" s="750">
        <f t="shared" ref="G56" si="5">N56*(R56/Q56)/10</f>
        <v>21161056.291390724</v>
      </c>
      <c r="H56" s="751"/>
      <c r="I56" s="44"/>
      <c r="J56" s="331"/>
      <c r="L56" s="740" t="s">
        <v>1292</v>
      </c>
      <c r="M56" s="741" t="s">
        <v>808</v>
      </c>
      <c r="N56" s="742">
        <v>962973000</v>
      </c>
      <c r="O56" s="743">
        <v>45029</v>
      </c>
      <c r="P56" s="743">
        <v>46689</v>
      </c>
      <c r="Q56" s="741">
        <v>1661</v>
      </c>
      <c r="R56" s="741">
        <v>365</v>
      </c>
      <c r="S56" s="743"/>
      <c r="T56" s="741"/>
    </row>
    <row r="57" spans="1:20" ht="39.950000000000003" customHeight="1">
      <c r="A57" s="412"/>
      <c r="B57" s="346"/>
      <c r="C57" s="346"/>
      <c r="D57" s="747" t="str">
        <f t="shared" si="3"/>
        <v>여주 3지구(점동 장안) 일반산업단지 조성사업 환경영향평가 용역</v>
      </c>
      <c r="E57" s="748"/>
      <c r="F57" s="749"/>
      <c r="G57" s="750" t="str">
        <f>CONCATENATE(TEXT(S57,"yy.mm.dd")," ",T57)</f>
        <v>24.10.02 중지중</v>
      </c>
      <c r="H57" s="751"/>
      <c r="I57" s="44"/>
      <c r="J57" s="331"/>
      <c r="L57" s="740" t="s">
        <v>1293</v>
      </c>
      <c r="M57" s="741" t="s">
        <v>1294</v>
      </c>
      <c r="N57" s="742">
        <v>245982000</v>
      </c>
      <c r="O57" s="743">
        <v>45218</v>
      </c>
      <c r="P57" s="743">
        <v>45582</v>
      </c>
      <c r="Q57" s="741">
        <v>365</v>
      </c>
      <c r="R57" s="741" t="s">
        <v>1261</v>
      </c>
      <c r="S57" s="743">
        <v>45567</v>
      </c>
      <c r="T57" s="741" t="s">
        <v>1262</v>
      </c>
    </row>
    <row r="58" spans="1:20" ht="39.950000000000003" customHeight="1">
      <c r="A58" s="412"/>
      <c r="B58" s="346"/>
      <c r="C58" s="346"/>
      <c r="D58" s="747" t="str">
        <f t="shared" si="3"/>
        <v>인천 서구 강소연구개발특구 생산거점지구(검단2일반산업단지)환경영향평가 용역</v>
      </c>
      <c r="E58" s="748"/>
      <c r="F58" s="749"/>
      <c r="G58" s="750" t="str">
        <f>CONCATENATE(TEXT(S58,"yy.mm.dd")," ",T58)</f>
        <v>25.05.19 협의완료</v>
      </c>
      <c r="H58" s="751"/>
      <c r="I58" s="44"/>
      <c r="J58" s="331"/>
      <c r="L58" s="740" t="s">
        <v>1254</v>
      </c>
      <c r="M58" s="741" t="s">
        <v>1255</v>
      </c>
      <c r="N58" s="742">
        <v>1697957000</v>
      </c>
      <c r="O58" s="743">
        <v>45321</v>
      </c>
      <c r="P58" s="743">
        <v>47147</v>
      </c>
      <c r="Q58" s="741">
        <v>1827</v>
      </c>
      <c r="R58" s="741" t="s">
        <v>691</v>
      </c>
      <c r="S58" s="743">
        <v>45796</v>
      </c>
      <c r="T58" s="741" t="s">
        <v>691</v>
      </c>
    </row>
    <row r="59" spans="1:20" ht="39.950000000000003" customHeight="1">
      <c r="A59" s="412"/>
      <c r="B59" s="346"/>
      <c r="C59" s="346"/>
      <c r="D59" s="747" t="str">
        <f t="shared" si="3"/>
        <v>구례 자연드림 치유·힐링 클러스터 조성사업 환경영향평가용역</v>
      </c>
      <c r="E59" s="748"/>
      <c r="F59" s="749"/>
      <c r="G59" s="750" t="str">
        <f>CONCATENATE(TEXT(S59,"yy.mm.dd")," ",T59)</f>
        <v>24.12.16 중지중</v>
      </c>
      <c r="H59" s="751"/>
      <c r="I59" s="44"/>
      <c r="J59" s="331"/>
      <c r="L59" s="740" t="s">
        <v>1295</v>
      </c>
      <c r="M59" s="741" t="s">
        <v>1296</v>
      </c>
      <c r="N59" s="742">
        <v>294255000</v>
      </c>
      <c r="O59" s="743">
        <v>45504</v>
      </c>
      <c r="P59" s="743">
        <v>46233</v>
      </c>
      <c r="Q59" s="741">
        <v>730</v>
      </c>
      <c r="R59" s="741" t="s">
        <v>1261</v>
      </c>
      <c r="S59" s="743">
        <v>45642</v>
      </c>
      <c r="T59" s="741" t="s">
        <v>1262</v>
      </c>
    </row>
    <row r="60" spans="1:20" ht="39.950000000000003" customHeight="1">
      <c r="A60" s="412"/>
      <c r="B60" s="346"/>
      <c r="C60" s="346"/>
      <c r="D60" s="747" t="str">
        <f t="shared" si="3"/>
        <v>양산시 바이오가스화시설 증설사업 사후환경영향조사</v>
      </c>
      <c r="E60" s="748"/>
      <c r="F60" s="749"/>
      <c r="G60" s="750">
        <f t="shared" ref="G60:G66" si="6">N60*(R60/Q60)/10</f>
        <v>6341132.4503311254</v>
      </c>
      <c r="H60" s="751"/>
      <c r="I60" s="44"/>
      <c r="J60" s="331"/>
      <c r="L60" s="740" t="s">
        <v>1297</v>
      </c>
      <c r="M60" s="741" t="s">
        <v>1298</v>
      </c>
      <c r="N60" s="742">
        <v>324580000</v>
      </c>
      <c r="O60" s="743">
        <v>45558</v>
      </c>
      <c r="P60" s="743">
        <v>46463</v>
      </c>
      <c r="Q60" s="741">
        <v>906</v>
      </c>
      <c r="R60" s="741">
        <v>177</v>
      </c>
      <c r="S60" s="743"/>
      <c r="T60" s="741"/>
    </row>
    <row r="61" spans="1:20" ht="39.950000000000003" customHeight="1">
      <c r="A61" s="412"/>
      <c r="B61" s="346"/>
      <c r="C61" s="346"/>
      <c r="D61" s="747" t="str">
        <f t="shared" si="3"/>
        <v>센텀2지구 도시첨단산업단지 조성사업(1단계) 사후환경영향조사(공사시) 용역</v>
      </c>
      <c r="E61" s="748"/>
      <c r="F61" s="749"/>
      <c r="G61" s="750">
        <f t="shared" si="6"/>
        <v>9897777.6892430279</v>
      </c>
      <c r="H61" s="751"/>
      <c r="I61" s="44"/>
      <c r="J61" s="331"/>
      <c r="L61" s="740" t="s">
        <v>1299</v>
      </c>
      <c r="M61" s="741" t="s">
        <v>1300</v>
      </c>
      <c r="N61" s="742">
        <v>288877000</v>
      </c>
      <c r="O61" s="743">
        <v>45627</v>
      </c>
      <c r="P61" s="743">
        <v>46630</v>
      </c>
      <c r="Q61" s="741">
        <v>1004</v>
      </c>
      <c r="R61" s="741">
        <v>344</v>
      </c>
      <c r="S61" s="743"/>
      <c r="T61" s="741"/>
    </row>
    <row r="62" spans="1:20" ht="39.950000000000003" customHeight="1">
      <c r="A62" s="412"/>
      <c r="B62" s="346"/>
      <c r="C62" s="346"/>
      <c r="D62" s="747" t="str">
        <f t="shared" si="3"/>
        <v>창녕-고암 국도건설공사 사후환경영향조사용역</v>
      </c>
      <c r="E62" s="748"/>
      <c r="F62" s="749"/>
      <c r="G62" s="750">
        <f t="shared" si="6"/>
        <v>9103873.090277778</v>
      </c>
      <c r="H62" s="751"/>
      <c r="I62" s="44"/>
      <c r="J62" s="331"/>
      <c r="L62" s="740" t="s">
        <v>1277</v>
      </c>
      <c r="M62" s="741" t="s">
        <v>1278</v>
      </c>
      <c r="N62" s="742">
        <v>718333000</v>
      </c>
      <c r="O62" s="743">
        <v>45796</v>
      </c>
      <c r="P62" s="743">
        <v>48675</v>
      </c>
      <c r="Q62" s="741">
        <v>2880</v>
      </c>
      <c r="R62" s="741">
        <v>365</v>
      </c>
      <c r="S62" s="743"/>
      <c r="T62" s="741"/>
    </row>
    <row r="63" spans="1:20" ht="39.950000000000003" customHeight="1">
      <c r="A63" s="412"/>
      <c r="B63" s="346"/>
      <c r="C63" s="346"/>
      <c r="D63" s="747" t="str">
        <f t="shared" si="3"/>
        <v>세종지구 등 2개소 홍수안전확보사업 소규모환경영향평가 용역</v>
      </c>
      <c r="E63" s="748"/>
      <c r="F63" s="749"/>
      <c r="G63" s="750">
        <f t="shared" si="6"/>
        <v>2131495.8904109588</v>
      </c>
      <c r="H63" s="751"/>
      <c r="I63" s="44"/>
      <c r="J63" s="331"/>
      <c r="L63" s="740" t="s">
        <v>1301</v>
      </c>
      <c r="M63" s="741" t="s">
        <v>885</v>
      </c>
      <c r="N63" s="742">
        <v>324165000</v>
      </c>
      <c r="O63" s="743">
        <v>45853</v>
      </c>
      <c r="P63" s="743">
        <v>46283</v>
      </c>
      <c r="Q63" s="741">
        <v>365</v>
      </c>
      <c r="R63" s="741">
        <v>24</v>
      </c>
      <c r="S63" s="743">
        <v>46260</v>
      </c>
      <c r="T63" s="741" t="s">
        <v>1262</v>
      </c>
    </row>
    <row r="64" spans="1:20" ht="39.950000000000003" customHeight="1">
      <c r="A64" s="412"/>
      <c r="B64" s="346"/>
      <c r="C64" s="346"/>
      <c r="D64" s="747" t="str">
        <f t="shared" si="3"/>
        <v>내포 농생명 융·복합산업 클러스터 환경영향평가 용역</v>
      </c>
      <c r="E64" s="748"/>
      <c r="F64" s="749"/>
      <c r="G64" s="750">
        <f t="shared" si="6"/>
        <v>21768160.761666667</v>
      </c>
      <c r="H64" s="751"/>
      <c r="I64" s="44"/>
      <c r="J64" s="331"/>
      <c r="L64" s="740" t="s">
        <v>1302</v>
      </c>
      <c r="M64" s="741" t="s">
        <v>1303</v>
      </c>
      <c r="N64" s="742">
        <v>883820061</v>
      </c>
      <c r="O64" s="743">
        <v>45880</v>
      </c>
      <c r="P64" s="743">
        <v>46419</v>
      </c>
      <c r="Q64" s="741">
        <v>540</v>
      </c>
      <c r="R64" s="741">
        <v>133</v>
      </c>
      <c r="S64" s="743"/>
      <c r="T64" s="741"/>
    </row>
    <row r="65" spans="1:20" ht="39.950000000000003" customHeight="1">
      <c r="A65" s="412"/>
      <c r="B65" s="346"/>
      <c r="C65" s="346"/>
      <c r="D65" s="747" t="str">
        <f t="shared" si="3"/>
        <v>하원테크노캠퍼스 도시첨단산업단지 조성사업 환경영향평가 용역</v>
      </c>
      <c r="E65" s="748"/>
      <c r="F65" s="749"/>
      <c r="G65" s="750">
        <f t="shared" si="6"/>
        <v>27561813.636363637</v>
      </c>
      <c r="H65" s="751"/>
      <c r="I65" s="44"/>
      <c r="J65" s="331"/>
      <c r="L65" s="740" t="s">
        <v>1256</v>
      </c>
      <c r="M65" s="741" t="s">
        <v>1257</v>
      </c>
      <c r="N65" s="742">
        <v>415315000</v>
      </c>
      <c r="O65" s="743">
        <v>46107</v>
      </c>
      <c r="P65" s="743">
        <v>46656</v>
      </c>
      <c r="Q65" s="741">
        <v>550</v>
      </c>
      <c r="R65" s="741">
        <v>365</v>
      </c>
      <c r="S65" s="743"/>
      <c r="T65" s="741"/>
    </row>
    <row r="66" spans="1:20" ht="39.950000000000003" customHeight="1">
      <c r="A66" s="412"/>
      <c r="B66" s="346"/>
      <c r="C66" s="346"/>
      <c r="D66" s="747" t="str">
        <f t="shared" si="3"/>
        <v>죽변비상활주로 대체시설 조성사업 전략환경영향평가 용역</v>
      </c>
      <c r="E66" s="748"/>
      <c r="F66" s="749"/>
      <c r="G66" s="750">
        <f t="shared" si="6"/>
        <v>61165800</v>
      </c>
      <c r="H66" s="751"/>
      <c r="I66" s="44"/>
      <c r="J66" s="331"/>
      <c r="L66" s="740" t="s">
        <v>1304</v>
      </c>
      <c r="M66" s="741" t="s">
        <v>1305</v>
      </c>
      <c r="N66" s="742">
        <v>926370000</v>
      </c>
      <c r="O66" s="743">
        <v>46155</v>
      </c>
      <c r="P66" s="743">
        <v>46519</v>
      </c>
      <c r="Q66" s="741">
        <v>365</v>
      </c>
      <c r="R66" s="741">
        <v>241</v>
      </c>
      <c r="S66" s="743">
        <v>46279</v>
      </c>
      <c r="T66" s="741" t="s">
        <v>1262</v>
      </c>
    </row>
    <row r="67" spans="1:20" ht="39.950000000000003" customHeight="1">
      <c r="A67" s="423"/>
      <c r="B67" s="446"/>
      <c r="C67" s="446"/>
      <c r="D67" s="755" t="s">
        <v>944</v>
      </c>
      <c r="E67" s="756"/>
      <c r="F67" s="757"/>
      <c r="G67" s="758">
        <f>SUM(G53:H66)</f>
        <v>195205034.55285975</v>
      </c>
      <c r="H67" s="759"/>
      <c r="I67" s="44"/>
      <c r="J67" s="331"/>
      <c r="L67" s="740"/>
      <c r="M67" s="741"/>
      <c r="N67" s="742"/>
      <c r="O67" s="743"/>
      <c r="P67" s="743"/>
      <c r="Q67" s="741"/>
      <c r="R67" s="741"/>
      <c r="S67" s="743"/>
      <c r="T67" s="741"/>
    </row>
    <row r="68" spans="1:20" ht="39.950000000000003" customHeight="1">
      <c r="A68" s="411" t="s">
        <v>10</v>
      </c>
      <c r="B68" s="413" t="str">
        <f>B8</f>
        <v>폐기물처리</v>
      </c>
      <c r="C68" s="413" t="str">
        <f>C8</f>
        <v>황순복</v>
      </c>
      <c r="D68" s="747" t="str">
        <f t="shared" si="3"/>
        <v>구미 하이테크밸리 사후환경영향조사용역</v>
      </c>
      <c r="E68" s="748"/>
      <c r="F68" s="749"/>
      <c r="G68" s="750">
        <f>N68*(R68/Q68)/10</f>
        <v>60107000</v>
      </c>
      <c r="H68" s="751"/>
      <c r="I68" s="44"/>
      <c r="J68" s="330">
        <v>6</v>
      </c>
      <c r="L68" s="740" t="s">
        <v>1268</v>
      </c>
      <c r="M68" s="741"/>
      <c r="N68" s="742">
        <v>1803210000</v>
      </c>
      <c r="O68" s="743">
        <v>46041</v>
      </c>
      <c r="P68" s="743">
        <v>47135</v>
      </c>
      <c r="Q68" s="741">
        <v>1095</v>
      </c>
      <c r="R68" s="741">
        <v>365</v>
      </c>
      <c r="S68" s="743"/>
      <c r="T68" s="741"/>
    </row>
    <row r="69" spans="1:20" ht="39.950000000000003" customHeight="1">
      <c r="A69" s="412"/>
      <c r="B69" s="346"/>
      <c r="C69" s="346"/>
      <c r="D69" s="747" t="str">
        <f t="shared" si="3"/>
        <v>탑동지구 도시개발사업 사후환경영향조사</v>
      </c>
      <c r="E69" s="748"/>
      <c r="F69" s="749"/>
      <c r="G69" s="750">
        <f t="shared" si="4"/>
        <v>16939818.317677196</v>
      </c>
      <c r="H69" s="751"/>
      <c r="I69" s="44"/>
      <c r="J69" s="331"/>
      <c r="L69" s="740" t="s">
        <v>1306</v>
      </c>
      <c r="M69" s="741"/>
      <c r="N69" s="742">
        <v>1086933000</v>
      </c>
      <c r="O69" s="743">
        <v>46058</v>
      </c>
      <c r="P69" s="743">
        <v>48399</v>
      </c>
      <c r="Q69" s="741">
        <v>2342</v>
      </c>
      <c r="R69" s="741">
        <v>365</v>
      </c>
      <c r="S69" s="743"/>
      <c r="T69" s="741"/>
    </row>
    <row r="70" spans="1:20" ht="39.950000000000003" customHeight="1">
      <c r="A70" s="412"/>
      <c r="B70" s="346"/>
      <c r="C70" s="346"/>
      <c r="D70" s="747" t="str">
        <f t="shared" si="3"/>
        <v>청도자연드림파크 일반산업단지 조성사업 사후환경영향조사용역</v>
      </c>
      <c r="E70" s="748"/>
      <c r="F70" s="749"/>
      <c r="G70" s="750">
        <f t="shared" si="4"/>
        <v>24323238.043001316</v>
      </c>
      <c r="H70" s="751"/>
      <c r="I70" s="44"/>
      <c r="J70" s="331"/>
      <c r="L70" s="740" t="s">
        <v>1307</v>
      </c>
      <c r="M70" s="741"/>
      <c r="N70" s="742">
        <v>1518703000</v>
      </c>
      <c r="O70" s="743">
        <v>46062</v>
      </c>
      <c r="P70" s="743">
        <v>48340</v>
      </c>
      <c r="Q70" s="741">
        <v>2279</v>
      </c>
      <c r="R70" s="741">
        <v>365</v>
      </c>
      <c r="S70" s="743"/>
      <c r="T70" s="741"/>
    </row>
    <row r="71" spans="1:20" ht="39.950000000000003" customHeight="1">
      <c r="A71" s="412"/>
      <c r="B71" s="346"/>
      <c r="C71" s="346"/>
      <c r="D71" s="747" t="str">
        <f t="shared" si="3"/>
        <v>진건푸른물센터 유입 차집관로 개선사업 소규모환경영향평가 용역</v>
      </c>
      <c r="E71" s="748"/>
      <c r="F71" s="749"/>
      <c r="G71" s="750">
        <f t="shared" si="4"/>
        <v>857095.89041095902</v>
      </c>
      <c r="H71" s="751"/>
      <c r="I71" s="44"/>
      <c r="J71" s="331"/>
      <c r="L71" s="740" t="s">
        <v>1270</v>
      </c>
      <c r="M71" s="741"/>
      <c r="N71" s="742">
        <v>19800000</v>
      </c>
      <c r="O71" s="743">
        <v>46080</v>
      </c>
      <c r="P71" s="743">
        <v>46444</v>
      </c>
      <c r="Q71" s="741">
        <v>365</v>
      </c>
      <c r="R71" s="741">
        <v>158</v>
      </c>
      <c r="S71" s="743"/>
      <c r="T71" s="741"/>
    </row>
    <row r="72" spans="1:20" ht="39.950000000000003" customHeight="1">
      <c r="A72" s="412"/>
      <c r="B72" s="346"/>
      <c r="C72" s="346"/>
      <c r="D72" s="747" t="str">
        <f t="shared" si="3"/>
        <v>송산그린시티 서측지구 연결도로 건설사업 환경영향평가 변경협의 용역</v>
      </c>
      <c r="E72" s="748"/>
      <c r="F72" s="749"/>
      <c r="G72" s="750">
        <f t="shared" si="4"/>
        <v>706835.20833333337</v>
      </c>
      <c r="H72" s="751"/>
      <c r="I72" s="44"/>
      <c r="J72" s="331"/>
      <c r="L72" s="740" t="s">
        <v>1308</v>
      </c>
      <c r="M72" s="741"/>
      <c r="N72" s="742">
        <v>19957700</v>
      </c>
      <c r="O72" s="743">
        <v>46132</v>
      </c>
      <c r="P72" s="743">
        <v>46371</v>
      </c>
      <c r="Q72" s="741">
        <v>240</v>
      </c>
      <c r="R72" s="741">
        <v>85</v>
      </c>
      <c r="S72" s="743"/>
      <c r="T72" s="741"/>
    </row>
    <row r="73" spans="1:20" ht="39.950000000000003" customHeight="1">
      <c r="A73" s="412"/>
      <c r="B73" s="346"/>
      <c r="C73" s="346"/>
      <c r="D73" s="747" t="str">
        <f t="shared" si="3"/>
        <v>서남부지구 도시개발사업 사후환경영향조사용역</v>
      </c>
      <c r="E73" s="748"/>
      <c r="F73" s="749"/>
      <c r="G73" s="750">
        <f t="shared" si="4"/>
        <v>26131135.94890511</v>
      </c>
      <c r="H73" s="751"/>
      <c r="I73" s="44"/>
      <c r="J73" s="331"/>
      <c r="L73" s="740" t="s">
        <v>575</v>
      </c>
      <c r="M73" s="741"/>
      <c r="N73" s="742">
        <v>1569300000</v>
      </c>
      <c r="O73" s="743">
        <v>46134</v>
      </c>
      <c r="P73" s="743">
        <v>48325</v>
      </c>
      <c r="Q73" s="741">
        <v>2192</v>
      </c>
      <c r="R73" s="741">
        <v>365</v>
      </c>
      <c r="S73" s="743"/>
      <c r="T73" s="741"/>
    </row>
    <row r="74" spans="1:20" ht="39.950000000000003" customHeight="1">
      <c r="A74" s="412"/>
      <c r="B74" s="346"/>
      <c r="C74" s="346"/>
      <c r="D74" s="747" t="str">
        <f t="shared" si="3"/>
        <v>2040 춘천도시기본계획 및 도시관리계획(재정비) 전략환경영향평가(기후변화영향평가 포함) 용역</v>
      </c>
      <c r="E74" s="748"/>
      <c r="F74" s="749"/>
      <c r="G74" s="750">
        <f t="shared" si="4"/>
        <v>9108509.3000000007</v>
      </c>
      <c r="H74" s="751"/>
      <c r="I74" s="44"/>
      <c r="J74" s="331"/>
      <c r="L74" s="740" t="s">
        <v>1309</v>
      </c>
      <c r="M74" s="741"/>
      <c r="N74" s="742">
        <v>179674704</v>
      </c>
      <c r="O74" s="743">
        <v>46183</v>
      </c>
      <c r="P74" s="743">
        <v>46902</v>
      </c>
      <c r="Q74" s="741">
        <v>720</v>
      </c>
      <c r="R74" s="741">
        <v>365</v>
      </c>
      <c r="S74" s="743"/>
      <c r="T74" s="741"/>
    </row>
    <row r="75" spans="1:20" ht="39.950000000000003" customHeight="1">
      <c r="A75" s="412"/>
      <c r="B75" s="346"/>
      <c r="C75" s="346"/>
      <c r="D75" s="747" t="str">
        <f t="shared" si="3"/>
        <v>안성 대덕 소내리 석산개발사업 사후환경영향조사 용역</v>
      </c>
      <c r="E75" s="748"/>
      <c r="F75" s="749"/>
      <c r="G75" s="750">
        <f t="shared" si="4"/>
        <v>7648767.1232876722</v>
      </c>
      <c r="H75" s="751"/>
      <c r="I75" s="44"/>
      <c r="J75" s="331"/>
      <c r="L75" s="740" t="s">
        <v>1310</v>
      </c>
      <c r="M75" s="741"/>
      <c r="N75" s="742">
        <v>99000000</v>
      </c>
      <c r="O75" s="743">
        <v>46204</v>
      </c>
      <c r="P75" s="743">
        <v>46568</v>
      </c>
      <c r="Q75" s="741">
        <v>365</v>
      </c>
      <c r="R75" s="741">
        <v>282</v>
      </c>
      <c r="S75" s="743"/>
      <c r="T75" s="741"/>
    </row>
    <row r="76" spans="1:20" ht="39.950000000000003" customHeight="1">
      <c r="A76" s="423"/>
      <c r="B76" s="446"/>
      <c r="C76" s="446"/>
      <c r="D76" s="755" t="s">
        <v>944</v>
      </c>
      <c r="E76" s="756"/>
      <c r="F76" s="757"/>
      <c r="G76" s="758">
        <f>SUM(G68:H75)</f>
        <v>145822399.8316156</v>
      </c>
      <c r="H76" s="759"/>
      <c r="I76" s="44"/>
      <c r="J76" s="422"/>
      <c r="L76" s="740"/>
      <c r="M76" s="741"/>
      <c r="N76" s="742"/>
      <c r="O76" s="743"/>
      <c r="P76" s="743"/>
      <c r="Q76" s="741"/>
      <c r="R76" s="741"/>
      <c r="S76" s="743"/>
      <c r="T76" s="741"/>
    </row>
    <row r="77" spans="1:20" ht="39.950000000000003" customHeight="1">
      <c r="A77" s="411" t="s">
        <v>10</v>
      </c>
      <c r="B77" s="413" t="str">
        <f>B9</f>
        <v>수질관리</v>
      </c>
      <c r="C77" s="413" t="str">
        <f>C9</f>
        <v>이완석</v>
      </c>
      <c r="D77" s="747" t="str">
        <f t="shared" si="3"/>
        <v>제3산업단지 재생사업 사후환경영향조사용역</v>
      </c>
      <c r="E77" s="748"/>
      <c r="F77" s="749"/>
      <c r="G77" s="750">
        <f t="shared" si="4"/>
        <v>10468354.417254252</v>
      </c>
      <c r="H77" s="751"/>
      <c r="I77" s="44"/>
      <c r="J77" s="330">
        <v>6</v>
      </c>
      <c r="L77" s="740" t="s">
        <v>1248</v>
      </c>
      <c r="M77" s="741" t="s">
        <v>1249</v>
      </c>
      <c r="N77" s="742">
        <v>1382970000</v>
      </c>
      <c r="O77" s="743">
        <v>43374</v>
      </c>
      <c r="P77" s="743">
        <v>48195</v>
      </c>
      <c r="Q77" s="741">
        <v>4822</v>
      </c>
      <c r="R77" s="741">
        <v>365</v>
      </c>
      <c r="S77" s="743"/>
      <c r="T77" s="741"/>
    </row>
    <row r="78" spans="1:20" ht="39.950000000000003" customHeight="1">
      <c r="A78" s="412"/>
      <c r="B78" s="346"/>
      <c r="C78" s="346"/>
      <c r="D78" s="747" t="str">
        <f t="shared" si="3"/>
        <v>충청내륙 고속화(제2공구)도로건설공사 사후환경영향조사용역</v>
      </c>
      <c r="E78" s="748"/>
      <c r="F78" s="749"/>
      <c r="G78" s="750">
        <f t="shared" si="4"/>
        <v>11069233.333333332</v>
      </c>
      <c r="H78" s="751"/>
      <c r="I78" s="44"/>
      <c r="J78" s="331"/>
      <c r="L78" s="740" t="s">
        <v>1273</v>
      </c>
      <c r="M78" s="741" t="s">
        <v>450</v>
      </c>
      <c r="N78" s="742">
        <v>1091760000</v>
      </c>
      <c r="O78" s="743">
        <v>43409</v>
      </c>
      <c r="P78" s="743">
        <v>47238</v>
      </c>
      <c r="Q78" s="741">
        <v>3600</v>
      </c>
      <c r="R78" s="741">
        <v>365</v>
      </c>
      <c r="S78" s="743"/>
      <c r="T78" s="741"/>
    </row>
    <row r="79" spans="1:20" ht="39.950000000000003" customHeight="1">
      <c r="A79" s="412"/>
      <c r="B79" s="346"/>
      <c r="C79" s="346"/>
      <c r="D79" s="747" t="str">
        <f t="shared" si="3"/>
        <v>남해고속도로(칠원-창원) 확장사업 전략 및 환경영향평가</v>
      </c>
      <c r="E79" s="748"/>
      <c r="F79" s="749"/>
      <c r="G79" s="750">
        <f t="shared" si="4"/>
        <v>4741370.0361010823</v>
      </c>
      <c r="H79" s="751"/>
      <c r="I79" s="44"/>
      <c r="J79" s="331"/>
      <c r="L79" s="740" t="s">
        <v>1311</v>
      </c>
      <c r="M79" s="741" t="s">
        <v>457</v>
      </c>
      <c r="N79" s="742">
        <v>875573000</v>
      </c>
      <c r="O79" s="743">
        <v>44340</v>
      </c>
      <c r="P79" s="743">
        <v>46001</v>
      </c>
      <c r="Q79" s="741">
        <v>1662</v>
      </c>
      <c r="R79" s="741">
        <v>90</v>
      </c>
      <c r="S79" s="743"/>
      <c r="T79" s="741"/>
    </row>
    <row r="80" spans="1:20" ht="39.950000000000003" customHeight="1">
      <c r="A80" s="412"/>
      <c r="B80" s="346"/>
      <c r="C80" s="346"/>
      <c r="D80" s="747" t="str">
        <f t="shared" si="3"/>
        <v>성남금토 공공주택지구 사후환경영향조사 (공사시)용역</v>
      </c>
      <c r="E80" s="748"/>
      <c r="F80" s="749"/>
      <c r="G80" s="750">
        <f t="shared" si="4"/>
        <v>20374230.97703737</v>
      </c>
      <c r="H80" s="751"/>
      <c r="I80" s="44"/>
      <c r="J80" s="331"/>
      <c r="L80" s="740" t="s">
        <v>1251</v>
      </c>
      <c r="M80" s="741" t="s">
        <v>527</v>
      </c>
      <c r="N80" s="742">
        <v>1239758000</v>
      </c>
      <c r="O80" s="743">
        <v>44512</v>
      </c>
      <c r="P80" s="743">
        <v>46732</v>
      </c>
      <c r="Q80" s="741">
        <v>2221</v>
      </c>
      <c r="R80" s="741">
        <v>365</v>
      </c>
      <c r="S80" s="743"/>
      <c r="T80" s="741"/>
    </row>
    <row r="81" spans="1:20" ht="39.950000000000003" customHeight="1">
      <c r="A81" s="412"/>
      <c r="B81" s="346"/>
      <c r="C81" s="346"/>
      <c r="D81" s="747" t="str">
        <f t="shared" si="3"/>
        <v>남일~보은(제1공구) 도로건설공사 사후환경영향조사</v>
      </c>
      <c r="E81" s="748"/>
      <c r="F81" s="749"/>
      <c r="G81" s="750">
        <f t="shared" si="4"/>
        <v>16968800</v>
      </c>
      <c r="H81" s="751"/>
      <c r="I81" s="44"/>
      <c r="J81" s="331"/>
      <c r="L81" s="740" t="s">
        <v>1289</v>
      </c>
      <c r="M81" s="741" t="s">
        <v>450</v>
      </c>
      <c r="N81" s="742">
        <v>1696880000</v>
      </c>
      <c r="O81" s="743">
        <v>44896</v>
      </c>
      <c r="P81" s="743">
        <v>48545</v>
      </c>
      <c r="Q81" s="741">
        <v>3650</v>
      </c>
      <c r="R81" s="741">
        <v>365</v>
      </c>
      <c r="S81" s="743"/>
      <c r="T81" s="741"/>
    </row>
    <row r="82" spans="1:20" ht="39.950000000000003" customHeight="1">
      <c r="A82" s="412"/>
      <c r="B82" s="346"/>
      <c r="C82" s="346"/>
      <c r="D82" s="747" t="str">
        <f t="shared" si="3"/>
        <v>구례 자연드림 치유·힐링 클러스터 조성사업 환경영향평가용역</v>
      </c>
      <c r="E82" s="748"/>
      <c r="F82" s="749"/>
      <c r="G82" s="750" t="str">
        <f>CONCATENATE(TEXT(S82,"yy.mm.dd")," ",T82)</f>
        <v>24.12.16 중지중</v>
      </c>
      <c r="H82" s="751"/>
      <c r="I82" s="44"/>
      <c r="J82" s="331"/>
      <c r="L82" s="740" t="s">
        <v>1295</v>
      </c>
      <c r="M82" s="741" t="s">
        <v>1296</v>
      </c>
      <c r="N82" s="742">
        <v>294255000</v>
      </c>
      <c r="O82" s="743">
        <v>45504</v>
      </c>
      <c r="P82" s="743">
        <v>46233</v>
      </c>
      <c r="Q82" s="741">
        <v>730</v>
      </c>
      <c r="R82" s="741" t="s">
        <v>1261</v>
      </c>
      <c r="S82" s="743">
        <v>45642</v>
      </c>
      <c r="T82" s="741" t="s">
        <v>1262</v>
      </c>
    </row>
    <row r="83" spans="1:20" ht="39.950000000000003" customHeight="1">
      <c r="A83" s="412"/>
      <c r="B83" s="346"/>
      <c r="C83" s="346"/>
      <c r="D83" s="747" t="str">
        <f t="shared" si="3"/>
        <v>내포 농생명 융·복합산업 클러스터 환경영향평가 용역</v>
      </c>
      <c r="E83" s="748"/>
      <c r="F83" s="749"/>
      <c r="G83" s="750">
        <f t="shared" ref="G83" si="7">N83*(R83/Q83)/10</f>
        <v>21768160.761666667</v>
      </c>
      <c r="H83" s="751"/>
      <c r="I83" s="44"/>
      <c r="J83" s="331"/>
      <c r="L83" s="740" t="s">
        <v>1302</v>
      </c>
      <c r="M83" s="741" t="s">
        <v>1303</v>
      </c>
      <c r="N83" s="742">
        <v>883820061</v>
      </c>
      <c r="O83" s="743">
        <v>45880</v>
      </c>
      <c r="P83" s="743">
        <v>46419</v>
      </c>
      <c r="Q83" s="741">
        <v>540</v>
      </c>
      <c r="R83" s="741">
        <v>133</v>
      </c>
      <c r="S83" s="743"/>
      <c r="T83" s="741"/>
    </row>
    <row r="84" spans="1:20" ht="39.950000000000003" customHeight="1">
      <c r="A84" s="412"/>
      <c r="B84" s="346"/>
      <c r="C84" s="346"/>
      <c r="D84" s="747" t="str">
        <f t="shared" si="3"/>
        <v>2026년 고래불관광지 조성사업 사후환경영향조사(공사시) 용역</v>
      </c>
      <c r="E84" s="748"/>
      <c r="F84" s="749"/>
      <c r="G84" s="750">
        <f t="shared" si="4"/>
        <v>6901320</v>
      </c>
      <c r="H84" s="751"/>
      <c r="I84" s="44"/>
      <c r="J84" s="331"/>
      <c r="L84" s="740" t="s">
        <v>1283</v>
      </c>
      <c r="M84" s="741" t="s">
        <v>1284</v>
      </c>
      <c r="N84" s="742">
        <v>182682000</v>
      </c>
      <c r="O84" s="743">
        <v>46063</v>
      </c>
      <c r="P84" s="743">
        <v>46422</v>
      </c>
      <c r="Q84" s="741">
        <v>360</v>
      </c>
      <c r="R84" s="741">
        <v>136</v>
      </c>
      <c r="S84" s="743"/>
      <c r="T84" s="741"/>
    </row>
    <row r="85" spans="1:20" ht="39.950000000000003" customHeight="1">
      <c r="A85" s="412"/>
      <c r="B85" s="346"/>
      <c r="C85" s="346"/>
      <c r="D85" s="747" t="str">
        <f t="shared" si="3"/>
        <v>양평 국수역세권 도시개발사업 환경영향평가 용역</v>
      </c>
      <c r="E85" s="748"/>
      <c r="F85" s="749"/>
      <c r="G85" s="750">
        <f t="shared" si="4"/>
        <v>23443545.833333332</v>
      </c>
      <c r="H85" s="751"/>
      <c r="I85" s="44"/>
      <c r="J85" s="331"/>
      <c r="L85" s="740" t="s">
        <v>1287</v>
      </c>
      <c r="M85" s="741" t="s">
        <v>1288</v>
      </c>
      <c r="N85" s="742">
        <v>296129000</v>
      </c>
      <c r="O85" s="743">
        <v>46212</v>
      </c>
      <c r="P85" s="743">
        <v>46571</v>
      </c>
      <c r="Q85" s="741">
        <v>360</v>
      </c>
      <c r="R85" s="741">
        <v>285</v>
      </c>
      <c r="S85" s="743"/>
      <c r="T85" s="741"/>
    </row>
    <row r="86" spans="1:20" ht="39.950000000000003" customHeight="1">
      <c r="A86" s="412"/>
      <c r="B86" s="446"/>
      <c r="C86" s="446"/>
      <c r="D86" s="755" t="s">
        <v>944</v>
      </c>
      <c r="E86" s="756"/>
      <c r="F86" s="757"/>
      <c r="G86" s="758">
        <f>SUM(G77:H85)</f>
        <v>115735015.35872602</v>
      </c>
      <c r="H86" s="759"/>
      <c r="I86" s="44"/>
      <c r="J86" s="422"/>
      <c r="L86" s="740"/>
      <c r="M86" s="741"/>
      <c r="N86" s="742"/>
      <c r="O86" s="743"/>
      <c r="P86" s="743"/>
      <c r="Q86" s="741"/>
      <c r="R86" s="741"/>
      <c r="S86" s="743"/>
      <c r="T86" s="741"/>
    </row>
    <row r="87" spans="1:20" ht="39.950000000000003" customHeight="1">
      <c r="A87" s="411" t="s">
        <v>10</v>
      </c>
      <c r="B87" s="413" t="str">
        <f>B10</f>
        <v>소음진동</v>
      </c>
      <c r="C87" s="413" t="str">
        <f>C10</f>
        <v>노진섭</v>
      </c>
      <c r="D87" s="747" t="str">
        <f t="shared" ref="D87:D97" si="8">L87</f>
        <v>청주시 국도대체우회도로(북일-남일) 건설공사 사후환경영향조사용역</v>
      </c>
      <c r="E87" s="748"/>
      <c r="F87" s="749"/>
      <c r="G87" s="750">
        <f t="shared" ref="G87:G97" si="9">N87*(R87/Q87)/10</f>
        <v>17108135.802469138</v>
      </c>
      <c r="H87" s="751"/>
      <c r="I87" s="44"/>
      <c r="J87" s="330">
        <v>6</v>
      </c>
      <c r="L87" s="740" t="s">
        <v>1244</v>
      </c>
      <c r="M87" s="741" t="s">
        <v>450</v>
      </c>
      <c r="N87" s="742">
        <v>1898300000</v>
      </c>
      <c r="O87" s="743">
        <v>41845</v>
      </c>
      <c r="P87" s="743">
        <v>46745</v>
      </c>
      <c r="Q87" s="741">
        <v>4050</v>
      </c>
      <c r="R87" s="741">
        <v>365</v>
      </c>
      <c r="S87" s="743"/>
      <c r="T87" s="741"/>
    </row>
    <row r="88" spans="1:20" ht="39.950000000000003" customHeight="1">
      <c r="A88" s="412"/>
      <c r="B88" s="346"/>
      <c r="C88" s="346"/>
      <c r="D88" s="747" t="str">
        <f t="shared" si="8"/>
        <v>주상-한기리2 국도건설공사 사후환경영향조사용역</v>
      </c>
      <c r="E88" s="748"/>
      <c r="F88" s="749"/>
      <c r="G88" s="750">
        <f t="shared" si="9"/>
        <v>5868359.7883597892</v>
      </c>
      <c r="H88" s="751"/>
      <c r="I88" s="44"/>
      <c r="J88" s="331"/>
      <c r="L88" s="740" t="s">
        <v>1245</v>
      </c>
      <c r="M88" s="741" t="s">
        <v>525</v>
      </c>
      <c r="N88" s="742">
        <v>1733000000</v>
      </c>
      <c r="O88" s="743">
        <v>42165</v>
      </c>
      <c r="P88" s="743">
        <v>46414</v>
      </c>
      <c r="Q88" s="741">
        <v>3780</v>
      </c>
      <c r="R88" s="741">
        <v>128</v>
      </c>
      <c r="S88" s="743"/>
      <c r="T88" s="741"/>
    </row>
    <row r="89" spans="1:20" ht="39.950000000000003" customHeight="1">
      <c r="A89" s="412"/>
      <c r="B89" s="346"/>
      <c r="C89" s="346"/>
      <c r="D89" s="747" t="str">
        <f t="shared" si="8"/>
        <v>창원 자족형복합행정타운 도시개발사업 사후환경영향조사용역</v>
      </c>
      <c r="E89" s="748"/>
      <c r="F89" s="749"/>
      <c r="G89" s="750">
        <f t="shared" si="9"/>
        <v>14277017.615731258</v>
      </c>
      <c r="H89" s="751"/>
      <c r="I89" s="44"/>
      <c r="J89" s="331"/>
      <c r="L89" s="740" t="s">
        <v>1312</v>
      </c>
      <c r="M89" s="741" t="s">
        <v>1313</v>
      </c>
      <c r="N89" s="742">
        <v>954800000</v>
      </c>
      <c r="O89" s="743">
        <v>45043</v>
      </c>
      <c r="P89" s="743">
        <v>47483</v>
      </c>
      <c r="Q89" s="741">
        <v>2441</v>
      </c>
      <c r="R89" s="741">
        <v>365</v>
      </c>
      <c r="S89" s="743"/>
      <c r="T89" s="741"/>
    </row>
    <row r="90" spans="1:20" ht="39.950000000000003" customHeight="1">
      <c r="A90" s="412"/>
      <c r="B90" s="346"/>
      <c r="C90" s="346"/>
      <c r="D90" s="747" t="str">
        <f t="shared" si="8"/>
        <v>부산대저 공공주택지구 조성사업 환경영향평가 용역</v>
      </c>
      <c r="E90" s="748"/>
      <c r="F90" s="749"/>
      <c r="G90" s="750" t="str">
        <f>CONCATENATE(TEXT(S90,"yy.mm.dd")," ",T90)</f>
        <v>26.04.06 협의완료</v>
      </c>
      <c r="H90" s="751"/>
      <c r="I90" s="44"/>
      <c r="J90" s="331"/>
      <c r="L90" s="740" t="s">
        <v>1252</v>
      </c>
      <c r="M90" s="741" t="s">
        <v>527</v>
      </c>
      <c r="N90" s="742">
        <v>1875489000</v>
      </c>
      <c r="O90" s="743">
        <v>45077</v>
      </c>
      <c r="P90" s="743">
        <v>47268</v>
      </c>
      <c r="Q90" s="741">
        <v>2192</v>
      </c>
      <c r="R90" s="741" t="s">
        <v>691</v>
      </c>
      <c r="S90" s="743">
        <v>46118</v>
      </c>
      <c r="T90" s="741" t="s">
        <v>691</v>
      </c>
    </row>
    <row r="91" spans="1:20" ht="39.950000000000003" customHeight="1">
      <c r="A91" s="412"/>
      <c r="B91" s="346"/>
      <c r="C91" s="346"/>
      <c r="D91" s="747" t="str">
        <f t="shared" si="8"/>
        <v>강구항 개발사업 사후환경영향조사(운영시) 용역</v>
      </c>
      <c r="E91" s="748"/>
      <c r="F91" s="749"/>
      <c r="G91" s="750">
        <f t="shared" si="9"/>
        <v>41076735</v>
      </c>
      <c r="H91" s="751"/>
      <c r="I91" s="44"/>
      <c r="J91" s="331"/>
      <c r="L91" s="740" t="s">
        <v>1253</v>
      </c>
      <c r="M91" s="741" t="s">
        <v>883</v>
      </c>
      <c r="N91" s="742">
        <v>2025702000</v>
      </c>
      <c r="O91" s="743">
        <v>45321</v>
      </c>
      <c r="P91" s="743">
        <v>47120</v>
      </c>
      <c r="Q91" s="741">
        <v>1800</v>
      </c>
      <c r="R91" s="741">
        <v>365</v>
      </c>
      <c r="S91" s="743"/>
      <c r="T91" s="741"/>
    </row>
    <row r="92" spans="1:20" ht="39.950000000000003" customHeight="1">
      <c r="A92" s="412"/>
      <c r="B92" s="346"/>
      <c r="C92" s="346"/>
      <c r="D92" s="747" t="str">
        <f t="shared" si="8"/>
        <v>창녕-고암 국도건설공사 사후환경영향조사용역</v>
      </c>
      <c r="E92" s="748"/>
      <c r="F92" s="749"/>
      <c r="G92" s="750">
        <f t="shared" si="9"/>
        <v>9103873.090277778</v>
      </c>
      <c r="H92" s="751"/>
      <c r="I92" s="44"/>
      <c r="J92" s="331"/>
      <c r="L92" s="740" t="s">
        <v>1277</v>
      </c>
      <c r="M92" s="741" t="s">
        <v>1278</v>
      </c>
      <c r="N92" s="742">
        <v>718333000</v>
      </c>
      <c r="O92" s="743">
        <v>45796</v>
      </c>
      <c r="P92" s="743">
        <v>48675</v>
      </c>
      <c r="Q92" s="741">
        <v>2880</v>
      </c>
      <c r="R92" s="741">
        <v>365</v>
      </c>
      <c r="S92" s="743"/>
      <c r="T92" s="741"/>
    </row>
    <row r="93" spans="1:20" ht="39.950000000000003" customHeight="1">
      <c r="A93" s="412"/>
      <c r="B93" s="346"/>
      <c r="C93" s="346"/>
      <c r="D93" s="747" t="str">
        <f t="shared" si="8"/>
        <v>세종지구 등 2개소 홍수안전확보사업 소규모환경영향평가 용역</v>
      </c>
      <c r="E93" s="748"/>
      <c r="F93" s="749"/>
      <c r="G93" s="750">
        <f t="shared" si="9"/>
        <v>2131495.8904109588</v>
      </c>
      <c r="H93" s="751"/>
      <c r="I93" s="44"/>
      <c r="J93" s="331"/>
      <c r="L93" s="740" t="s">
        <v>1301</v>
      </c>
      <c r="M93" s="741" t="s">
        <v>885</v>
      </c>
      <c r="N93" s="742">
        <v>324165000</v>
      </c>
      <c r="O93" s="743">
        <v>45853</v>
      </c>
      <c r="P93" s="743">
        <v>46283</v>
      </c>
      <c r="Q93" s="741">
        <v>365</v>
      </c>
      <c r="R93" s="741">
        <v>24</v>
      </c>
      <c r="S93" s="743">
        <v>46260</v>
      </c>
      <c r="T93" s="741" t="s">
        <v>1262</v>
      </c>
    </row>
    <row r="94" spans="1:20" ht="39.950000000000003" customHeight="1">
      <c r="A94" s="412"/>
      <c r="B94" s="346"/>
      <c r="C94" s="346"/>
      <c r="D94" s="747" t="str">
        <f t="shared" si="8"/>
        <v>내포 농생명 융·복합산업 클러스터 환경영향평가 용역</v>
      </c>
      <c r="E94" s="748"/>
      <c r="F94" s="749"/>
      <c r="G94" s="750">
        <f t="shared" si="9"/>
        <v>21768160.761666667</v>
      </c>
      <c r="H94" s="751"/>
      <c r="I94" s="44"/>
      <c r="J94" s="331"/>
      <c r="L94" s="740" t="s">
        <v>1302</v>
      </c>
      <c r="M94" s="741" t="s">
        <v>1303</v>
      </c>
      <c r="N94" s="742">
        <v>883820061</v>
      </c>
      <c r="O94" s="743">
        <v>45880</v>
      </c>
      <c r="P94" s="743">
        <v>46419</v>
      </c>
      <c r="Q94" s="741">
        <v>540</v>
      </c>
      <c r="R94" s="741">
        <v>133</v>
      </c>
      <c r="S94" s="743"/>
      <c r="T94" s="741"/>
    </row>
    <row r="95" spans="1:20" ht="39.950000000000003" customHeight="1">
      <c r="A95" s="412"/>
      <c r="B95" s="346"/>
      <c r="C95" s="346"/>
      <c r="D95" s="747" t="str">
        <f t="shared" si="8"/>
        <v>청도 자연드림파크 일반산업단지 조성사업 사후환경영향조사 용역</v>
      </c>
      <c r="E95" s="748"/>
      <c r="F95" s="749"/>
      <c r="G95" s="750">
        <f t="shared" si="9"/>
        <v>24323238.043001316</v>
      </c>
      <c r="H95" s="751"/>
      <c r="I95" s="44"/>
      <c r="J95" s="331"/>
      <c r="L95" s="740" t="s">
        <v>1281</v>
      </c>
      <c r="M95" s="741" t="s">
        <v>1282</v>
      </c>
      <c r="N95" s="742">
        <v>1518703000</v>
      </c>
      <c r="O95" s="743">
        <v>46062</v>
      </c>
      <c r="P95" s="743">
        <v>48340</v>
      </c>
      <c r="Q95" s="741">
        <v>2279</v>
      </c>
      <c r="R95" s="741">
        <v>365</v>
      </c>
      <c r="S95" s="743"/>
      <c r="T95" s="741"/>
    </row>
    <row r="96" spans="1:20" ht="39.950000000000003" customHeight="1">
      <c r="A96" s="412"/>
      <c r="B96" s="346"/>
      <c r="C96" s="346"/>
      <c r="D96" s="747" t="str">
        <f t="shared" si="8"/>
        <v>양평 국수역세권 도시개발사업 환경영향평가 용역</v>
      </c>
      <c r="E96" s="748"/>
      <c r="F96" s="749"/>
      <c r="G96" s="750">
        <f t="shared" si="9"/>
        <v>23443545.833333332</v>
      </c>
      <c r="H96" s="751"/>
      <c r="I96" s="44"/>
      <c r="J96" s="331"/>
      <c r="L96" s="740" t="s">
        <v>1287</v>
      </c>
      <c r="M96" s="741" t="s">
        <v>1288</v>
      </c>
      <c r="N96" s="742">
        <v>296129000</v>
      </c>
      <c r="O96" s="743">
        <v>46212</v>
      </c>
      <c r="P96" s="743">
        <v>46571</v>
      </c>
      <c r="Q96" s="741">
        <v>360</v>
      </c>
      <c r="R96" s="741">
        <v>285</v>
      </c>
      <c r="S96" s="743"/>
      <c r="T96" s="741"/>
    </row>
    <row r="97" spans="1:20" ht="39.950000000000003" customHeight="1">
      <c r="A97" s="412"/>
      <c r="B97" s="346"/>
      <c r="C97" s="346"/>
      <c r="D97" s="747" t="str">
        <f t="shared" si="8"/>
        <v>연천군 소하천정비종합계획 재수립 전략환경영향평가 및 기후변화영향평가 용역</v>
      </c>
      <c r="E97" s="748"/>
      <c r="F97" s="749"/>
      <c r="G97" s="750">
        <f t="shared" si="9"/>
        <v>79097937.037037045</v>
      </c>
      <c r="H97" s="751"/>
      <c r="I97" s="44"/>
      <c r="J97" s="331"/>
      <c r="L97" s="740" t="s">
        <v>1314</v>
      </c>
      <c r="M97" s="741" t="s">
        <v>1315</v>
      </c>
      <c r="N97" s="742">
        <v>830990000</v>
      </c>
      <c r="O97" s="743">
        <v>46274</v>
      </c>
      <c r="P97" s="743">
        <v>46543</v>
      </c>
      <c r="Q97" s="741">
        <v>270</v>
      </c>
      <c r="R97" s="741">
        <v>257</v>
      </c>
      <c r="S97" s="743"/>
      <c r="T97" s="741"/>
    </row>
    <row r="98" spans="1:20" ht="39.950000000000003" customHeight="1">
      <c r="A98" s="412"/>
      <c r="B98" s="446"/>
      <c r="C98" s="446"/>
      <c r="D98" s="755" t="s">
        <v>944</v>
      </c>
      <c r="E98" s="756"/>
      <c r="F98" s="757"/>
      <c r="G98" s="758">
        <f>SUM(G87:H97)</f>
        <v>238198498.86228728</v>
      </c>
      <c r="H98" s="759"/>
      <c r="I98" s="44"/>
      <c r="J98" s="422"/>
      <c r="L98" s="740"/>
      <c r="M98" s="741"/>
      <c r="N98" s="742"/>
      <c r="O98" s="743"/>
      <c r="P98" s="743"/>
      <c r="Q98" s="741"/>
      <c r="R98" s="741"/>
      <c r="S98" s="743"/>
      <c r="T98" s="741"/>
    </row>
    <row r="99" spans="1:20" ht="39.950000000000003" customHeight="1">
      <c r="A99" s="411" t="s">
        <v>10</v>
      </c>
      <c r="B99" s="411" t="str">
        <f>B11</f>
        <v>자연환경</v>
      </c>
      <c r="C99" s="413" t="str">
        <f>C11</f>
        <v>정동훈</v>
      </c>
      <c r="D99" s="747" t="str">
        <f t="shared" ref="D99:D112" si="10">L99</f>
        <v>별내선 복선전철(3-6공구) 건설사업 사후환경영향조사용역</v>
      </c>
      <c r="E99" s="748"/>
      <c r="F99" s="749"/>
      <c r="G99" s="750">
        <f t="shared" ref="G99:G112" si="11">N99*(R99/Q99)/10</f>
        <v>12604609.064039409</v>
      </c>
      <c r="H99" s="751"/>
      <c r="I99" s="44"/>
      <c r="J99" s="322">
        <v>6</v>
      </c>
      <c r="L99" s="740" t="s">
        <v>1316</v>
      </c>
      <c r="M99" s="741" t="s">
        <v>776</v>
      </c>
      <c r="N99" s="742">
        <v>1487637000</v>
      </c>
      <c r="O99" s="743">
        <v>42571</v>
      </c>
      <c r="P99" s="743">
        <v>46630</v>
      </c>
      <c r="Q99" s="741">
        <v>4060</v>
      </c>
      <c r="R99" s="741">
        <v>344</v>
      </c>
      <c r="S99" s="743"/>
      <c r="T99" s="741"/>
    </row>
    <row r="100" spans="1:20" ht="39.950000000000003" customHeight="1">
      <c r="A100" s="412"/>
      <c r="B100" s="412"/>
      <c r="C100" s="346"/>
      <c r="D100" s="747" t="str">
        <f t="shared" si="10"/>
        <v>순천 벌교-주암(3공구) 도로확장공사 사후환경영향조사용역</v>
      </c>
      <c r="E100" s="748"/>
      <c r="F100" s="749"/>
      <c r="G100" s="750">
        <f t="shared" si="11"/>
        <v>16807236.111111112</v>
      </c>
      <c r="H100" s="751"/>
      <c r="I100" s="44"/>
      <c r="J100" s="323"/>
      <c r="L100" s="740" t="s">
        <v>1317</v>
      </c>
      <c r="M100" s="741" t="s">
        <v>1318</v>
      </c>
      <c r="N100" s="742">
        <v>1657700000</v>
      </c>
      <c r="O100" s="743">
        <v>43341</v>
      </c>
      <c r="P100" s="743">
        <v>47390</v>
      </c>
      <c r="Q100" s="741">
        <v>3600</v>
      </c>
      <c r="R100" s="741">
        <v>365</v>
      </c>
      <c r="S100" s="743"/>
      <c r="T100" s="741"/>
    </row>
    <row r="101" spans="1:20" ht="39.950000000000003" customHeight="1">
      <c r="A101" s="412"/>
      <c r="B101" s="412"/>
      <c r="C101" s="346"/>
      <c r="D101" s="747" t="str">
        <f t="shared" si="10"/>
        <v>충청내륙 고속화(제2공구)도로건설공사 사후환경영향조사용역</v>
      </c>
      <c r="E101" s="748"/>
      <c r="F101" s="749"/>
      <c r="G101" s="750">
        <f t="shared" si="11"/>
        <v>11069233.333333332</v>
      </c>
      <c r="H101" s="751"/>
      <c r="I101" s="44"/>
      <c r="J101" s="323"/>
      <c r="L101" s="740" t="s">
        <v>1273</v>
      </c>
      <c r="M101" s="741" t="s">
        <v>450</v>
      </c>
      <c r="N101" s="742">
        <v>1091760000</v>
      </c>
      <c r="O101" s="743">
        <v>43409</v>
      </c>
      <c r="P101" s="743">
        <v>47238</v>
      </c>
      <c r="Q101" s="741">
        <v>3600</v>
      </c>
      <c r="R101" s="741">
        <v>365</v>
      </c>
      <c r="S101" s="743"/>
      <c r="T101" s="741"/>
    </row>
    <row r="102" spans="1:20" ht="39.950000000000003" customHeight="1">
      <c r="A102" s="412"/>
      <c r="B102" s="412"/>
      <c r="C102" s="346"/>
      <c r="D102" s="747" t="str">
        <f t="shared" si="10"/>
        <v>세종-안성(6-10공구) 고속도로 건설사업 사후환경영향조사 용역</v>
      </c>
      <c r="E102" s="748"/>
      <c r="F102" s="749"/>
      <c r="G102" s="750">
        <f t="shared" si="11"/>
        <v>32715163.418290854</v>
      </c>
      <c r="H102" s="751"/>
      <c r="I102" s="44"/>
      <c r="J102" s="323"/>
      <c r="L102" s="740" t="s">
        <v>1319</v>
      </c>
      <c r="M102" s="741" t="s">
        <v>457</v>
      </c>
      <c r="N102" s="742">
        <v>2989180000</v>
      </c>
      <c r="O102" s="743">
        <v>44137</v>
      </c>
      <c r="P102" s="743">
        <v>47471</v>
      </c>
      <c r="Q102" s="741">
        <v>3335</v>
      </c>
      <c r="R102" s="741">
        <v>365</v>
      </c>
      <c r="S102" s="743"/>
      <c r="T102" s="741"/>
    </row>
    <row r="103" spans="1:20" ht="39.950000000000003" customHeight="1">
      <c r="A103" s="412"/>
      <c r="B103" s="412"/>
      <c r="C103" s="346"/>
      <c r="D103" s="747" t="str">
        <f t="shared" si="10"/>
        <v>서울도시철도 9호선4단계 연장사업 사후환경영향조사 용역(장기계속)</v>
      </c>
      <c r="E103" s="748"/>
      <c r="F103" s="749"/>
      <c r="G103" s="750">
        <f t="shared" si="11"/>
        <v>15514774.143302182</v>
      </c>
      <c r="H103" s="751"/>
      <c r="I103" s="44"/>
      <c r="J103" s="323"/>
      <c r="L103" s="740" t="s">
        <v>1274</v>
      </c>
      <c r="M103" s="741" t="s">
        <v>1275</v>
      </c>
      <c r="N103" s="742">
        <v>1500895000</v>
      </c>
      <c r="O103" s="743">
        <v>44916</v>
      </c>
      <c r="P103" s="743">
        <v>48446</v>
      </c>
      <c r="Q103" s="741">
        <v>3531</v>
      </c>
      <c r="R103" s="741">
        <v>365</v>
      </c>
      <c r="S103" s="743"/>
      <c r="T103" s="741"/>
    </row>
    <row r="104" spans="1:20" ht="39.950000000000003" customHeight="1">
      <c r="A104" s="412"/>
      <c r="B104" s="412"/>
      <c r="C104" s="346"/>
      <c r="D104" s="747" t="str">
        <f t="shared" si="10"/>
        <v>강구항 개발사업 사후환경영향조사(운영시) 용역</v>
      </c>
      <c r="E104" s="748"/>
      <c r="F104" s="749"/>
      <c r="G104" s="750">
        <f t="shared" si="11"/>
        <v>41076735</v>
      </c>
      <c r="H104" s="751"/>
      <c r="I104" s="44"/>
      <c r="J104" s="323"/>
      <c r="L104" s="740" t="s">
        <v>1253</v>
      </c>
      <c r="M104" s="741" t="s">
        <v>883</v>
      </c>
      <c r="N104" s="742">
        <v>2025702000</v>
      </c>
      <c r="O104" s="743">
        <v>45321</v>
      </c>
      <c r="P104" s="743">
        <v>47120</v>
      </c>
      <c r="Q104" s="741">
        <v>1800</v>
      </c>
      <c r="R104" s="741">
        <v>365</v>
      </c>
      <c r="S104" s="743"/>
      <c r="T104" s="741"/>
    </row>
    <row r="105" spans="1:20" ht="39.950000000000003" customHeight="1">
      <c r="A105" s="412"/>
      <c r="B105" s="412"/>
      <c r="C105" s="346"/>
      <c r="D105" s="747" t="str">
        <f t="shared" si="10"/>
        <v>중앙고속도로(김해공항-대동) 확장사업 환경영향평가등 용역</v>
      </c>
      <c r="E105" s="748"/>
      <c r="F105" s="749"/>
      <c r="G105" s="750" t="str">
        <f>CONCATENATE(TEXT(S105,"yy.mm.dd")," ",T105)</f>
        <v>26.05.20 중지중</v>
      </c>
      <c r="H105" s="751"/>
      <c r="I105" s="44"/>
      <c r="J105" s="323"/>
      <c r="L105" s="740" t="s">
        <v>534</v>
      </c>
      <c r="M105" s="741" t="s">
        <v>457</v>
      </c>
      <c r="N105" s="742">
        <v>486027000</v>
      </c>
      <c r="O105" s="743">
        <v>45336</v>
      </c>
      <c r="P105" s="743">
        <v>45875</v>
      </c>
      <c r="Q105" s="741">
        <v>540</v>
      </c>
      <c r="R105" s="741" t="s">
        <v>1261</v>
      </c>
      <c r="S105" s="743">
        <v>46162</v>
      </c>
      <c r="T105" s="741" t="s">
        <v>1262</v>
      </c>
    </row>
    <row r="106" spans="1:20" ht="39.950000000000003" customHeight="1">
      <c r="A106" s="412"/>
      <c r="B106" s="412"/>
      <c r="C106" s="346"/>
      <c r="D106" s="747" t="str">
        <f t="shared" si="10"/>
        <v>센텀2지구 도시첨단산업단지 조성사업(1단계) 사후환경영향조사(공사시) 용역</v>
      </c>
      <c r="E106" s="748"/>
      <c r="F106" s="749"/>
      <c r="G106" s="750">
        <f t="shared" si="11"/>
        <v>9897777.6892430279</v>
      </c>
      <c r="H106" s="751"/>
      <c r="I106" s="44"/>
      <c r="J106" s="323"/>
      <c r="L106" s="740" t="s">
        <v>1299</v>
      </c>
      <c r="M106" s="741" t="s">
        <v>1300</v>
      </c>
      <c r="N106" s="742">
        <v>288877000</v>
      </c>
      <c r="O106" s="743">
        <v>45627</v>
      </c>
      <c r="P106" s="743">
        <v>46630</v>
      </c>
      <c r="Q106" s="741">
        <v>1004</v>
      </c>
      <c r="R106" s="741">
        <v>344</v>
      </c>
      <c r="S106" s="743"/>
      <c r="T106" s="741"/>
    </row>
    <row r="107" spans="1:20" ht="39.950000000000003" customHeight="1">
      <c r="A107" s="412"/>
      <c r="B107" s="412"/>
      <c r="C107" s="346"/>
      <c r="D107" s="747" t="str">
        <f t="shared" si="10"/>
        <v>세종지구 등 2개소 홍수안전확보사업 소규모환경영향평가 용역</v>
      </c>
      <c r="E107" s="748"/>
      <c r="F107" s="749"/>
      <c r="G107" s="750">
        <f t="shared" si="11"/>
        <v>2131495.8904109588</v>
      </c>
      <c r="H107" s="751"/>
      <c r="I107" s="44"/>
      <c r="J107" s="323"/>
      <c r="L107" s="740" t="s">
        <v>1301</v>
      </c>
      <c r="M107" s="741" t="s">
        <v>885</v>
      </c>
      <c r="N107" s="742">
        <v>324165000</v>
      </c>
      <c r="O107" s="743">
        <v>45853</v>
      </c>
      <c r="P107" s="743">
        <v>46283</v>
      </c>
      <c r="Q107" s="741">
        <v>365</v>
      </c>
      <c r="R107" s="741">
        <v>24</v>
      </c>
      <c r="S107" s="743">
        <v>46260</v>
      </c>
      <c r="T107" s="741" t="s">
        <v>1262</v>
      </c>
    </row>
    <row r="108" spans="1:20" ht="39.950000000000003" customHeight="1">
      <c r="A108" s="412"/>
      <c r="B108" s="412"/>
      <c r="C108" s="346"/>
      <c r="D108" s="747" t="str">
        <f t="shared" si="10"/>
        <v>홍보지구 대단위농업개발사업 사후환경영향조사 용역</v>
      </c>
      <c r="E108" s="748"/>
      <c r="F108" s="749"/>
      <c r="G108" s="750">
        <f t="shared" si="11"/>
        <v>21764557.564224549</v>
      </c>
      <c r="H108" s="751"/>
      <c r="I108" s="44"/>
      <c r="J108" s="323"/>
      <c r="L108" s="740" t="s">
        <v>1279</v>
      </c>
      <c r="M108" s="741" t="s">
        <v>1280</v>
      </c>
      <c r="N108" s="742">
        <v>626700000</v>
      </c>
      <c r="O108" s="743">
        <v>46052</v>
      </c>
      <c r="P108" s="743">
        <v>47102</v>
      </c>
      <c r="Q108" s="741">
        <v>1051</v>
      </c>
      <c r="R108" s="741">
        <v>365</v>
      </c>
      <c r="S108" s="743"/>
      <c r="T108" s="741"/>
    </row>
    <row r="109" spans="1:20" ht="39.950000000000003" customHeight="1">
      <c r="A109" s="412"/>
      <c r="B109" s="412"/>
      <c r="C109" s="346"/>
      <c r="D109" s="747" t="str">
        <f t="shared" si="10"/>
        <v>청도 자연드림파크 일반산업단지 조성사업 사후환경영향조사 용역</v>
      </c>
      <c r="E109" s="748"/>
      <c r="F109" s="749"/>
      <c r="G109" s="750">
        <f t="shared" si="11"/>
        <v>24323238.043001316</v>
      </c>
      <c r="H109" s="751"/>
      <c r="I109" s="44"/>
      <c r="J109" s="323"/>
      <c r="L109" s="740" t="s">
        <v>1281</v>
      </c>
      <c r="M109" s="741" t="s">
        <v>1282</v>
      </c>
      <c r="N109" s="742">
        <v>1518703000</v>
      </c>
      <c r="O109" s="743">
        <v>46062</v>
      </c>
      <c r="P109" s="743">
        <v>48340</v>
      </c>
      <c r="Q109" s="741">
        <v>2279</v>
      </c>
      <c r="R109" s="741">
        <v>365</v>
      </c>
      <c r="S109" s="743"/>
      <c r="T109" s="741"/>
    </row>
    <row r="110" spans="1:20" ht="39.950000000000003" customHeight="1">
      <c r="A110" s="412"/>
      <c r="B110" s="412"/>
      <c r="C110" s="346"/>
      <c r="D110" s="747" t="str">
        <f t="shared" si="10"/>
        <v>2026년 고래불관광지 조성사업 사후환경영향조사(공사시) 용역</v>
      </c>
      <c r="E110" s="748"/>
      <c r="F110" s="749"/>
      <c r="G110" s="750">
        <f t="shared" si="11"/>
        <v>6901320</v>
      </c>
      <c r="H110" s="751"/>
      <c r="I110" s="44"/>
      <c r="J110" s="323"/>
      <c r="L110" s="740" t="s">
        <v>1283</v>
      </c>
      <c r="M110" s="741" t="s">
        <v>1284</v>
      </c>
      <c r="N110" s="742">
        <v>182682000</v>
      </c>
      <c r="O110" s="743">
        <v>46063</v>
      </c>
      <c r="P110" s="743">
        <v>46422</v>
      </c>
      <c r="Q110" s="741">
        <v>360</v>
      </c>
      <c r="R110" s="741">
        <v>136</v>
      </c>
      <c r="S110" s="743"/>
      <c r="T110" s="741"/>
    </row>
    <row r="111" spans="1:20" ht="39.950000000000003" customHeight="1">
      <c r="A111" s="412"/>
      <c r="B111" s="412"/>
      <c r="C111" s="346"/>
      <c r="D111" s="747" t="str">
        <f t="shared" si="10"/>
        <v>경산 공업지역 기본계획 수립 전략환경영향평가 용역</v>
      </c>
      <c r="E111" s="748"/>
      <c r="F111" s="749"/>
      <c r="G111" s="750">
        <f t="shared" si="11"/>
        <v>5254623.333333333</v>
      </c>
      <c r="H111" s="751"/>
      <c r="I111" s="44"/>
      <c r="J111" s="323"/>
      <c r="L111" s="740" t="s">
        <v>1285</v>
      </c>
      <c r="M111" s="741" t="s">
        <v>1286</v>
      </c>
      <c r="N111" s="742">
        <v>70690000</v>
      </c>
      <c r="O111" s="743">
        <v>46210</v>
      </c>
      <c r="P111" s="743">
        <v>46509</v>
      </c>
      <c r="Q111" s="741">
        <v>300</v>
      </c>
      <c r="R111" s="741">
        <v>223</v>
      </c>
      <c r="S111" s="743"/>
      <c r="T111" s="741"/>
    </row>
    <row r="112" spans="1:20" ht="39.950000000000003" customHeight="1">
      <c r="A112" s="412"/>
      <c r="B112" s="412"/>
      <c r="C112" s="346"/>
      <c r="D112" s="747" t="str">
        <f t="shared" si="10"/>
        <v>26-D-00부대 사후환경영향조사용역(B540)</v>
      </c>
      <c r="E112" s="748"/>
      <c r="F112" s="749"/>
      <c r="G112" s="750">
        <f t="shared" si="11"/>
        <v>49097600.243013367</v>
      </c>
      <c r="H112" s="751"/>
      <c r="I112" s="44"/>
      <c r="J112" s="323"/>
      <c r="L112" s="740" t="s">
        <v>1258</v>
      </c>
      <c r="M112" s="741" t="s">
        <v>1259</v>
      </c>
      <c r="N112" s="742">
        <v>1107050000</v>
      </c>
      <c r="O112" s="743">
        <v>46234</v>
      </c>
      <c r="P112" s="743">
        <v>47056</v>
      </c>
      <c r="Q112" s="741">
        <v>823</v>
      </c>
      <c r="R112" s="741">
        <v>365</v>
      </c>
      <c r="S112" s="743"/>
      <c r="T112" s="741"/>
    </row>
    <row r="113" spans="1:20" ht="39.950000000000003" customHeight="1">
      <c r="A113" s="412"/>
      <c r="B113" s="423"/>
      <c r="C113" s="446"/>
      <c r="D113" s="755" t="s">
        <v>944</v>
      </c>
      <c r="E113" s="756"/>
      <c r="F113" s="757"/>
      <c r="G113" s="758">
        <f>SUM(G99:H112)</f>
        <v>249158363.83330345</v>
      </c>
      <c r="H113" s="759"/>
      <c r="I113" s="44"/>
      <c r="J113" s="445"/>
      <c r="L113" s="740"/>
      <c r="M113" s="741"/>
      <c r="N113" s="742"/>
      <c r="O113" s="743"/>
      <c r="P113" s="743"/>
      <c r="Q113" s="741"/>
      <c r="R113" s="741"/>
      <c r="S113" s="743"/>
      <c r="T113" s="741"/>
    </row>
  </sheetData>
  <mergeCells count="246">
    <mergeCell ref="D111:F111"/>
    <mergeCell ref="G111:H111"/>
    <mergeCell ref="D112:F112"/>
    <mergeCell ref="G112:H112"/>
    <mergeCell ref="D113:F113"/>
    <mergeCell ref="G113:H113"/>
    <mergeCell ref="D108:F108"/>
    <mergeCell ref="G108:H108"/>
    <mergeCell ref="D109:F109"/>
    <mergeCell ref="G109:H109"/>
    <mergeCell ref="D110:F110"/>
    <mergeCell ref="G110:H110"/>
    <mergeCell ref="D105:F105"/>
    <mergeCell ref="G105:H105"/>
    <mergeCell ref="D106:F106"/>
    <mergeCell ref="G106:H106"/>
    <mergeCell ref="D107:F107"/>
    <mergeCell ref="G107:H107"/>
    <mergeCell ref="J99:J113"/>
    <mergeCell ref="D100:F100"/>
    <mergeCell ref="G100:H100"/>
    <mergeCell ref="D101:F101"/>
    <mergeCell ref="G101:H101"/>
    <mergeCell ref="D102:F102"/>
    <mergeCell ref="G102:H102"/>
    <mergeCell ref="D103:F103"/>
    <mergeCell ref="G103:H103"/>
    <mergeCell ref="D104:F104"/>
    <mergeCell ref="D97:F97"/>
    <mergeCell ref="G97:H97"/>
    <mergeCell ref="D98:F98"/>
    <mergeCell ref="G98:H98"/>
    <mergeCell ref="A99:A113"/>
    <mergeCell ref="B99:B113"/>
    <mergeCell ref="C99:C113"/>
    <mergeCell ref="D99:F99"/>
    <mergeCell ref="G99:H99"/>
    <mergeCell ref="G104:H104"/>
    <mergeCell ref="D94:F94"/>
    <mergeCell ref="G94:H94"/>
    <mergeCell ref="D95:F95"/>
    <mergeCell ref="G95:H95"/>
    <mergeCell ref="D96:F96"/>
    <mergeCell ref="G96:H96"/>
    <mergeCell ref="J87:J98"/>
    <mergeCell ref="D88:F88"/>
    <mergeCell ref="G88:H88"/>
    <mergeCell ref="D89:F89"/>
    <mergeCell ref="G89:H89"/>
    <mergeCell ref="D90:F90"/>
    <mergeCell ref="G90:H90"/>
    <mergeCell ref="D91:F91"/>
    <mergeCell ref="G91:H91"/>
    <mergeCell ref="D92:F92"/>
    <mergeCell ref="D86:F86"/>
    <mergeCell ref="G86:H86"/>
    <mergeCell ref="A87:A98"/>
    <mergeCell ref="B87:B98"/>
    <mergeCell ref="C87:C98"/>
    <mergeCell ref="D87:F87"/>
    <mergeCell ref="G87:H87"/>
    <mergeCell ref="G92:H92"/>
    <mergeCell ref="D93:F93"/>
    <mergeCell ref="G93:H93"/>
    <mergeCell ref="D83:F83"/>
    <mergeCell ref="G83:H83"/>
    <mergeCell ref="D84:F84"/>
    <mergeCell ref="G84:H84"/>
    <mergeCell ref="D85:F85"/>
    <mergeCell ref="G85:H85"/>
    <mergeCell ref="D80:F80"/>
    <mergeCell ref="G80:H80"/>
    <mergeCell ref="D81:F81"/>
    <mergeCell ref="G81:H81"/>
    <mergeCell ref="D82:F82"/>
    <mergeCell ref="G82:H82"/>
    <mergeCell ref="A77:A86"/>
    <mergeCell ref="B77:B86"/>
    <mergeCell ref="C77:C86"/>
    <mergeCell ref="D77:F77"/>
    <mergeCell ref="G77:H77"/>
    <mergeCell ref="J77:J86"/>
    <mergeCell ref="D78:F78"/>
    <mergeCell ref="G78:H78"/>
    <mergeCell ref="D79:F79"/>
    <mergeCell ref="G79:H79"/>
    <mergeCell ref="D74:F74"/>
    <mergeCell ref="G74:H74"/>
    <mergeCell ref="D75:F75"/>
    <mergeCell ref="G75:H75"/>
    <mergeCell ref="D76:F76"/>
    <mergeCell ref="G76:H76"/>
    <mergeCell ref="J68:J76"/>
    <mergeCell ref="D69:F69"/>
    <mergeCell ref="G69:H69"/>
    <mergeCell ref="D70:F70"/>
    <mergeCell ref="G70:H70"/>
    <mergeCell ref="D71:F71"/>
    <mergeCell ref="G71:H71"/>
    <mergeCell ref="D72:F72"/>
    <mergeCell ref="G72:H72"/>
    <mergeCell ref="D73:F73"/>
    <mergeCell ref="D66:F66"/>
    <mergeCell ref="G66:H66"/>
    <mergeCell ref="D67:F67"/>
    <mergeCell ref="G67:H67"/>
    <mergeCell ref="A68:A76"/>
    <mergeCell ref="B68:B76"/>
    <mergeCell ref="C68:C76"/>
    <mergeCell ref="D68:F68"/>
    <mergeCell ref="G68:H68"/>
    <mergeCell ref="G73:H73"/>
    <mergeCell ref="D63:F63"/>
    <mergeCell ref="G63:H63"/>
    <mergeCell ref="D64:F64"/>
    <mergeCell ref="G64:H64"/>
    <mergeCell ref="D65:F65"/>
    <mergeCell ref="G65:H65"/>
    <mergeCell ref="D60:F60"/>
    <mergeCell ref="G60:H60"/>
    <mergeCell ref="D61:F61"/>
    <mergeCell ref="G61:H61"/>
    <mergeCell ref="D62:F62"/>
    <mergeCell ref="G62:H62"/>
    <mergeCell ref="J53:J67"/>
    <mergeCell ref="D54:F54"/>
    <mergeCell ref="G54:H54"/>
    <mergeCell ref="D55:F55"/>
    <mergeCell ref="G55:H55"/>
    <mergeCell ref="D56:F56"/>
    <mergeCell ref="G56:H56"/>
    <mergeCell ref="D57:F57"/>
    <mergeCell ref="G57:H57"/>
    <mergeCell ref="D58:F58"/>
    <mergeCell ref="D52:F52"/>
    <mergeCell ref="G52:H52"/>
    <mergeCell ref="A53:A67"/>
    <mergeCell ref="B53:B67"/>
    <mergeCell ref="C53:C67"/>
    <mergeCell ref="D53:F53"/>
    <mergeCell ref="G53:H53"/>
    <mergeCell ref="G58:H58"/>
    <mergeCell ref="D59:F59"/>
    <mergeCell ref="G59:H59"/>
    <mergeCell ref="D49:F49"/>
    <mergeCell ref="G49:H49"/>
    <mergeCell ref="D50:F50"/>
    <mergeCell ref="G50:H50"/>
    <mergeCell ref="D51:F51"/>
    <mergeCell ref="G51:H51"/>
    <mergeCell ref="D46:F46"/>
    <mergeCell ref="G46:H46"/>
    <mergeCell ref="D47:F47"/>
    <mergeCell ref="G47:H47"/>
    <mergeCell ref="D48:F48"/>
    <mergeCell ref="G48:H48"/>
    <mergeCell ref="D43:F43"/>
    <mergeCell ref="G43:H43"/>
    <mergeCell ref="D44:F44"/>
    <mergeCell ref="G44:H44"/>
    <mergeCell ref="D45:F45"/>
    <mergeCell ref="G45:H45"/>
    <mergeCell ref="A40:A52"/>
    <mergeCell ref="B40:B52"/>
    <mergeCell ref="C40:C52"/>
    <mergeCell ref="D40:F40"/>
    <mergeCell ref="G40:H40"/>
    <mergeCell ref="J40:J52"/>
    <mergeCell ref="D41:F41"/>
    <mergeCell ref="G41:H41"/>
    <mergeCell ref="D42:F42"/>
    <mergeCell ref="G42:H42"/>
    <mergeCell ref="D37:F37"/>
    <mergeCell ref="G37:H37"/>
    <mergeCell ref="D38:F38"/>
    <mergeCell ref="G38:H38"/>
    <mergeCell ref="D39:F39"/>
    <mergeCell ref="G39:H39"/>
    <mergeCell ref="D34:F34"/>
    <mergeCell ref="G34:H34"/>
    <mergeCell ref="D35:F35"/>
    <mergeCell ref="G35:H35"/>
    <mergeCell ref="D36:F36"/>
    <mergeCell ref="G36:H36"/>
    <mergeCell ref="J28:J39"/>
    <mergeCell ref="D29:F29"/>
    <mergeCell ref="G29:H29"/>
    <mergeCell ref="D30:F30"/>
    <mergeCell ref="G30:H30"/>
    <mergeCell ref="D31:F31"/>
    <mergeCell ref="G31:H31"/>
    <mergeCell ref="D32:F32"/>
    <mergeCell ref="G32:H32"/>
    <mergeCell ref="D33:F33"/>
    <mergeCell ref="D26:F26"/>
    <mergeCell ref="G26:H26"/>
    <mergeCell ref="D27:F27"/>
    <mergeCell ref="G27:H27"/>
    <mergeCell ref="A28:A39"/>
    <mergeCell ref="B28:B39"/>
    <mergeCell ref="C28:C39"/>
    <mergeCell ref="D28:F28"/>
    <mergeCell ref="G28:H28"/>
    <mergeCell ref="G33:H33"/>
    <mergeCell ref="D23:F23"/>
    <mergeCell ref="G23:H23"/>
    <mergeCell ref="D24:F24"/>
    <mergeCell ref="G24:H24"/>
    <mergeCell ref="D25:F25"/>
    <mergeCell ref="G25:H25"/>
    <mergeCell ref="D20:F20"/>
    <mergeCell ref="G20:H20"/>
    <mergeCell ref="D21:F21"/>
    <mergeCell ref="G21:H21"/>
    <mergeCell ref="D22:F22"/>
    <mergeCell ref="G22:H22"/>
    <mergeCell ref="G16:H16"/>
    <mergeCell ref="D17:F17"/>
    <mergeCell ref="G17:H17"/>
    <mergeCell ref="D18:F18"/>
    <mergeCell ref="G18:H18"/>
    <mergeCell ref="D19:F19"/>
    <mergeCell ref="G19:H19"/>
    <mergeCell ref="A13:C14"/>
    <mergeCell ref="D13:F14"/>
    <mergeCell ref="G13:H14"/>
    <mergeCell ref="I13:J14"/>
    <mergeCell ref="A15:B27"/>
    <mergeCell ref="C15:C27"/>
    <mergeCell ref="D15:F15"/>
    <mergeCell ref="G15:H15"/>
    <mergeCell ref="J15:J27"/>
    <mergeCell ref="D16:F16"/>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95" orientation="portrait" horizont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4EE41-96E2-48CA-B43A-FF5BBAF539D9}">
  <dimension ref="A1:S221"/>
  <sheetViews>
    <sheetView showGridLines="0" view="pageBreakPreview" topLeftCell="A214" zoomScaleNormal="100" zoomScaleSheetLayoutView="100" workbookViewId="0">
      <selection sqref="A1:XFD221"/>
    </sheetView>
  </sheetViews>
  <sheetFormatPr defaultColWidth="8.88671875" defaultRowHeight="11.25"/>
  <cols>
    <col min="1" max="1" width="6.21875" style="5" customWidth="1"/>
    <col min="2" max="2" width="13.33203125" style="5" customWidth="1"/>
    <col min="3" max="3" width="6.109375" style="5" customWidth="1"/>
    <col min="4" max="4" width="8.88671875" style="5"/>
    <col min="5" max="5" width="10.88671875" style="5" customWidth="1"/>
    <col min="6" max="6" width="10.6640625" style="6" customWidth="1"/>
    <col min="7" max="7" width="8.33203125" style="6" customWidth="1"/>
    <col min="8" max="8" width="5.44140625" style="6" customWidth="1"/>
    <col min="9" max="9" width="10.77734375" style="5" customWidth="1"/>
    <col min="10" max="10" width="7.21875" style="5" customWidth="1"/>
    <col min="11" max="11" width="8.88671875" style="5" customWidth="1"/>
    <col min="12" max="13" width="10.5546875" style="5" customWidth="1"/>
    <col min="14" max="15" width="8.88671875" style="5"/>
    <col min="16" max="16" width="13" style="5" customWidth="1"/>
    <col min="17" max="17" width="10.5546875" style="5" customWidth="1"/>
    <col min="18" max="18" width="8.88671875" style="5"/>
    <col min="19" max="19" width="16.88671875" style="5" customWidth="1"/>
    <col min="20" max="16384" width="8.88671875" style="5"/>
  </cols>
  <sheetData>
    <row r="1" spans="1:18" s="2" customFormat="1" ht="30" customHeight="1">
      <c r="A1" s="308" t="s">
        <v>0</v>
      </c>
      <c r="B1" s="308"/>
      <c r="C1" s="308"/>
      <c r="D1" s="308"/>
      <c r="E1" s="308"/>
      <c r="F1" s="308"/>
      <c r="G1" s="308"/>
      <c r="H1" s="308"/>
      <c r="I1" s="308"/>
      <c r="J1" s="308"/>
    </row>
    <row r="2" spans="1:18" s="2" customFormat="1" ht="17.25" customHeight="1">
      <c r="A2" s="657" t="s">
        <v>8</v>
      </c>
      <c r="B2" s="657"/>
      <c r="C2" s="657"/>
      <c r="D2" s="657"/>
      <c r="E2" s="657"/>
      <c r="F2" s="657"/>
      <c r="G2" s="657"/>
      <c r="H2" s="657"/>
      <c r="I2" s="657"/>
      <c r="J2" s="657"/>
    </row>
    <row r="3" spans="1:18" ht="17.100000000000001" customHeight="1" thickBot="1">
      <c r="A3" s="3" t="s">
        <v>1</v>
      </c>
      <c r="B3" s="4">
        <f>'[16]제4호(참여현황)'!C2</f>
        <v>46287</v>
      </c>
      <c r="C3" s="309"/>
      <c r="D3" s="309"/>
    </row>
    <row r="4" spans="1:18" ht="23.25" customHeight="1">
      <c r="A4" s="658" t="s">
        <v>2</v>
      </c>
      <c r="B4" s="659"/>
      <c r="C4" s="659"/>
      <c r="D4" s="660" t="s">
        <v>3</v>
      </c>
      <c r="E4" s="659" t="s">
        <v>4</v>
      </c>
      <c r="F4" s="659"/>
      <c r="G4" s="659" t="s">
        <v>5</v>
      </c>
      <c r="H4" s="659"/>
      <c r="I4" s="659"/>
      <c r="J4" s="661" t="s">
        <v>6</v>
      </c>
    </row>
    <row r="5" spans="1:18" ht="23.25" customHeight="1">
      <c r="A5" s="662" t="s">
        <v>7</v>
      </c>
      <c r="B5" s="304"/>
      <c r="C5" s="27" t="str">
        <f>'[16]제4호(참여현황)'!C25</f>
        <v>황원배</v>
      </c>
      <c r="D5" s="663">
        <v>4</v>
      </c>
      <c r="E5" s="664">
        <f>G30</f>
        <v>112297314.1350726</v>
      </c>
      <c r="F5" s="10">
        <f t="shared" ref="F5:F12" si="0">E5/100000000</f>
        <v>1.122973141350726</v>
      </c>
      <c r="G5" s="305">
        <v>4</v>
      </c>
      <c r="H5" s="305"/>
      <c r="I5" s="305"/>
      <c r="J5" s="665" t="s">
        <v>8</v>
      </c>
    </row>
    <row r="6" spans="1:18" ht="23.25" customHeight="1">
      <c r="A6" s="666" t="s">
        <v>9</v>
      </c>
      <c r="B6" s="27" t="str">
        <f>'[16]제4호(참여현황)'!B26</f>
        <v>대기관리</v>
      </c>
      <c r="C6" s="667" t="str">
        <f>'[16]제4호(참여현황)'!C26</f>
        <v>승서일</v>
      </c>
      <c r="D6" s="663">
        <v>7</v>
      </c>
      <c r="E6" s="664">
        <f>G39</f>
        <v>151682385.95455354</v>
      </c>
      <c r="F6" s="10">
        <f t="shared" si="0"/>
        <v>1.5168238595455354</v>
      </c>
      <c r="G6" s="668">
        <v>7</v>
      </c>
      <c r="H6" s="305">
        <f>SUM(G6:G8)/3</f>
        <v>7</v>
      </c>
      <c r="I6" s="305"/>
      <c r="J6" s="669"/>
    </row>
    <row r="7" spans="1:18" ht="23.25" customHeight="1">
      <c r="A7" s="662"/>
      <c r="B7" s="27" t="str">
        <f>'[16]제4호(참여현황)'!B27</f>
        <v>소음진동</v>
      </c>
      <c r="C7" s="27" t="str">
        <f>'[16]제4호(참여현황)'!C27</f>
        <v>곽형주</v>
      </c>
      <c r="D7" s="663">
        <v>7</v>
      </c>
      <c r="E7" s="664">
        <f>G52</f>
        <v>155761134.21523848</v>
      </c>
      <c r="F7" s="10">
        <f t="shared" si="0"/>
        <v>1.5576113421523847</v>
      </c>
      <c r="G7" s="668">
        <v>7</v>
      </c>
      <c r="H7" s="305"/>
      <c r="I7" s="305"/>
      <c r="J7" s="669"/>
    </row>
    <row r="8" spans="1:18" ht="23.25" customHeight="1">
      <c r="A8" s="662"/>
      <c r="B8" s="27" t="str">
        <f>'[16]제4호(참여현황)'!B28</f>
        <v>수질관리</v>
      </c>
      <c r="C8" s="27" t="str">
        <f>'[16]제4호(참여현황)'!C28</f>
        <v>임지만</v>
      </c>
      <c r="D8" s="663">
        <v>7</v>
      </c>
      <c r="E8" s="664">
        <f>G68</f>
        <v>202481317.45521867</v>
      </c>
      <c r="F8" s="10">
        <f t="shared" si="0"/>
        <v>2.0248131745521869</v>
      </c>
      <c r="G8" s="668">
        <v>7</v>
      </c>
      <c r="H8" s="305"/>
      <c r="I8" s="305"/>
      <c r="J8" s="669"/>
    </row>
    <row r="9" spans="1:18" ht="23.25" customHeight="1">
      <c r="A9" s="666" t="s">
        <v>10</v>
      </c>
      <c r="B9" s="27" t="str">
        <f>'[16]제4호(참여현황)'!B29</f>
        <v>수질관리</v>
      </c>
      <c r="C9" s="27" t="str">
        <f>'[16]제4호(참여현황)'!C29</f>
        <v>남종현</v>
      </c>
      <c r="D9" s="663">
        <v>6</v>
      </c>
      <c r="E9" s="664">
        <f>G82</f>
        <v>127746816.18749231</v>
      </c>
      <c r="F9" s="10">
        <f t="shared" si="0"/>
        <v>1.2774681618749231</v>
      </c>
      <c r="G9" s="668">
        <v>6</v>
      </c>
      <c r="H9" s="305">
        <f>SUM(G9:G12)/4</f>
        <v>6</v>
      </c>
      <c r="I9" s="305"/>
      <c r="J9" s="670" t="s">
        <v>8</v>
      </c>
    </row>
    <row r="10" spans="1:18" ht="23.25" customHeight="1">
      <c r="A10" s="666"/>
      <c r="B10" s="27" t="str">
        <f>'[16]제4호(참여현황)'!B30</f>
        <v>소음진동</v>
      </c>
      <c r="C10" s="27" t="str">
        <f>'[16]제4호(참여현황)'!C30</f>
        <v>박성일</v>
      </c>
      <c r="D10" s="663">
        <v>6</v>
      </c>
      <c r="E10" s="664">
        <f>G102</f>
        <v>215940865.21123749</v>
      </c>
      <c r="F10" s="10">
        <f t="shared" si="0"/>
        <v>2.1594086521123748</v>
      </c>
      <c r="G10" s="668">
        <v>6</v>
      </c>
      <c r="H10" s="305"/>
      <c r="I10" s="305"/>
      <c r="J10" s="670"/>
    </row>
    <row r="11" spans="1:18" ht="23.25" customHeight="1">
      <c r="A11" s="671"/>
      <c r="B11" s="27" t="str">
        <f>'[16]제4호(참여현황)'!B31</f>
        <v>대기관리</v>
      </c>
      <c r="C11" s="27" t="str">
        <f>'[16]제4호(참여현황)'!C31</f>
        <v>정인철</v>
      </c>
      <c r="D11" s="663">
        <v>6</v>
      </c>
      <c r="E11" s="664">
        <f>G120</f>
        <v>155541806.20149872</v>
      </c>
      <c r="F11" s="10">
        <f t="shared" si="0"/>
        <v>1.5554180620149871</v>
      </c>
      <c r="G11" s="668">
        <v>6</v>
      </c>
      <c r="H11" s="672"/>
      <c r="I11" s="672"/>
      <c r="J11" s="673"/>
    </row>
    <row r="12" spans="1:18" ht="23.25" customHeight="1" thickBot="1">
      <c r="A12" s="674"/>
      <c r="B12" s="675" t="str">
        <f>'[16]제4호(참여현황)'!B32</f>
        <v>자연환경</v>
      </c>
      <c r="C12" s="675" t="str">
        <f>'[16]제4호(참여현황)'!C32</f>
        <v>정민욱</v>
      </c>
      <c r="D12" s="676">
        <v>6</v>
      </c>
      <c r="E12" s="677">
        <f>G221</f>
        <v>143279369.54551458</v>
      </c>
      <c r="F12" s="678">
        <f t="shared" si="0"/>
        <v>1.4327936954551459</v>
      </c>
      <c r="G12" s="679">
        <v>6</v>
      </c>
      <c r="H12" s="680"/>
      <c r="I12" s="680"/>
      <c r="J12" s="681"/>
    </row>
    <row r="13" spans="1:18" ht="17.100000000000001" customHeight="1" thickBot="1">
      <c r="A13" s="14"/>
    </row>
    <row r="14" spans="1:18" ht="17.100000000000001" customHeight="1">
      <c r="A14" s="658" t="s">
        <v>11</v>
      </c>
      <c r="B14" s="659"/>
      <c r="C14" s="659"/>
      <c r="D14" s="659" t="s">
        <v>12</v>
      </c>
      <c r="E14" s="659"/>
      <c r="F14" s="659"/>
      <c r="G14" s="659" t="s">
        <v>13</v>
      </c>
      <c r="H14" s="659"/>
      <c r="I14" s="682" t="s">
        <v>5</v>
      </c>
      <c r="J14" s="683"/>
    </row>
    <row r="15" spans="1:18" ht="17.100000000000001" customHeight="1">
      <c r="A15" s="662"/>
      <c r="B15" s="304"/>
      <c r="C15" s="304"/>
      <c r="D15" s="304"/>
      <c r="E15" s="304"/>
      <c r="F15" s="304"/>
      <c r="G15" s="304"/>
      <c r="H15" s="304"/>
      <c r="I15" s="310"/>
      <c r="J15" s="684"/>
      <c r="L15" s="5" t="s">
        <v>896</v>
      </c>
      <c r="M15" s="5" t="s">
        <v>897</v>
      </c>
      <c r="O15" s="48">
        <v>46287</v>
      </c>
      <c r="Q15" s="5" t="s">
        <v>898</v>
      </c>
    </row>
    <row r="16" spans="1:18" ht="39.950000000000003" customHeight="1">
      <c r="A16" s="662" t="str">
        <f>A5</f>
        <v>책임기술자</v>
      </c>
      <c r="B16" s="304"/>
      <c r="C16" s="304" t="str">
        <f>C5</f>
        <v>황원배</v>
      </c>
      <c r="D16" s="685" t="str">
        <f>R16</f>
        <v>여수 화태-백야(1공구) 도로건설공사 사후환경영향조사용역</v>
      </c>
      <c r="E16" s="686"/>
      <c r="F16" s="686"/>
      <c r="G16" s="687">
        <f t="shared" ref="G16:G20" si="1">P16*O16/N16/10</f>
        <v>19794538.322368421</v>
      </c>
      <c r="H16" s="687"/>
      <c r="I16" s="688">
        <f>G30</f>
        <v>112297314.1350726</v>
      </c>
      <c r="J16" s="689">
        <v>4</v>
      </c>
      <c r="L16" s="690" t="s">
        <v>899</v>
      </c>
      <c r="M16" s="690">
        <v>47848</v>
      </c>
      <c r="N16" s="691">
        <f t="shared" ref="N16:N29" si="2">M16-L16+1</f>
        <v>3040</v>
      </c>
      <c r="O16" s="691">
        <f t="shared" ref="O16:O29" si="3">IF(M16-$O$15&gt;365,365,M16-$O$15+1)</f>
        <v>365</v>
      </c>
      <c r="P16" s="692">
        <v>1648641000</v>
      </c>
      <c r="Q16" s="693"/>
      <c r="R16" s="694" t="s">
        <v>900</v>
      </c>
    </row>
    <row r="17" spans="1:18" ht="39.950000000000003" customHeight="1">
      <c r="A17" s="662"/>
      <c r="B17" s="304"/>
      <c r="C17" s="304"/>
      <c r="D17" s="685" t="str">
        <f t="shared" ref="D17:D29" si="4">R17</f>
        <v>남양주 양정역세권 도시개발사업지구 사후환경영향조사용역(공사시)</v>
      </c>
      <c r="E17" s="686"/>
      <c r="F17" s="686"/>
      <c r="G17" s="687">
        <f t="shared" si="1"/>
        <v>27496908.909905426</v>
      </c>
      <c r="H17" s="687"/>
      <c r="I17" s="688"/>
      <c r="J17" s="689"/>
      <c r="L17" s="690" t="s">
        <v>901</v>
      </c>
      <c r="M17" s="690" t="s">
        <v>902</v>
      </c>
      <c r="N17" s="691">
        <f t="shared" si="2"/>
        <v>2009</v>
      </c>
      <c r="O17" s="691">
        <f t="shared" si="3"/>
        <v>365</v>
      </c>
      <c r="P17" s="692">
        <v>1513460000</v>
      </c>
      <c r="Q17" s="693"/>
      <c r="R17" s="694" t="s">
        <v>903</v>
      </c>
    </row>
    <row r="18" spans="1:18" ht="39.950000000000003" customHeight="1">
      <c r="A18" s="662"/>
      <c r="B18" s="304"/>
      <c r="C18" s="304"/>
      <c r="D18" s="685" t="str">
        <f t="shared" si="4"/>
        <v>월곶~판교 복선전철 제1,6공구 사후환경영향조사용역</v>
      </c>
      <c r="E18" s="686"/>
      <c r="F18" s="686"/>
      <c r="G18" s="687">
        <f t="shared" si="1"/>
        <v>18203358.890105881</v>
      </c>
      <c r="H18" s="687"/>
      <c r="I18" s="688"/>
      <c r="J18" s="689"/>
      <c r="L18" s="690" t="s">
        <v>904</v>
      </c>
      <c r="M18" s="690">
        <v>47625</v>
      </c>
      <c r="N18" s="691">
        <f t="shared" si="2"/>
        <v>2739</v>
      </c>
      <c r="O18" s="691">
        <f t="shared" si="3"/>
        <v>365</v>
      </c>
      <c r="P18" s="692">
        <v>1366000000</v>
      </c>
      <c r="Q18" s="695"/>
      <c r="R18" s="694" t="s">
        <v>905</v>
      </c>
    </row>
    <row r="19" spans="1:18" ht="39.950000000000003" customHeight="1">
      <c r="A19" s="662"/>
      <c r="B19" s="304"/>
      <c r="C19" s="304"/>
      <c r="D19" s="685" t="str">
        <f t="shared" si="4"/>
        <v>인천 서구 강소연구개발특구 생산거점지구(검단2일반산업단지) 사후환경영향조사 용역</v>
      </c>
      <c r="E19" s="686"/>
      <c r="F19" s="686"/>
      <c r="G19" s="687">
        <f t="shared" si="1"/>
        <v>30485330.51269288</v>
      </c>
      <c r="H19" s="687"/>
      <c r="I19" s="688"/>
      <c r="J19" s="689"/>
      <c r="L19" s="696">
        <v>46140</v>
      </c>
      <c r="M19" s="697" t="s">
        <v>906</v>
      </c>
      <c r="N19" s="691">
        <f t="shared" si="2"/>
        <v>2009</v>
      </c>
      <c r="O19" s="691">
        <f t="shared" si="3"/>
        <v>365</v>
      </c>
      <c r="P19" s="698">
        <v>1677946000</v>
      </c>
      <c r="Q19" s="695"/>
      <c r="R19" s="694" t="s">
        <v>907</v>
      </c>
    </row>
    <row r="20" spans="1:18" ht="39.950000000000003" customHeight="1">
      <c r="A20" s="662"/>
      <c r="B20" s="304"/>
      <c r="C20" s="304"/>
      <c r="D20" s="685" t="str">
        <f t="shared" si="4"/>
        <v>지선 등 4개 지구 농업용수 수질개선사업 전략 및 소규모 환경영향평가</v>
      </c>
      <c r="E20" s="686"/>
      <c r="F20" s="686"/>
      <c r="G20" s="687">
        <f t="shared" si="1"/>
        <v>16317177.5</v>
      </c>
      <c r="H20" s="687"/>
      <c r="I20" s="688"/>
      <c r="J20" s="689"/>
      <c r="L20" s="696">
        <v>46219</v>
      </c>
      <c r="M20" s="697" t="s">
        <v>908</v>
      </c>
      <c r="N20" s="691">
        <f t="shared" si="2"/>
        <v>160</v>
      </c>
      <c r="O20" s="691">
        <f t="shared" si="3"/>
        <v>92</v>
      </c>
      <c r="P20" s="698">
        <v>283777000</v>
      </c>
      <c r="Q20" s="693"/>
      <c r="R20" s="694" t="s">
        <v>909</v>
      </c>
    </row>
    <row r="21" spans="1:18" ht="39.950000000000003" customHeight="1">
      <c r="A21" s="662"/>
      <c r="B21" s="304"/>
      <c r="C21" s="304"/>
      <c r="D21" s="685" t="str">
        <f t="shared" si="4"/>
        <v>구미2,3국가산업단지 재생계획 및 재생시행계획 환경영향평가 용역</v>
      </c>
      <c r="E21" s="686"/>
      <c r="F21" s="686"/>
      <c r="G21" s="699" t="s">
        <v>910</v>
      </c>
      <c r="H21" s="700"/>
      <c r="I21" s="688"/>
      <c r="J21" s="689"/>
      <c r="L21" s="690" t="s">
        <v>911</v>
      </c>
      <c r="M21" s="690" t="s">
        <v>912</v>
      </c>
      <c r="N21" s="691">
        <f t="shared" si="2"/>
        <v>975</v>
      </c>
      <c r="O21" s="701">
        <f t="shared" ref="O21:O25" si="5">M21-Q21+1</f>
        <v>127</v>
      </c>
      <c r="P21" s="692">
        <v>292450000</v>
      </c>
      <c r="Q21" s="690">
        <v>45371</v>
      </c>
      <c r="R21" s="694" t="s">
        <v>913</v>
      </c>
    </row>
    <row r="22" spans="1:18" ht="39.950000000000003" customHeight="1">
      <c r="A22" s="662"/>
      <c r="B22" s="304"/>
      <c r="C22" s="304"/>
      <c r="D22" s="685" t="str">
        <f t="shared" si="4"/>
        <v>송도 공공하수처리시설 증설사업(3단계)환경영향평가용역</v>
      </c>
      <c r="E22" s="686"/>
      <c r="F22" s="686"/>
      <c r="G22" s="699" t="s">
        <v>914</v>
      </c>
      <c r="H22" s="700"/>
      <c r="I22" s="688"/>
      <c r="J22" s="689"/>
      <c r="L22" s="690" t="s">
        <v>915</v>
      </c>
      <c r="M22" s="690" t="s">
        <v>916</v>
      </c>
      <c r="N22" s="691">
        <f t="shared" si="2"/>
        <v>274</v>
      </c>
      <c r="O22" s="701">
        <f t="shared" si="5"/>
        <v>34</v>
      </c>
      <c r="P22" s="692">
        <v>301070000</v>
      </c>
      <c r="Q22" s="690" t="s">
        <v>917</v>
      </c>
      <c r="R22" s="694" t="s">
        <v>918</v>
      </c>
    </row>
    <row r="23" spans="1:18" ht="39.950000000000003" customHeight="1">
      <c r="A23" s="662"/>
      <c r="B23" s="304"/>
      <c r="C23" s="304"/>
      <c r="D23" s="685" t="str">
        <f t="shared" si="4"/>
        <v>창동역 복합환승센터 개발사업 환경영향평가용역</v>
      </c>
      <c r="E23" s="686"/>
      <c r="F23" s="686"/>
      <c r="G23" s="699" t="s">
        <v>919</v>
      </c>
      <c r="H23" s="700"/>
      <c r="I23" s="688"/>
      <c r="J23" s="689"/>
      <c r="L23" s="690" t="s">
        <v>920</v>
      </c>
      <c r="M23" s="690" t="s">
        <v>921</v>
      </c>
      <c r="N23" s="691">
        <f t="shared" si="2"/>
        <v>547</v>
      </c>
      <c r="O23" s="701">
        <f t="shared" si="5"/>
        <v>179</v>
      </c>
      <c r="P23" s="692">
        <v>513072000</v>
      </c>
      <c r="Q23" s="690">
        <v>45926</v>
      </c>
      <c r="R23" s="694" t="s">
        <v>922</v>
      </c>
    </row>
    <row r="24" spans="1:18" ht="39.950000000000003" customHeight="1">
      <c r="A24" s="662"/>
      <c r="B24" s="304"/>
      <c r="C24" s="304"/>
      <c r="D24" s="685" t="str">
        <f t="shared" si="4"/>
        <v>국립중앙의료원 신축이전 및 중앙감염병병원 건립 환경영향평가용역</v>
      </c>
      <c r="E24" s="686"/>
      <c r="F24" s="686"/>
      <c r="G24" s="699" t="s">
        <v>923</v>
      </c>
      <c r="H24" s="700"/>
      <c r="I24" s="688"/>
      <c r="J24" s="689"/>
      <c r="L24" s="690" t="s">
        <v>924</v>
      </c>
      <c r="M24" s="690" t="s">
        <v>925</v>
      </c>
      <c r="N24" s="691">
        <f t="shared" si="2"/>
        <v>300</v>
      </c>
      <c r="O24" s="701">
        <f t="shared" si="5"/>
        <v>267</v>
      </c>
      <c r="P24" s="692">
        <v>482640000</v>
      </c>
      <c r="Q24" s="702">
        <v>45670</v>
      </c>
      <c r="R24" s="694" t="s">
        <v>926</v>
      </c>
    </row>
    <row r="25" spans="1:18" ht="39.950000000000003" customHeight="1">
      <c r="A25" s="662"/>
      <c r="B25" s="304"/>
      <c r="C25" s="304"/>
      <c r="D25" s="685" t="str">
        <f t="shared" si="4"/>
        <v>풍산 제2농공단지 조성사업 환경영향평가 용역</v>
      </c>
      <c r="E25" s="686"/>
      <c r="F25" s="686"/>
      <c r="G25" s="699" t="s">
        <v>927</v>
      </c>
      <c r="H25" s="700"/>
      <c r="I25" s="688"/>
      <c r="J25" s="689"/>
      <c r="L25" s="690" t="s">
        <v>928</v>
      </c>
      <c r="M25" s="690" t="s">
        <v>929</v>
      </c>
      <c r="N25" s="691">
        <f t="shared" si="2"/>
        <v>360</v>
      </c>
      <c r="O25" s="701">
        <f t="shared" si="5"/>
        <v>33</v>
      </c>
      <c r="P25" s="692">
        <v>522154000</v>
      </c>
      <c r="Q25" s="702">
        <v>45973</v>
      </c>
      <c r="R25" s="694" t="s">
        <v>930</v>
      </c>
    </row>
    <row r="26" spans="1:18" ht="39.950000000000003" customHeight="1">
      <c r="A26" s="662"/>
      <c r="B26" s="304"/>
      <c r="C26" s="304"/>
      <c r="D26" s="685" t="str">
        <f t="shared" si="4"/>
        <v>충주안림 도시개발사업 환경영향평가 용역</v>
      </c>
      <c r="E26" s="686"/>
      <c r="F26" s="686"/>
      <c r="G26" s="699" t="s">
        <v>931</v>
      </c>
      <c r="H26" s="700"/>
      <c r="I26" s="688"/>
      <c r="J26" s="689"/>
      <c r="L26" s="690" t="s">
        <v>932</v>
      </c>
      <c r="M26" s="690" t="s">
        <v>933</v>
      </c>
      <c r="N26" s="691">
        <f t="shared" si="2"/>
        <v>2191</v>
      </c>
      <c r="O26" s="691">
        <f t="shared" si="3"/>
        <v>322</v>
      </c>
      <c r="P26" s="692">
        <v>908179000</v>
      </c>
      <c r="Q26" s="702">
        <v>45231</v>
      </c>
      <c r="R26" s="694" t="s">
        <v>934</v>
      </c>
    </row>
    <row r="27" spans="1:18" ht="39.950000000000003" customHeight="1">
      <c r="A27" s="662"/>
      <c r="B27" s="304"/>
      <c r="C27" s="304"/>
      <c r="D27" s="685" t="str">
        <f t="shared" si="4"/>
        <v>여수국가산업단지 확장단지(적량지구) 개발사업 환경영향평가 용역</v>
      </c>
      <c r="E27" s="686"/>
      <c r="F27" s="686"/>
      <c r="G27" s="699" t="s">
        <v>931</v>
      </c>
      <c r="H27" s="700"/>
      <c r="I27" s="688"/>
      <c r="J27" s="689"/>
      <c r="L27" s="690" t="s">
        <v>935</v>
      </c>
      <c r="M27" s="690" t="s">
        <v>936</v>
      </c>
      <c r="N27" s="691">
        <f t="shared" si="2"/>
        <v>699</v>
      </c>
      <c r="O27" s="691">
        <f t="shared" si="3"/>
        <v>-618</v>
      </c>
      <c r="P27" s="692">
        <v>631805000</v>
      </c>
      <c r="Q27" s="702">
        <v>45778</v>
      </c>
      <c r="R27" s="694" t="s">
        <v>937</v>
      </c>
    </row>
    <row r="28" spans="1:18" ht="39.950000000000003" customHeight="1">
      <c r="A28" s="662"/>
      <c r="B28" s="304"/>
      <c r="C28" s="304"/>
      <c r="D28" s="685" t="str">
        <f t="shared" si="4"/>
        <v>대전죽동2 공공주택지구 조성사업 환경영향평가용역</v>
      </c>
      <c r="E28" s="686"/>
      <c r="F28" s="686"/>
      <c r="G28" s="699" t="s">
        <v>931</v>
      </c>
      <c r="H28" s="700"/>
      <c r="I28" s="688"/>
      <c r="J28" s="689"/>
      <c r="L28" s="690" t="s">
        <v>938</v>
      </c>
      <c r="M28" s="690" t="s">
        <v>939</v>
      </c>
      <c r="N28" s="691">
        <f t="shared" si="2"/>
        <v>2192</v>
      </c>
      <c r="O28" s="691">
        <f t="shared" si="3"/>
        <v>365</v>
      </c>
      <c r="P28" s="692">
        <v>1228310000</v>
      </c>
      <c r="Q28" s="702">
        <v>46009</v>
      </c>
      <c r="R28" s="694" t="s">
        <v>940</v>
      </c>
    </row>
    <row r="29" spans="1:18" ht="39.950000000000003" customHeight="1">
      <c r="A29" s="662"/>
      <c r="B29" s="304"/>
      <c r="C29" s="304"/>
      <c r="D29" s="685" t="str">
        <f t="shared" si="4"/>
        <v>춘천다원지구 도시개발사업 환경영향평가용역</v>
      </c>
      <c r="E29" s="686"/>
      <c r="F29" s="686"/>
      <c r="G29" s="699" t="s">
        <v>931</v>
      </c>
      <c r="H29" s="700"/>
      <c r="I29" s="688"/>
      <c r="J29" s="689"/>
      <c r="L29" s="690" t="s">
        <v>941</v>
      </c>
      <c r="M29" s="690" t="s">
        <v>942</v>
      </c>
      <c r="N29" s="691">
        <f t="shared" si="2"/>
        <v>2192</v>
      </c>
      <c r="O29" s="691">
        <f t="shared" si="3"/>
        <v>365</v>
      </c>
      <c r="P29" s="692">
        <v>1050046000</v>
      </c>
      <c r="Q29" s="702">
        <v>45839</v>
      </c>
      <c r="R29" s="694" t="s">
        <v>943</v>
      </c>
    </row>
    <row r="30" spans="1:18" ht="39.950000000000003" customHeight="1">
      <c r="A30" s="662"/>
      <c r="B30" s="304"/>
      <c r="C30" s="304"/>
      <c r="D30" s="703" t="s">
        <v>944</v>
      </c>
      <c r="E30" s="703"/>
      <c r="F30" s="703"/>
      <c r="G30" s="687">
        <f>SUM(G16:H29)</f>
        <v>112297314.1350726</v>
      </c>
      <c r="H30" s="687"/>
      <c r="I30" s="688"/>
      <c r="J30" s="689"/>
    </row>
    <row r="31" spans="1:18" ht="39.950000000000003" customHeight="1">
      <c r="A31" s="666" t="s">
        <v>9</v>
      </c>
      <c r="B31" s="304" t="str">
        <f>B6</f>
        <v>대기관리</v>
      </c>
      <c r="C31" s="304" t="str">
        <f>C6</f>
        <v>승서일</v>
      </c>
      <c r="D31" s="685" t="str">
        <f>R31</f>
        <v>여수 화태-백야(1공구) 도로건설공사 사후환경영향조사용역</v>
      </c>
      <c r="E31" s="686"/>
      <c r="F31" s="686"/>
      <c r="G31" s="687">
        <f t="shared" ref="G31:G37" si="6">P31*O31/N31/10</f>
        <v>19794538.322368421</v>
      </c>
      <c r="H31" s="687"/>
      <c r="I31" s="704">
        <f>G39</f>
        <v>151682385.95455354</v>
      </c>
      <c r="J31" s="705">
        <v>7</v>
      </c>
      <c r="L31" s="690" t="s">
        <v>899</v>
      </c>
      <c r="M31" s="690">
        <v>47848</v>
      </c>
      <c r="N31" s="691">
        <f t="shared" ref="N31:N38" si="7">M31-L31+1</f>
        <v>3040</v>
      </c>
      <c r="O31" s="691">
        <f t="shared" ref="O31:O38" si="8">IF(M31-$O$15&gt;365,365,M31-$O$15+1)</f>
        <v>365</v>
      </c>
      <c r="P31" s="692">
        <v>1648641000</v>
      </c>
      <c r="Q31" s="693"/>
      <c r="R31" s="694" t="s">
        <v>900</v>
      </c>
    </row>
    <row r="32" spans="1:18" ht="39.950000000000003" customHeight="1">
      <c r="A32" s="666"/>
      <c r="B32" s="304"/>
      <c r="C32" s="304"/>
      <c r="D32" s="685" t="str">
        <f t="shared" ref="D32:D38" si="9">R32</f>
        <v>남양주 양정역세권 도시개발사업지구 사후환경영향조사용역(공사시)</v>
      </c>
      <c r="E32" s="686"/>
      <c r="F32" s="686"/>
      <c r="G32" s="687">
        <f t="shared" si="6"/>
        <v>27496908.909905426</v>
      </c>
      <c r="H32" s="687"/>
      <c r="I32" s="704"/>
      <c r="J32" s="705"/>
      <c r="L32" s="690" t="s">
        <v>901</v>
      </c>
      <c r="M32" s="690" t="s">
        <v>902</v>
      </c>
      <c r="N32" s="691">
        <f t="shared" si="7"/>
        <v>2009</v>
      </c>
      <c r="O32" s="691">
        <f t="shared" si="8"/>
        <v>365</v>
      </c>
      <c r="P32" s="692">
        <v>1513460000</v>
      </c>
      <c r="Q32" s="693"/>
      <c r="R32" s="694" t="s">
        <v>903</v>
      </c>
    </row>
    <row r="33" spans="1:18" ht="39.950000000000003" customHeight="1">
      <c r="A33" s="666"/>
      <c r="B33" s="304"/>
      <c r="C33" s="304"/>
      <c r="D33" s="685" t="str">
        <f t="shared" si="9"/>
        <v>월곶~판교 복선전철 제1,6공구 사후환경영향조사용역</v>
      </c>
      <c r="E33" s="686"/>
      <c r="F33" s="686"/>
      <c r="G33" s="687">
        <f t="shared" si="6"/>
        <v>18203358.890105881</v>
      </c>
      <c r="H33" s="687"/>
      <c r="I33" s="704"/>
      <c r="J33" s="705"/>
      <c r="L33" s="690" t="s">
        <v>904</v>
      </c>
      <c r="M33" s="690">
        <v>47625</v>
      </c>
      <c r="N33" s="691">
        <f t="shared" si="7"/>
        <v>2739</v>
      </c>
      <c r="O33" s="691">
        <f t="shared" si="8"/>
        <v>365</v>
      </c>
      <c r="P33" s="692">
        <v>1366000000</v>
      </c>
      <c r="Q33" s="693"/>
      <c r="R33" s="694" t="s">
        <v>905</v>
      </c>
    </row>
    <row r="34" spans="1:18" ht="39.950000000000003" customHeight="1">
      <c r="A34" s="666"/>
      <c r="B34" s="304"/>
      <c r="C34" s="304"/>
      <c r="D34" s="685" t="str">
        <f t="shared" si="9"/>
        <v>김포시 통진레코파크 증설사업 사후환경영향조사(공사시)</v>
      </c>
      <c r="E34" s="686"/>
      <c r="F34" s="686"/>
      <c r="G34" s="687">
        <f t="shared" si="6"/>
        <v>20308487.671232875</v>
      </c>
      <c r="H34" s="687"/>
      <c r="I34" s="704"/>
      <c r="J34" s="705"/>
      <c r="L34" s="690" t="s">
        <v>920</v>
      </c>
      <c r="M34" s="690" t="s">
        <v>945</v>
      </c>
      <c r="N34" s="691">
        <f t="shared" si="7"/>
        <v>1095</v>
      </c>
      <c r="O34" s="691">
        <f t="shared" si="8"/>
        <v>366</v>
      </c>
      <c r="P34" s="692">
        <v>607590000</v>
      </c>
      <c r="Q34" s="693"/>
      <c r="R34" s="694" t="s">
        <v>946</v>
      </c>
    </row>
    <row r="35" spans="1:18" ht="39.950000000000003" customHeight="1">
      <c r="A35" s="666"/>
      <c r="B35" s="304"/>
      <c r="C35" s="304"/>
      <c r="D35" s="685" t="str">
        <f t="shared" si="9"/>
        <v>수원 친환경에너지 개선공사 사후환경영향조사(공사시) 용역</v>
      </c>
      <c r="E35" s="686"/>
      <c r="F35" s="686"/>
      <c r="G35" s="687">
        <f t="shared" si="6"/>
        <v>20956305.910543133</v>
      </c>
      <c r="H35" s="687"/>
      <c r="I35" s="704"/>
      <c r="J35" s="705"/>
      <c r="L35" s="690">
        <v>45957</v>
      </c>
      <c r="M35" s="690">
        <v>47208</v>
      </c>
      <c r="N35" s="691">
        <f t="shared" si="7"/>
        <v>1252</v>
      </c>
      <c r="O35" s="691">
        <f t="shared" si="8"/>
        <v>365</v>
      </c>
      <c r="P35" s="692">
        <v>718830000</v>
      </c>
      <c r="Q35" s="693"/>
      <c r="R35" s="694" t="s">
        <v>947</v>
      </c>
    </row>
    <row r="36" spans="1:18" ht="39.950000000000003" customHeight="1">
      <c r="A36" s="666"/>
      <c r="B36" s="304"/>
      <c r="C36" s="304"/>
      <c r="D36" s="685" t="str">
        <f t="shared" si="9"/>
        <v>인천 서구 강소연구개발특구 생산거점지구(검단2일반산업단지) 사후환경영향조사 용역</v>
      </c>
      <c r="E36" s="686"/>
      <c r="F36" s="686"/>
      <c r="G36" s="687">
        <f t="shared" si="6"/>
        <v>30485330.51269288</v>
      </c>
      <c r="H36" s="687"/>
      <c r="I36" s="704"/>
      <c r="J36" s="705"/>
      <c r="L36" s="696">
        <v>46140</v>
      </c>
      <c r="M36" s="697" t="s">
        <v>906</v>
      </c>
      <c r="N36" s="691">
        <f t="shared" si="7"/>
        <v>2009</v>
      </c>
      <c r="O36" s="691">
        <f t="shared" si="8"/>
        <v>365</v>
      </c>
      <c r="P36" s="698">
        <v>1677946000</v>
      </c>
      <c r="Q36" s="693"/>
      <c r="R36" s="694" t="s">
        <v>907</v>
      </c>
    </row>
    <row r="37" spans="1:18" ht="39.950000000000003" customHeight="1">
      <c r="A37" s="666"/>
      <c r="B37" s="304"/>
      <c r="C37" s="304"/>
      <c r="D37" s="685" t="str">
        <f t="shared" si="9"/>
        <v>25-D-00부대 환경영향평가용역(B608)</v>
      </c>
      <c r="E37" s="686"/>
      <c r="F37" s="686"/>
      <c r="G37" s="687">
        <f t="shared" si="6"/>
        <v>14437455.737704918</v>
      </c>
      <c r="H37" s="687"/>
      <c r="I37" s="704"/>
      <c r="J37" s="705"/>
      <c r="L37" s="690">
        <v>46030</v>
      </c>
      <c r="M37" s="690">
        <v>46395</v>
      </c>
      <c r="N37" s="691">
        <f t="shared" si="7"/>
        <v>366</v>
      </c>
      <c r="O37" s="701">
        <f t="shared" ref="O37" si="10">M37-Q37+1</f>
        <v>144</v>
      </c>
      <c r="P37" s="692">
        <v>366952000</v>
      </c>
      <c r="Q37" s="702">
        <v>46252</v>
      </c>
      <c r="R37" s="694" t="s">
        <v>948</v>
      </c>
    </row>
    <row r="38" spans="1:18" ht="39.950000000000003" customHeight="1">
      <c r="A38" s="666"/>
      <c r="B38" s="304"/>
      <c r="C38" s="304"/>
      <c r="D38" s="685" t="str">
        <f t="shared" si="9"/>
        <v>대전죽동2 공공주택지구 조성사업 환경영향평가용역</v>
      </c>
      <c r="E38" s="686"/>
      <c r="F38" s="686"/>
      <c r="G38" s="699" t="s">
        <v>949</v>
      </c>
      <c r="H38" s="700"/>
      <c r="I38" s="704"/>
      <c r="J38" s="705"/>
      <c r="L38" s="690" t="s">
        <v>938</v>
      </c>
      <c r="M38" s="690" t="s">
        <v>939</v>
      </c>
      <c r="N38" s="691">
        <f t="shared" si="7"/>
        <v>2192</v>
      </c>
      <c r="O38" s="691">
        <f t="shared" si="8"/>
        <v>365</v>
      </c>
      <c r="P38" s="692">
        <v>1228310000</v>
      </c>
      <c r="Q38" s="702">
        <v>46009</v>
      </c>
      <c r="R38" s="694" t="s">
        <v>940</v>
      </c>
    </row>
    <row r="39" spans="1:18" ht="39.950000000000003" customHeight="1">
      <c r="A39" s="666"/>
      <c r="B39" s="304"/>
      <c r="C39" s="304"/>
      <c r="D39" s="703" t="s">
        <v>944</v>
      </c>
      <c r="E39" s="703"/>
      <c r="F39" s="703"/>
      <c r="G39" s="687">
        <f>SUM(G31:H38)</f>
        <v>151682385.95455354</v>
      </c>
      <c r="H39" s="687"/>
      <c r="I39" s="704"/>
      <c r="J39" s="705"/>
      <c r="L39" s="706"/>
      <c r="M39" s="706"/>
      <c r="N39" s="691"/>
      <c r="O39" s="691"/>
      <c r="P39" s="692"/>
      <c r="Q39" s="695"/>
    </row>
    <row r="40" spans="1:18" ht="39.950000000000003" customHeight="1">
      <c r="A40" s="666" t="s">
        <v>9</v>
      </c>
      <c r="B40" s="304" t="str">
        <f>B7</f>
        <v>소음진동</v>
      </c>
      <c r="C40" s="304" t="str">
        <f>C7</f>
        <v>곽형주</v>
      </c>
      <c r="D40" s="685" t="str">
        <f>R40</f>
        <v>금강 공주3권역 하천기본계획 전략환경영향평가용역</v>
      </c>
      <c r="E40" s="686"/>
      <c r="F40" s="686"/>
      <c r="G40" s="687">
        <f t="shared" ref="G40:G47" si="11">P40*O40/N40/10</f>
        <v>18136803.874092009</v>
      </c>
      <c r="H40" s="687"/>
      <c r="I40" s="704">
        <f>G52</f>
        <v>155761134.21523848</v>
      </c>
      <c r="J40" s="705">
        <v>7</v>
      </c>
      <c r="L40" s="690" t="s">
        <v>950</v>
      </c>
      <c r="M40" s="690">
        <v>46428</v>
      </c>
      <c r="N40" s="701">
        <f t="shared" ref="N40:N51" si="12">M40-L40+1</f>
        <v>826</v>
      </c>
      <c r="O40" s="691">
        <f t="shared" ref="O40:O47" si="13">IF(M40-$O$15&gt;365,365,M40-$O$15+1)</f>
        <v>142</v>
      </c>
      <c r="P40" s="692">
        <v>1055000000</v>
      </c>
      <c r="Q40" s="48"/>
      <c r="R40" s="694" t="s">
        <v>951</v>
      </c>
    </row>
    <row r="41" spans="1:18" ht="39.950000000000003" customHeight="1">
      <c r="A41" s="666"/>
      <c r="B41" s="304"/>
      <c r="C41" s="304"/>
      <c r="D41" s="685" t="str">
        <f t="shared" ref="D41:D51" si="14">R41</f>
        <v>송도 친환경클러스터 도시관리계획(용도지역 변경) 전략환경영향평가 용역</v>
      </c>
      <c r="E41" s="686"/>
      <c r="F41" s="686"/>
      <c r="G41" s="687">
        <f t="shared" si="11"/>
        <v>3096441.4179104478</v>
      </c>
      <c r="H41" s="687"/>
      <c r="I41" s="704"/>
      <c r="J41" s="705"/>
      <c r="L41" s="690" t="s">
        <v>952</v>
      </c>
      <c r="M41" s="690">
        <v>46387</v>
      </c>
      <c r="N41" s="701">
        <f t="shared" si="12"/>
        <v>536</v>
      </c>
      <c r="O41" s="691">
        <f t="shared" si="13"/>
        <v>101</v>
      </c>
      <c r="P41" s="692">
        <v>164326000</v>
      </c>
      <c r="Q41" s="693"/>
      <c r="R41" s="694" t="s">
        <v>953</v>
      </c>
    </row>
    <row r="42" spans="1:18" ht="39.950000000000003" customHeight="1">
      <c r="A42" s="666"/>
      <c r="B42" s="304"/>
      <c r="C42" s="304"/>
      <c r="D42" s="685" t="str">
        <f t="shared" si="14"/>
        <v>수원 친환경에너지 개선공사 사후환경영향조사(공사시) 용역</v>
      </c>
      <c r="E42" s="686"/>
      <c r="F42" s="686"/>
      <c r="G42" s="687">
        <f t="shared" si="11"/>
        <v>20956305.910543133</v>
      </c>
      <c r="H42" s="687"/>
      <c r="I42" s="704"/>
      <c r="J42" s="705"/>
      <c r="L42" s="690">
        <v>45957</v>
      </c>
      <c r="M42" s="690">
        <v>47208</v>
      </c>
      <c r="N42" s="701">
        <f t="shared" si="12"/>
        <v>1252</v>
      </c>
      <c r="O42" s="691">
        <f t="shared" si="13"/>
        <v>365</v>
      </c>
      <c r="P42" s="692">
        <v>718830000</v>
      </c>
      <c r="Q42" s="695"/>
      <c r="R42" s="694" t="s">
        <v>947</v>
      </c>
    </row>
    <row r="43" spans="1:18" ht="39.950000000000003" customHeight="1">
      <c r="A43" s="666"/>
      <c r="B43" s="304"/>
      <c r="C43" s="304"/>
      <c r="D43" s="685" t="str">
        <f t="shared" si="14"/>
        <v>인천 서구 강소연구개발특구 생산거점지구(검단2일반산업단지) 사후환경영향조사 용역</v>
      </c>
      <c r="E43" s="686"/>
      <c r="F43" s="686"/>
      <c r="G43" s="687">
        <f t="shared" si="11"/>
        <v>30485330.51269288</v>
      </c>
      <c r="H43" s="687"/>
      <c r="I43" s="704"/>
      <c r="J43" s="705"/>
      <c r="L43" s="696">
        <v>46140</v>
      </c>
      <c r="M43" s="697" t="s">
        <v>906</v>
      </c>
      <c r="N43" s="701">
        <f t="shared" si="12"/>
        <v>2009</v>
      </c>
      <c r="O43" s="691">
        <f t="shared" si="13"/>
        <v>365</v>
      </c>
      <c r="P43" s="698">
        <v>1677946000</v>
      </c>
      <c r="Q43" s="695"/>
      <c r="R43" s="694" t="s">
        <v>907</v>
      </c>
    </row>
    <row r="44" spans="1:18" ht="39.950000000000003" customHeight="1">
      <c r="A44" s="666"/>
      <c r="B44" s="304"/>
      <c r="C44" s="304"/>
      <c r="D44" s="685" t="str">
        <f t="shared" si="14"/>
        <v>용인-서울 지하고속도로 전략환경영향평가</v>
      </c>
      <c r="E44" s="686"/>
      <c r="F44" s="686"/>
      <c r="G44" s="687">
        <f t="shared" si="11"/>
        <v>26564775</v>
      </c>
      <c r="H44" s="687"/>
      <c r="I44" s="704"/>
      <c r="J44" s="705"/>
      <c r="L44" s="696">
        <v>46197</v>
      </c>
      <c r="M44" s="697" t="s">
        <v>954</v>
      </c>
      <c r="N44" s="701">
        <f t="shared" si="12"/>
        <v>360</v>
      </c>
      <c r="O44" s="691">
        <f t="shared" si="13"/>
        <v>270</v>
      </c>
      <c r="P44" s="698">
        <v>354197000</v>
      </c>
      <c r="Q44" s="695"/>
      <c r="R44" s="694" t="s">
        <v>955</v>
      </c>
    </row>
    <row r="45" spans="1:18" ht="39.950000000000003" customHeight="1">
      <c r="A45" s="666"/>
      <c r="B45" s="304"/>
      <c r="C45" s="304"/>
      <c r="D45" s="685" t="str">
        <f t="shared" si="14"/>
        <v>양산2지구 풍수해생활권 종합정비사업 소규모환경영향평가 용역</v>
      </c>
      <c r="E45" s="686"/>
      <c r="F45" s="686"/>
      <c r="G45" s="687">
        <f t="shared" si="11"/>
        <v>20456666.666666664</v>
      </c>
      <c r="H45" s="687"/>
      <c r="I45" s="704"/>
      <c r="J45" s="705"/>
      <c r="L45" s="696">
        <v>46212</v>
      </c>
      <c r="M45" s="697" t="s">
        <v>956</v>
      </c>
      <c r="N45" s="701">
        <f t="shared" si="12"/>
        <v>360</v>
      </c>
      <c r="O45" s="691">
        <f t="shared" si="13"/>
        <v>285</v>
      </c>
      <c r="P45" s="698">
        <v>258400000</v>
      </c>
      <c r="Q45" s="695"/>
      <c r="R45" s="694" t="s">
        <v>957</v>
      </c>
    </row>
    <row r="46" spans="1:18" ht="39.950000000000003" customHeight="1">
      <c r="A46" s="666"/>
      <c r="B46" s="304"/>
      <c r="C46" s="304"/>
      <c r="D46" s="685" t="str">
        <f t="shared" si="14"/>
        <v>지선 등 4개 지구 농업용수 수질개선사업 전략 및 소규모 환경영향평가</v>
      </c>
      <c r="E46" s="686"/>
      <c r="F46" s="686"/>
      <c r="G46" s="687">
        <f t="shared" si="11"/>
        <v>16317177.5</v>
      </c>
      <c r="H46" s="687"/>
      <c r="I46" s="704"/>
      <c r="J46" s="705"/>
      <c r="L46" s="696">
        <v>46219</v>
      </c>
      <c r="M46" s="697" t="s">
        <v>908</v>
      </c>
      <c r="N46" s="701">
        <f t="shared" si="12"/>
        <v>160</v>
      </c>
      <c r="O46" s="691">
        <f t="shared" si="13"/>
        <v>92</v>
      </c>
      <c r="P46" s="698">
        <v>283777000</v>
      </c>
      <c r="Q46" s="695"/>
      <c r="R46" s="694" t="s">
        <v>909</v>
      </c>
    </row>
    <row r="47" spans="1:18" ht="39.950000000000003" customHeight="1">
      <c r="A47" s="666"/>
      <c r="B47" s="304"/>
      <c r="C47" s="304"/>
      <c r="D47" s="685" t="str">
        <f t="shared" si="14"/>
        <v>광명시 자원회수시설 증설사업 사후환경영향조사(공사시) 용역</v>
      </c>
      <c r="E47" s="686"/>
      <c r="F47" s="686"/>
      <c r="G47" s="687">
        <f t="shared" si="11"/>
        <v>19747633.333333336</v>
      </c>
      <c r="H47" s="687"/>
      <c r="I47" s="704"/>
      <c r="J47" s="705"/>
      <c r="L47" s="696">
        <v>46280</v>
      </c>
      <c r="M47" s="697" t="s">
        <v>958</v>
      </c>
      <c r="N47" s="701">
        <f t="shared" si="12"/>
        <v>1095</v>
      </c>
      <c r="O47" s="691">
        <f t="shared" si="13"/>
        <v>365</v>
      </c>
      <c r="P47" s="698">
        <v>592429000</v>
      </c>
      <c r="Q47" s="695"/>
      <c r="R47" s="694" t="s">
        <v>959</v>
      </c>
    </row>
    <row r="48" spans="1:18" ht="39.950000000000003" customHeight="1">
      <c r="A48" s="666"/>
      <c r="B48" s="304"/>
      <c r="C48" s="304"/>
      <c r="D48" s="685" t="str">
        <f t="shared" si="14"/>
        <v>송도 공공하수처리시설 증설사업(3단계)환경영향평가용역</v>
      </c>
      <c r="E48" s="686"/>
      <c r="F48" s="686"/>
      <c r="G48" s="699" t="s">
        <v>914</v>
      </c>
      <c r="H48" s="700"/>
      <c r="I48" s="704"/>
      <c r="J48" s="705"/>
      <c r="L48" s="690" t="s">
        <v>915</v>
      </c>
      <c r="M48" s="690" t="s">
        <v>916</v>
      </c>
      <c r="N48" s="701">
        <f t="shared" si="12"/>
        <v>274</v>
      </c>
      <c r="O48" s="701">
        <f>M48-Q48+1</f>
        <v>34</v>
      </c>
      <c r="P48" s="692">
        <v>301070000</v>
      </c>
      <c r="Q48" s="690" t="s">
        <v>917</v>
      </c>
      <c r="R48" s="694" t="s">
        <v>918</v>
      </c>
    </row>
    <row r="49" spans="1:18" ht="39.950000000000003" customHeight="1">
      <c r="A49" s="666"/>
      <c r="B49" s="304"/>
      <c r="C49" s="304"/>
      <c r="D49" s="685" t="str">
        <f t="shared" si="14"/>
        <v>국립중앙의료원 신축이전 및 중앙감염병병원 건립 환경영향평가용역</v>
      </c>
      <c r="E49" s="686"/>
      <c r="F49" s="686"/>
      <c r="G49" s="699" t="s">
        <v>923</v>
      </c>
      <c r="H49" s="700"/>
      <c r="I49" s="704"/>
      <c r="J49" s="705"/>
      <c r="L49" s="690" t="s">
        <v>924</v>
      </c>
      <c r="M49" s="690" t="s">
        <v>925</v>
      </c>
      <c r="N49" s="701">
        <f t="shared" si="12"/>
        <v>300</v>
      </c>
      <c r="O49" s="701">
        <f>M49-Q49+1</f>
        <v>267</v>
      </c>
      <c r="P49" s="692">
        <v>482640000</v>
      </c>
      <c r="Q49" s="702">
        <v>45670</v>
      </c>
      <c r="R49" s="694" t="s">
        <v>926</v>
      </c>
    </row>
    <row r="50" spans="1:18" ht="39.950000000000003" customHeight="1">
      <c r="A50" s="666"/>
      <c r="B50" s="304"/>
      <c r="C50" s="304"/>
      <c r="D50" s="685" t="str">
        <f t="shared" si="14"/>
        <v>풍산 제2농공단지 조성사업 환경영향평가 용역</v>
      </c>
      <c r="E50" s="686"/>
      <c r="F50" s="686"/>
      <c r="G50" s="699" t="s">
        <v>927</v>
      </c>
      <c r="H50" s="700"/>
      <c r="I50" s="704"/>
      <c r="J50" s="705"/>
      <c r="L50" s="690" t="s">
        <v>928</v>
      </c>
      <c r="M50" s="690" t="s">
        <v>929</v>
      </c>
      <c r="N50" s="701">
        <f t="shared" si="12"/>
        <v>360</v>
      </c>
      <c r="O50" s="701">
        <f>M50-Q50+1</f>
        <v>33</v>
      </c>
      <c r="P50" s="692">
        <v>522154000</v>
      </c>
      <c r="Q50" s="702">
        <v>45973</v>
      </c>
      <c r="R50" s="694" t="s">
        <v>930</v>
      </c>
    </row>
    <row r="51" spans="1:18" ht="39.950000000000003" customHeight="1">
      <c r="A51" s="666"/>
      <c r="B51" s="304"/>
      <c r="C51" s="304"/>
      <c r="D51" s="685" t="str">
        <f t="shared" si="14"/>
        <v>345kV 서평택변전소 건설사업 소규모환경영향평가용역</v>
      </c>
      <c r="E51" s="686"/>
      <c r="F51" s="686"/>
      <c r="G51" s="699" t="s">
        <v>960</v>
      </c>
      <c r="H51" s="700"/>
      <c r="I51" s="704"/>
      <c r="J51" s="705"/>
      <c r="L51" s="690">
        <v>45898</v>
      </c>
      <c r="M51" s="690">
        <v>46377</v>
      </c>
      <c r="N51" s="701">
        <f t="shared" si="12"/>
        <v>480</v>
      </c>
      <c r="O51" s="701">
        <f>M51-Q51+1</f>
        <v>239</v>
      </c>
      <c r="P51" s="692">
        <v>155553000</v>
      </c>
      <c r="Q51" s="690">
        <v>46139</v>
      </c>
      <c r="R51" s="694" t="s">
        <v>961</v>
      </c>
    </row>
    <row r="52" spans="1:18" ht="39.950000000000003" customHeight="1">
      <c r="A52" s="666"/>
      <c r="B52" s="304"/>
      <c r="C52" s="304"/>
      <c r="D52" s="703" t="s">
        <v>944</v>
      </c>
      <c r="E52" s="703"/>
      <c r="F52" s="703"/>
      <c r="G52" s="687">
        <f>SUM(G40:H51)</f>
        <v>155761134.21523848</v>
      </c>
      <c r="H52" s="687"/>
      <c r="I52" s="704"/>
      <c r="J52" s="705"/>
      <c r="P52" s="707"/>
    </row>
    <row r="53" spans="1:18" ht="39.950000000000003" customHeight="1">
      <c r="A53" s="666" t="s">
        <v>9</v>
      </c>
      <c r="B53" s="304" t="str">
        <f>B8</f>
        <v>수질관리</v>
      </c>
      <c r="C53" s="304" t="str">
        <f>C8</f>
        <v>임지만</v>
      </c>
      <c r="D53" s="685" t="str">
        <f>R53</f>
        <v>여수 화태-백야(1공구) 도로건설공사 사후환경영향조사용역</v>
      </c>
      <c r="E53" s="686"/>
      <c r="F53" s="686"/>
      <c r="G53" s="687">
        <f t="shared" ref="G53:G62" si="15">P53*O53/N53/10</f>
        <v>19794538.322368421</v>
      </c>
      <c r="H53" s="687"/>
      <c r="I53" s="704">
        <f>G68</f>
        <v>202481317.45521867</v>
      </c>
      <c r="J53" s="705">
        <v>7</v>
      </c>
      <c r="L53" s="690" t="s">
        <v>899</v>
      </c>
      <c r="M53" s="690">
        <v>47848</v>
      </c>
      <c r="N53" s="691">
        <f t="shared" ref="N53:N67" si="16">M53-L53+1</f>
        <v>3040</v>
      </c>
      <c r="O53" s="691">
        <f t="shared" ref="O53:O62" si="17">IF(M53-$O$15&gt;365,365,M53-$O$15+1)</f>
        <v>365</v>
      </c>
      <c r="P53" s="692">
        <v>1648641000</v>
      </c>
      <c r="Q53" s="693"/>
      <c r="R53" s="694" t="s">
        <v>900</v>
      </c>
    </row>
    <row r="54" spans="1:18" ht="39.950000000000003" customHeight="1">
      <c r="A54" s="666"/>
      <c r="B54" s="304"/>
      <c r="C54" s="304"/>
      <c r="D54" s="685" t="str">
        <f t="shared" ref="D54:D67" si="18">R54</f>
        <v>김포시 통진레코파크 증설사업 사후환경영향조사(공사시)</v>
      </c>
      <c r="E54" s="686"/>
      <c r="F54" s="686"/>
      <c r="G54" s="687">
        <f t="shared" si="15"/>
        <v>20308487.671232875</v>
      </c>
      <c r="H54" s="687"/>
      <c r="I54" s="704"/>
      <c r="J54" s="705"/>
      <c r="L54" s="690" t="s">
        <v>920</v>
      </c>
      <c r="M54" s="690" t="s">
        <v>945</v>
      </c>
      <c r="N54" s="691">
        <f t="shared" si="16"/>
        <v>1095</v>
      </c>
      <c r="O54" s="691">
        <f t="shared" si="17"/>
        <v>366</v>
      </c>
      <c r="P54" s="692">
        <v>607590000</v>
      </c>
      <c r="Q54" s="693"/>
      <c r="R54" s="694" t="s">
        <v>946</v>
      </c>
    </row>
    <row r="55" spans="1:18" ht="39.950000000000003" customHeight="1">
      <c r="A55" s="666"/>
      <c r="B55" s="304"/>
      <c r="C55" s="304"/>
      <c r="D55" s="685" t="str">
        <f t="shared" si="18"/>
        <v>금강 공주3권역 하천기본계획 전략환경영향평가용역</v>
      </c>
      <c r="E55" s="686"/>
      <c r="F55" s="686"/>
      <c r="G55" s="687">
        <f t="shared" si="15"/>
        <v>18136803.874092009</v>
      </c>
      <c r="H55" s="687"/>
      <c r="I55" s="704"/>
      <c r="J55" s="705"/>
      <c r="L55" s="690" t="s">
        <v>950</v>
      </c>
      <c r="M55" s="690">
        <v>46428</v>
      </c>
      <c r="N55" s="691">
        <f t="shared" si="16"/>
        <v>826</v>
      </c>
      <c r="O55" s="691">
        <f t="shared" si="17"/>
        <v>142</v>
      </c>
      <c r="P55" s="692">
        <v>1055000000</v>
      </c>
      <c r="Q55" s="693"/>
      <c r="R55" s="694" t="s">
        <v>951</v>
      </c>
    </row>
    <row r="56" spans="1:18" ht="39.950000000000003" customHeight="1">
      <c r="A56" s="666"/>
      <c r="B56" s="304"/>
      <c r="C56" s="304"/>
      <c r="D56" s="685" t="str">
        <f t="shared" si="18"/>
        <v>용인 반도체 산업단지 통합용수공급사업(1단계) 소규모 환경영향평가 용역</v>
      </c>
      <c r="E56" s="686"/>
      <c r="F56" s="686"/>
      <c r="G56" s="687">
        <f t="shared" si="15"/>
        <v>3245972.666666667</v>
      </c>
      <c r="H56" s="687"/>
      <c r="I56" s="704"/>
      <c r="J56" s="705"/>
      <c r="L56" s="690" t="s">
        <v>962</v>
      </c>
      <c r="M56" s="690">
        <v>46343</v>
      </c>
      <c r="N56" s="691">
        <f t="shared" si="16"/>
        <v>495</v>
      </c>
      <c r="O56" s="691">
        <f t="shared" si="17"/>
        <v>57</v>
      </c>
      <c r="P56" s="692">
        <v>281887100</v>
      </c>
      <c r="Q56" s="693"/>
      <c r="R56" s="694" t="s">
        <v>963</v>
      </c>
    </row>
    <row r="57" spans="1:18" ht="39.950000000000003" customHeight="1">
      <c r="A57" s="666"/>
      <c r="B57" s="304"/>
      <c r="C57" s="304"/>
      <c r="D57" s="685" t="str">
        <f t="shared" si="18"/>
        <v>내성천 하천형 오염저감사업 환경영향평가 변경협의 용역</v>
      </c>
      <c r="E57" s="686"/>
      <c r="F57" s="686"/>
      <c r="G57" s="687">
        <f t="shared" si="15"/>
        <v>4470658.6956521738</v>
      </c>
      <c r="H57" s="687"/>
      <c r="I57" s="704"/>
      <c r="J57" s="705"/>
      <c r="L57" s="690">
        <v>45922</v>
      </c>
      <c r="M57" s="690">
        <v>46381</v>
      </c>
      <c r="N57" s="691">
        <f t="shared" si="16"/>
        <v>460</v>
      </c>
      <c r="O57" s="691">
        <f t="shared" si="17"/>
        <v>95</v>
      </c>
      <c r="P57" s="692">
        <v>216474000</v>
      </c>
      <c r="Q57" s="693"/>
      <c r="R57" s="694" t="s">
        <v>964</v>
      </c>
    </row>
    <row r="58" spans="1:18" ht="39.950000000000003" customHeight="1">
      <c r="A58" s="666"/>
      <c r="B58" s="304"/>
      <c r="C58" s="304"/>
      <c r="D58" s="685" t="str">
        <f t="shared" si="18"/>
        <v>수원 친환경에너지 개선공사 사후환경영향조사(공사시) 용역</v>
      </c>
      <c r="E58" s="686"/>
      <c r="F58" s="686"/>
      <c r="G58" s="687">
        <f t="shared" si="15"/>
        <v>20956305.910543133</v>
      </c>
      <c r="H58" s="687"/>
      <c r="I58" s="704"/>
      <c r="J58" s="705"/>
      <c r="L58" s="690">
        <v>45957</v>
      </c>
      <c r="M58" s="690">
        <v>47208</v>
      </c>
      <c r="N58" s="691">
        <f t="shared" si="16"/>
        <v>1252</v>
      </c>
      <c r="O58" s="691">
        <f t="shared" si="17"/>
        <v>365</v>
      </c>
      <c r="P58" s="692">
        <v>718830000</v>
      </c>
      <c r="Q58" s="702"/>
      <c r="R58" s="694" t="s">
        <v>947</v>
      </c>
    </row>
    <row r="59" spans="1:18" ht="39.950000000000003" customHeight="1">
      <c r="A59" s="666"/>
      <c r="B59" s="304"/>
      <c r="C59" s="304"/>
      <c r="D59" s="685" t="str">
        <f t="shared" si="18"/>
        <v>의정부법조타운 공공주택지구 사후환경영향조사(공사시)용역</v>
      </c>
      <c r="E59" s="686"/>
      <c r="F59" s="686"/>
      <c r="G59" s="687">
        <f t="shared" si="15"/>
        <v>19289391.502276175</v>
      </c>
      <c r="H59" s="687"/>
      <c r="I59" s="704"/>
      <c r="J59" s="705"/>
      <c r="L59" s="690">
        <v>45973</v>
      </c>
      <c r="M59" s="690">
        <v>47949</v>
      </c>
      <c r="N59" s="691">
        <f t="shared" si="16"/>
        <v>1977</v>
      </c>
      <c r="O59" s="691">
        <f t="shared" si="17"/>
        <v>365</v>
      </c>
      <c r="P59" s="692">
        <v>1044798000</v>
      </c>
      <c r="Q59" s="693"/>
      <c r="R59" s="694" t="s">
        <v>965</v>
      </c>
    </row>
    <row r="60" spans="1:18" ht="39.950000000000003" customHeight="1">
      <c r="A60" s="666"/>
      <c r="B60" s="304"/>
      <c r="C60" s="304"/>
      <c r="D60" s="685" t="str">
        <f t="shared" si="18"/>
        <v>안동댐하류권역 하천기본계획 전략환경영향평가용역</v>
      </c>
      <c r="E60" s="686"/>
      <c r="F60" s="686"/>
      <c r="G60" s="687">
        <f t="shared" si="15"/>
        <v>36234023.148148149</v>
      </c>
      <c r="H60" s="687"/>
      <c r="I60" s="704"/>
      <c r="J60" s="705"/>
      <c r="L60" s="690">
        <v>46008</v>
      </c>
      <c r="M60" s="690">
        <v>47087</v>
      </c>
      <c r="N60" s="691">
        <f t="shared" si="16"/>
        <v>1080</v>
      </c>
      <c r="O60" s="691">
        <f t="shared" si="17"/>
        <v>365</v>
      </c>
      <c r="P60" s="692">
        <v>1072130000</v>
      </c>
      <c r="Q60" s="693"/>
      <c r="R60" s="694" t="s">
        <v>966</v>
      </c>
    </row>
    <row r="61" spans="1:18" ht="39.950000000000003" customHeight="1">
      <c r="A61" s="666"/>
      <c r="B61" s="304"/>
      <c r="C61" s="304"/>
      <c r="D61" s="685" t="str">
        <f t="shared" si="18"/>
        <v>부산장안 택지개발사업(2단계) 사후환경영향조사(운영시) 용역</v>
      </c>
      <c r="E61" s="686"/>
      <c r="F61" s="686"/>
      <c r="G61" s="687">
        <f t="shared" si="15"/>
        <v>19042904.926534139</v>
      </c>
      <c r="H61" s="687"/>
      <c r="I61" s="704"/>
      <c r="J61" s="705"/>
      <c r="L61" s="690">
        <v>46090</v>
      </c>
      <c r="M61" s="690">
        <v>47246</v>
      </c>
      <c r="N61" s="691">
        <f t="shared" si="16"/>
        <v>1157</v>
      </c>
      <c r="O61" s="691">
        <f t="shared" si="17"/>
        <v>365</v>
      </c>
      <c r="P61" s="692">
        <v>603634000</v>
      </c>
      <c r="Q61" s="693"/>
      <c r="R61" s="694" t="s">
        <v>967</v>
      </c>
    </row>
    <row r="62" spans="1:18" ht="39.950000000000003" customHeight="1">
      <c r="A62" s="666"/>
      <c r="B62" s="304"/>
      <c r="C62" s="304"/>
      <c r="D62" s="685" t="str">
        <f t="shared" si="18"/>
        <v>용인-서울 지하고속도로 전략환경영향평가</v>
      </c>
      <c r="E62" s="686"/>
      <c r="F62" s="686"/>
      <c r="G62" s="687">
        <f t="shared" si="15"/>
        <v>26564775</v>
      </c>
      <c r="H62" s="687"/>
      <c r="I62" s="704"/>
      <c r="J62" s="705"/>
      <c r="L62" s="696">
        <v>46197</v>
      </c>
      <c r="M62" s="697" t="s">
        <v>954</v>
      </c>
      <c r="N62" s="691">
        <f t="shared" si="16"/>
        <v>360</v>
      </c>
      <c r="O62" s="691">
        <f t="shared" si="17"/>
        <v>270</v>
      </c>
      <c r="P62" s="698">
        <v>354197000</v>
      </c>
      <c r="Q62" s="693"/>
      <c r="R62" s="694" t="s">
        <v>955</v>
      </c>
    </row>
    <row r="63" spans="1:18" ht="39.950000000000003" customHeight="1">
      <c r="A63" s="666"/>
      <c r="B63" s="304"/>
      <c r="C63" s="304"/>
      <c r="D63" s="685" t="str">
        <f t="shared" si="18"/>
        <v>백령도 소형공항 건설사업 전략환경영향평가</v>
      </c>
      <c r="E63" s="686"/>
      <c r="F63" s="686"/>
      <c r="G63" s="699" t="s">
        <v>968</v>
      </c>
      <c r="H63" s="700"/>
      <c r="I63" s="704"/>
      <c r="J63" s="705"/>
      <c r="L63" s="690" t="s">
        <v>969</v>
      </c>
      <c r="M63" s="690">
        <v>46394</v>
      </c>
      <c r="N63" s="691">
        <f t="shared" si="16"/>
        <v>1288</v>
      </c>
      <c r="O63" s="701">
        <f>M63-Q63+1</f>
        <v>390</v>
      </c>
      <c r="P63" s="692">
        <v>979012000</v>
      </c>
      <c r="Q63" s="702">
        <v>46005</v>
      </c>
      <c r="R63" s="694" t="s">
        <v>970</v>
      </c>
    </row>
    <row r="64" spans="1:18" ht="39.950000000000003" customHeight="1">
      <c r="A64" s="666"/>
      <c r="B64" s="304"/>
      <c r="C64" s="304"/>
      <c r="D64" s="685" t="str">
        <f t="shared" si="18"/>
        <v>송도 공공하수처리시설 증설사업(3단계)환경영향평가용역</v>
      </c>
      <c r="E64" s="686"/>
      <c r="F64" s="686"/>
      <c r="G64" s="699" t="s">
        <v>914</v>
      </c>
      <c r="H64" s="700"/>
      <c r="I64" s="704"/>
      <c r="J64" s="705"/>
      <c r="L64" s="690" t="s">
        <v>915</v>
      </c>
      <c r="M64" s="690" t="s">
        <v>916</v>
      </c>
      <c r="N64" s="691">
        <f t="shared" si="16"/>
        <v>274</v>
      </c>
      <c r="O64" s="701">
        <f>M64-Q64+1</f>
        <v>34</v>
      </c>
      <c r="P64" s="692">
        <v>301070000</v>
      </c>
      <c r="Q64" s="690" t="s">
        <v>917</v>
      </c>
      <c r="R64" s="694" t="s">
        <v>918</v>
      </c>
    </row>
    <row r="65" spans="1:18" ht="39.950000000000003" customHeight="1">
      <c r="A65" s="666"/>
      <c r="B65" s="304"/>
      <c r="C65" s="304"/>
      <c r="D65" s="685" t="str">
        <f t="shared" si="18"/>
        <v>창동역 복합환승센터 개발사업 환경영향평가용역</v>
      </c>
      <c r="E65" s="686"/>
      <c r="F65" s="686"/>
      <c r="G65" s="699" t="s">
        <v>919</v>
      </c>
      <c r="H65" s="700"/>
      <c r="I65" s="704"/>
      <c r="J65" s="705"/>
      <c r="L65" s="690" t="s">
        <v>920</v>
      </c>
      <c r="M65" s="690" t="s">
        <v>921</v>
      </c>
      <c r="N65" s="691">
        <f t="shared" si="16"/>
        <v>547</v>
      </c>
      <c r="O65" s="701">
        <f>M65-Q65+1</f>
        <v>179</v>
      </c>
      <c r="P65" s="692">
        <v>513072000</v>
      </c>
      <c r="Q65" s="690">
        <v>45926</v>
      </c>
      <c r="R65" s="694" t="s">
        <v>922</v>
      </c>
    </row>
    <row r="66" spans="1:18" ht="39.950000000000003" customHeight="1">
      <c r="A66" s="666"/>
      <c r="B66" s="304"/>
      <c r="C66" s="304"/>
      <c r="D66" s="685" t="str">
        <f t="shared" si="18"/>
        <v>함안군 소하천정비종합계획 재수립 전략환경영향평가용역</v>
      </c>
      <c r="E66" s="686"/>
      <c r="F66" s="686"/>
      <c r="G66" s="699" t="s">
        <v>971</v>
      </c>
      <c r="H66" s="700"/>
      <c r="I66" s="704"/>
      <c r="J66" s="705"/>
      <c r="L66" s="690" t="s">
        <v>972</v>
      </c>
      <c r="M66" s="690" t="s">
        <v>973</v>
      </c>
      <c r="N66" s="691">
        <f t="shared" si="16"/>
        <v>365</v>
      </c>
      <c r="O66" s="701">
        <f>M66-Q66+1</f>
        <v>30</v>
      </c>
      <c r="P66" s="692">
        <v>536300000</v>
      </c>
      <c r="Q66" s="702">
        <v>45928</v>
      </c>
      <c r="R66" s="694" t="s">
        <v>974</v>
      </c>
    </row>
    <row r="67" spans="1:18" ht="39.950000000000003" customHeight="1">
      <c r="A67" s="666"/>
      <c r="B67" s="304"/>
      <c r="C67" s="304"/>
      <c r="D67" s="685" t="str">
        <f t="shared" si="18"/>
        <v>25-D-00부대 환경영향평가용역(B608)</v>
      </c>
      <c r="E67" s="686"/>
      <c r="F67" s="686"/>
      <c r="G67" s="687">
        <f t="shared" ref="G67" si="19">P67*O67/N67/10</f>
        <v>14437455.737704918</v>
      </c>
      <c r="H67" s="687"/>
      <c r="I67" s="704"/>
      <c r="J67" s="705"/>
      <c r="L67" s="690">
        <v>46030</v>
      </c>
      <c r="M67" s="690">
        <v>46395</v>
      </c>
      <c r="N67" s="691">
        <f t="shared" si="16"/>
        <v>366</v>
      </c>
      <c r="O67" s="701">
        <f>M67-Q67+1</f>
        <v>144</v>
      </c>
      <c r="P67" s="692">
        <v>366952000</v>
      </c>
      <c r="Q67" s="702">
        <v>46252</v>
      </c>
      <c r="R67" s="694" t="s">
        <v>948</v>
      </c>
    </row>
    <row r="68" spans="1:18" ht="39.950000000000003" customHeight="1">
      <c r="A68" s="666"/>
      <c r="B68" s="304"/>
      <c r="C68" s="304"/>
      <c r="D68" s="703" t="s">
        <v>944</v>
      </c>
      <c r="E68" s="703"/>
      <c r="F68" s="703"/>
      <c r="G68" s="687">
        <f>SUM(G53:H67)</f>
        <v>202481317.45521867</v>
      </c>
      <c r="H68" s="687"/>
      <c r="I68" s="704"/>
      <c r="J68" s="705"/>
    </row>
    <row r="69" spans="1:18" ht="39.950000000000003" customHeight="1">
      <c r="A69" s="666" t="s">
        <v>10</v>
      </c>
      <c r="B69" s="303" t="str">
        <f>B9</f>
        <v>수질관리</v>
      </c>
      <c r="C69" s="304" t="str">
        <f>C9</f>
        <v>남종현</v>
      </c>
      <c r="D69" s="685" t="str">
        <f>R69</f>
        <v>개포우성7차아파트 재건축정비사업 환경영향평가용역</v>
      </c>
      <c r="E69" s="686"/>
      <c r="F69" s="686"/>
      <c r="G69" s="687">
        <f t="shared" ref="G69:G78" si="20">P69*O69/N69/10</f>
        <v>6030759.9517490957</v>
      </c>
      <c r="H69" s="687"/>
      <c r="I69" s="704">
        <f>G82</f>
        <v>127746816.18749231</v>
      </c>
      <c r="J69" s="689">
        <v>6</v>
      </c>
      <c r="L69" s="690" t="s">
        <v>975</v>
      </c>
      <c r="M69" s="690">
        <v>46387</v>
      </c>
      <c r="N69" s="691">
        <f t="shared" ref="N69:N81" si="21">M69-L69+1</f>
        <v>829</v>
      </c>
      <c r="O69" s="691">
        <f t="shared" ref="O69:O93" si="22">IF(M69-$O$15&gt;365,365,M69-$O$15+1)</f>
        <v>101</v>
      </c>
      <c r="P69" s="692">
        <v>495000000</v>
      </c>
      <c r="Q69" s="694"/>
      <c r="R69" s="694" t="s">
        <v>976</v>
      </c>
    </row>
    <row r="70" spans="1:18" ht="39.950000000000003" customHeight="1">
      <c r="A70" s="666"/>
      <c r="B70" s="303"/>
      <c r="C70" s="304"/>
      <c r="D70" s="685" t="str">
        <f t="shared" ref="D70:D81" si="23">R70</f>
        <v>금강 공주3권역 하천기본계획 전략환경영향평가용역</v>
      </c>
      <c r="E70" s="686"/>
      <c r="F70" s="686"/>
      <c r="G70" s="687">
        <f t="shared" si="20"/>
        <v>18136803.874092009</v>
      </c>
      <c r="H70" s="687"/>
      <c r="I70" s="704"/>
      <c r="J70" s="689"/>
      <c r="L70" s="690" t="s">
        <v>950</v>
      </c>
      <c r="M70" s="690">
        <v>46428</v>
      </c>
      <c r="N70" s="691">
        <f t="shared" si="21"/>
        <v>826</v>
      </c>
      <c r="O70" s="691">
        <f t="shared" si="22"/>
        <v>142</v>
      </c>
      <c r="P70" s="692">
        <v>1055000000</v>
      </c>
      <c r="Q70" s="694"/>
      <c r="R70" s="694" t="s">
        <v>951</v>
      </c>
    </row>
    <row r="71" spans="1:18" ht="39.950000000000003" customHeight="1">
      <c r="A71" s="666"/>
      <c r="B71" s="303"/>
      <c r="C71" s="304"/>
      <c r="D71" s="685" t="str">
        <f t="shared" si="23"/>
        <v>삼익그린2차아파트 주택재건축사업 환경영향평가 용역</v>
      </c>
      <c r="E71" s="686"/>
      <c r="F71" s="686"/>
      <c r="G71" s="687">
        <f t="shared" si="20"/>
        <v>7832949.64028777</v>
      </c>
      <c r="H71" s="687"/>
      <c r="I71" s="704"/>
      <c r="J71" s="689"/>
      <c r="L71" s="690" t="s">
        <v>977</v>
      </c>
      <c r="M71" s="690">
        <v>46387</v>
      </c>
      <c r="N71" s="691">
        <f t="shared" si="21"/>
        <v>695</v>
      </c>
      <c r="O71" s="691">
        <f t="shared" si="22"/>
        <v>101</v>
      </c>
      <c r="P71" s="692">
        <v>539000000</v>
      </c>
      <c r="Q71" s="694"/>
      <c r="R71" s="694" t="s">
        <v>978</v>
      </c>
    </row>
    <row r="72" spans="1:18" ht="39.950000000000003" customHeight="1">
      <c r="A72" s="666"/>
      <c r="B72" s="303"/>
      <c r="C72" s="304"/>
      <c r="D72" s="685" t="str">
        <f t="shared" si="23"/>
        <v>서초구 강남대로107길 6일원 재개발사업(더 리버사이드호텔) 환경영향평가 용역</v>
      </c>
      <c r="E72" s="686"/>
      <c r="F72" s="686"/>
      <c r="G72" s="687">
        <f t="shared" si="20"/>
        <v>5900606.9802731406</v>
      </c>
      <c r="H72" s="687"/>
      <c r="I72" s="704"/>
      <c r="J72" s="689"/>
      <c r="L72" s="690" t="s">
        <v>979</v>
      </c>
      <c r="M72" s="690">
        <v>46387</v>
      </c>
      <c r="N72" s="691">
        <f t="shared" si="21"/>
        <v>659</v>
      </c>
      <c r="O72" s="691">
        <f t="shared" si="22"/>
        <v>101</v>
      </c>
      <c r="P72" s="692">
        <v>385000000</v>
      </c>
      <c r="Q72" s="694"/>
      <c r="R72" s="694" t="s">
        <v>980</v>
      </c>
    </row>
    <row r="73" spans="1:18" ht="39.950000000000003" customHeight="1">
      <c r="A73" s="666"/>
      <c r="B73" s="303"/>
      <c r="C73" s="304"/>
      <c r="D73" s="685" t="str">
        <f t="shared" si="23"/>
        <v>정비창전면 제1구역 재개발정비사업 환경영향평가 및 재해영향평가 분야 용역</v>
      </c>
      <c r="E73" s="686"/>
      <c r="F73" s="686"/>
      <c r="G73" s="687">
        <f t="shared" si="20"/>
        <v>7897253.6348949922</v>
      </c>
      <c r="H73" s="687"/>
      <c r="I73" s="704"/>
      <c r="J73" s="689"/>
      <c r="L73" s="690" t="s">
        <v>981</v>
      </c>
      <c r="M73" s="690">
        <v>46387</v>
      </c>
      <c r="N73" s="691">
        <f t="shared" si="21"/>
        <v>619</v>
      </c>
      <c r="O73" s="691">
        <f t="shared" si="22"/>
        <v>101</v>
      </c>
      <c r="P73" s="692">
        <v>484000000</v>
      </c>
      <c r="Q73" s="694"/>
      <c r="R73" s="694" t="s">
        <v>982</v>
      </c>
    </row>
    <row r="74" spans="1:18" ht="39.950000000000003" customHeight="1">
      <c r="A74" s="666"/>
      <c r="B74" s="303"/>
      <c r="C74" s="304"/>
      <c r="D74" s="685" t="str">
        <f t="shared" si="23"/>
        <v>내성천 하천형 오염저감사업 환경영향평가 변경협의 용역</v>
      </c>
      <c r="E74" s="686"/>
      <c r="F74" s="686"/>
      <c r="G74" s="687">
        <f t="shared" si="20"/>
        <v>4470658.6956521738</v>
      </c>
      <c r="H74" s="687"/>
      <c r="I74" s="704"/>
      <c r="J74" s="689"/>
      <c r="L74" s="690">
        <v>45922</v>
      </c>
      <c r="M74" s="690">
        <v>46381</v>
      </c>
      <c r="N74" s="691">
        <f t="shared" si="21"/>
        <v>460</v>
      </c>
      <c r="O74" s="691">
        <f t="shared" si="22"/>
        <v>95</v>
      </c>
      <c r="P74" s="692">
        <v>216474000</v>
      </c>
      <c r="Q74" s="694"/>
      <c r="R74" s="694" t="s">
        <v>964</v>
      </c>
    </row>
    <row r="75" spans="1:18" ht="39.950000000000003" customHeight="1">
      <c r="A75" s="666"/>
      <c r="B75" s="303"/>
      <c r="C75" s="304"/>
      <c r="D75" s="685" t="str">
        <f t="shared" si="23"/>
        <v>수원 친환경에너지 개선공사 사후환경영향조사(공사시) 용역</v>
      </c>
      <c r="E75" s="686"/>
      <c r="F75" s="686"/>
      <c r="G75" s="687">
        <f t="shared" si="20"/>
        <v>20956305.910543133</v>
      </c>
      <c r="H75" s="687"/>
      <c r="I75" s="704"/>
      <c r="J75" s="689"/>
      <c r="L75" s="690">
        <v>45957</v>
      </c>
      <c r="M75" s="690">
        <v>47208</v>
      </c>
      <c r="N75" s="691">
        <f t="shared" si="21"/>
        <v>1252</v>
      </c>
      <c r="O75" s="691">
        <f t="shared" si="22"/>
        <v>365</v>
      </c>
      <c r="P75" s="692">
        <v>718830000</v>
      </c>
      <c r="Q75" s="694"/>
      <c r="R75" s="694" t="s">
        <v>947</v>
      </c>
    </row>
    <row r="76" spans="1:18" ht="39.950000000000003" customHeight="1">
      <c r="A76" s="666"/>
      <c r="B76" s="303"/>
      <c r="C76" s="304"/>
      <c r="D76" s="685" t="str">
        <f t="shared" si="23"/>
        <v>양산2지구 풍수해생활권 종합정비사업 소규모환경영향평가 용역</v>
      </c>
      <c r="E76" s="686"/>
      <c r="F76" s="686"/>
      <c r="G76" s="687">
        <f t="shared" si="20"/>
        <v>20456666.666666664</v>
      </c>
      <c r="H76" s="687"/>
      <c r="I76" s="704"/>
      <c r="J76" s="689"/>
      <c r="L76" s="696">
        <v>46212</v>
      </c>
      <c r="M76" s="697" t="s">
        <v>956</v>
      </c>
      <c r="N76" s="691">
        <f t="shared" si="21"/>
        <v>360</v>
      </c>
      <c r="O76" s="691">
        <f t="shared" si="22"/>
        <v>285</v>
      </c>
      <c r="P76" s="698">
        <v>258400000</v>
      </c>
      <c r="Q76" s="694"/>
      <c r="R76" s="694" t="s">
        <v>957</v>
      </c>
    </row>
    <row r="77" spans="1:18" ht="39.950000000000003" customHeight="1">
      <c r="A77" s="666"/>
      <c r="B77" s="303"/>
      <c r="C77" s="304"/>
      <c r="D77" s="685" t="str">
        <f t="shared" si="23"/>
        <v>지선 등 4개 지구 농업용수 수질개선사업 전략 및 소규모 환경영향평가</v>
      </c>
      <c r="E77" s="686"/>
      <c r="F77" s="686"/>
      <c r="G77" s="687">
        <f t="shared" si="20"/>
        <v>16317177.5</v>
      </c>
      <c r="H77" s="687"/>
      <c r="I77" s="704"/>
      <c r="J77" s="689"/>
      <c r="L77" s="696">
        <v>46219</v>
      </c>
      <c r="M77" s="697" t="s">
        <v>908</v>
      </c>
      <c r="N77" s="691">
        <f t="shared" si="21"/>
        <v>160</v>
      </c>
      <c r="O77" s="691">
        <f t="shared" si="22"/>
        <v>92</v>
      </c>
      <c r="P77" s="698">
        <v>283777000</v>
      </c>
      <c r="Q77" s="694"/>
      <c r="R77" s="694" t="s">
        <v>909</v>
      </c>
    </row>
    <row r="78" spans="1:18" ht="39.950000000000003" customHeight="1">
      <c r="A78" s="666"/>
      <c r="B78" s="303"/>
      <c r="C78" s="304"/>
      <c r="D78" s="685" t="str">
        <f t="shared" si="23"/>
        <v>광명시 자원회수시설 증설사업 사후환경영향조사(공사시) 용역</v>
      </c>
      <c r="E78" s="686"/>
      <c r="F78" s="686"/>
      <c r="G78" s="687">
        <f t="shared" si="20"/>
        <v>19747633.333333336</v>
      </c>
      <c r="H78" s="687"/>
      <c r="I78" s="704"/>
      <c r="J78" s="689"/>
      <c r="L78" s="696">
        <v>46280</v>
      </c>
      <c r="M78" s="697" t="s">
        <v>958</v>
      </c>
      <c r="N78" s="691">
        <f t="shared" si="21"/>
        <v>1095</v>
      </c>
      <c r="O78" s="691">
        <f t="shared" si="22"/>
        <v>365</v>
      </c>
      <c r="P78" s="698">
        <v>592429000</v>
      </c>
      <c r="Q78" s="694"/>
      <c r="R78" s="694" t="s">
        <v>959</v>
      </c>
    </row>
    <row r="79" spans="1:18" ht="39.950000000000003" customHeight="1">
      <c r="A79" s="666"/>
      <c r="B79" s="303"/>
      <c r="C79" s="304"/>
      <c r="D79" s="685" t="str">
        <f t="shared" si="23"/>
        <v>함안군 소하천정비종합계획 재수립 전략환경영향평가용역</v>
      </c>
      <c r="E79" s="686"/>
      <c r="F79" s="686"/>
      <c r="G79" s="699" t="s">
        <v>971</v>
      </c>
      <c r="H79" s="700"/>
      <c r="I79" s="704"/>
      <c r="J79" s="689"/>
      <c r="L79" s="690" t="s">
        <v>972</v>
      </c>
      <c r="M79" s="690" t="s">
        <v>973</v>
      </c>
      <c r="N79" s="691">
        <f t="shared" si="21"/>
        <v>365</v>
      </c>
      <c r="O79" s="701">
        <f>M79-Q79+1</f>
        <v>30</v>
      </c>
      <c r="P79" s="692">
        <v>536300000</v>
      </c>
      <c r="Q79" s="702">
        <v>45928</v>
      </c>
      <c r="R79" s="694" t="s">
        <v>974</v>
      </c>
    </row>
    <row r="80" spans="1:18" ht="39.950000000000003" customHeight="1">
      <c r="A80" s="666"/>
      <c r="B80" s="303"/>
      <c r="C80" s="304"/>
      <c r="D80" s="685" t="str">
        <f t="shared" si="23"/>
        <v>풍산 제2농공단지 조성사업 환경영향평가 용역</v>
      </c>
      <c r="E80" s="686"/>
      <c r="F80" s="686"/>
      <c r="G80" s="699" t="s">
        <v>927</v>
      </c>
      <c r="H80" s="700"/>
      <c r="I80" s="704"/>
      <c r="J80" s="689"/>
      <c r="L80" s="690" t="s">
        <v>928</v>
      </c>
      <c r="M80" s="690" t="s">
        <v>929</v>
      </c>
      <c r="N80" s="691">
        <f t="shared" si="21"/>
        <v>360</v>
      </c>
      <c r="O80" s="701">
        <f>M80-Q80+1</f>
        <v>33</v>
      </c>
      <c r="P80" s="692">
        <v>522154000</v>
      </c>
      <c r="Q80" s="702">
        <v>45973</v>
      </c>
      <c r="R80" s="694" t="s">
        <v>930</v>
      </c>
    </row>
    <row r="81" spans="1:18" ht="39.950000000000003" customHeight="1">
      <c r="A81" s="666"/>
      <c r="B81" s="303"/>
      <c r="C81" s="304"/>
      <c r="D81" s="685" t="str">
        <f t="shared" si="23"/>
        <v>345kV 서평택변전소 건설사업 소규모환경영향평가용역</v>
      </c>
      <c r="E81" s="686"/>
      <c r="F81" s="686"/>
      <c r="G81" s="699" t="s">
        <v>960</v>
      </c>
      <c r="H81" s="700"/>
      <c r="I81" s="704"/>
      <c r="J81" s="689"/>
      <c r="L81" s="690">
        <v>45898</v>
      </c>
      <c r="M81" s="690">
        <v>46377</v>
      </c>
      <c r="N81" s="691">
        <f t="shared" si="21"/>
        <v>480</v>
      </c>
      <c r="O81" s="701">
        <f>M81-Q81+1</f>
        <v>239</v>
      </c>
      <c r="P81" s="692">
        <v>155553000</v>
      </c>
      <c r="Q81" s="690">
        <v>46139</v>
      </c>
      <c r="R81" s="694" t="s">
        <v>961</v>
      </c>
    </row>
    <row r="82" spans="1:18" ht="39.950000000000003" customHeight="1">
      <c r="A82" s="666"/>
      <c r="B82" s="303"/>
      <c r="C82" s="304"/>
      <c r="D82" s="703" t="s">
        <v>944</v>
      </c>
      <c r="E82" s="703"/>
      <c r="F82" s="703"/>
      <c r="G82" s="687">
        <f>SUM(G69:H81)</f>
        <v>127746816.18749231</v>
      </c>
      <c r="H82" s="687"/>
      <c r="I82" s="704"/>
      <c r="J82" s="689"/>
    </row>
    <row r="83" spans="1:18" ht="39.950000000000003" customHeight="1">
      <c r="A83" s="666" t="s">
        <v>10</v>
      </c>
      <c r="B83" s="303" t="str">
        <f>B10</f>
        <v>소음진동</v>
      </c>
      <c r="C83" s="304" t="str">
        <f>C10</f>
        <v>박성일</v>
      </c>
      <c r="D83" s="685" t="str">
        <f>R83</f>
        <v>국가지원지방도 58호선(송정~문동간) 도로건설공사 사후환경영향조사용역</v>
      </c>
      <c r="E83" s="686"/>
      <c r="F83" s="686"/>
      <c r="G83" s="687">
        <f t="shared" ref="G83:G93" si="24">P83*O83/N83/10</f>
        <v>17410500</v>
      </c>
      <c r="H83" s="687"/>
      <c r="I83" s="704">
        <f>G102</f>
        <v>215940865.21123749</v>
      </c>
      <c r="J83" s="689">
        <v>6</v>
      </c>
      <c r="K83" s="708"/>
      <c r="L83" s="690" t="s">
        <v>983</v>
      </c>
      <c r="M83" s="690" t="s">
        <v>984</v>
      </c>
      <c r="N83" s="691">
        <f t="shared" ref="N83:N101" si="25">M83-L83+1</f>
        <v>3600</v>
      </c>
      <c r="O83" s="691">
        <f t="shared" si="22"/>
        <v>365</v>
      </c>
      <c r="P83" s="692">
        <v>1717200000</v>
      </c>
      <c r="Q83" s="693"/>
      <c r="R83" s="694" t="s">
        <v>985</v>
      </c>
    </row>
    <row r="84" spans="1:18" ht="39.950000000000003" customHeight="1">
      <c r="A84" s="666"/>
      <c r="B84" s="303"/>
      <c r="C84" s="304"/>
      <c r="D84" s="685" t="str">
        <f t="shared" ref="D84:D101" si="26">R84</f>
        <v>남양주 양정역세권 도시개발사업지구 사후환경영향조사용역(공사시)</v>
      </c>
      <c r="E84" s="686"/>
      <c r="F84" s="686"/>
      <c r="G84" s="687">
        <f t="shared" si="24"/>
        <v>27496908.909905426</v>
      </c>
      <c r="H84" s="687"/>
      <c r="I84" s="704"/>
      <c r="J84" s="689"/>
      <c r="K84" s="708"/>
      <c r="L84" s="690" t="s">
        <v>901</v>
      </c>
      <c r="M84" s="690" t="s">
        <v>902</v>
      </c>
      <c r="N84" s="691">
        <f t="shared" si="25"/>
        <v>2009</v>
      </c>
      <c r="O84" s="691">
        <f t="shared" si="22"/>
        <v>365</v>
      </c>
      <c r="P84" s="692">
        <v>1513460000</v>
      </c>
      <c r="Q84" s="693"/>
      <c r="R84" s="694" t="s">
        <v>903</v>
      </c>
    </row>
    <row r="85" spans="1:18" ht="39.950000000000003" customHeight="1">
      <c r="A85" s="666"/>
      <c r="B85" s="303"/>
      <c r="C85" s="304"/>
      <c r="D85" s="685" t="str">
        <f t="shared" si="26"/>
        <v>월곶~판교 복선전철 제1,6공구 사후환경영향조사용역</v>
      </c>
      <c r="E85" s="686"/>
      <c r="F85" s="686"/>
      <c r="G85" s="687">
        <f t="shared" si="24"/>
        <v>18203358.890105881</v>
      </c>
      <c r="H85" s="687"/>
      <c r="I85" s="704"/>
      <c r="J85" s="689"/>
      <c r="K85" s="708"/>
      <c r="L85" s="690" t="s">
        <v>904</v>
      </c>
      <c r="M85" s="690">
        <v>47625</v>
      </c>
      <c r="N85" s="691">
        <f t="shared" si="25"/>
        <v>2739</v>
      </c>
      <c r="O85" s="691">
        <f t="shared" si="22"/>
        <v>365</v>
      </c>
      <c r="P85" s="692">
        <v>1366000000</v>
      </c>
      <c r="Q85" s="693"/>
      <c r="R85" s="694" t="s">
        <v>905</v>
      </c>
    </row>
    <row r="86" spans="1:18" ht="39.950000000000003" customHeight="1">
      <c r="A86" s="666"/>
      <c r="B86" s="303"/>
      <c r="C86" s="304"/>
      <c r="D86" s="685" t="str">
        <f t="shared" si="26"/>
        <v>남일~보은(제1공구) 도로건설공사 사후환경영향조사</v>
      </c>
      <c r="E86" s="686"/>
      <c r="F86" s="686"/>
      <c r="G86" s="687">
        <f t="shared" si="24"/>
        <v>16968800</v>
      </c>
      <c r="H86" s="687"/>
      <c r="I86" s="704"/>
      <c r="J86" s="689"/>
      <c r="K86" s="708"/>
      <c r="L86" s="690" t="s">
        <v>986</v>
      </c>
      <c r="M86" s="690" t="s">
        <v>987</v>
      </c>
      <c r="N86" s="691">
        <f t="shared" si="25"/>
        <v>3650</v>
      </c>
      <c r="O86" s="691">
        <f t="shared" si="22"/>
        <v>365</v>
      </c>
      <c r="P86" s="692">
        <v>1696880000</v>
      </c>
      <c r="Q86" s="693"/>
      <c r="R86" s="694" t="s">
        <v>988</v>
      </c>
    </row>
    <row r="87" spans="1:18" ht="39.950000000000003" customHeight="1">
      <c r="A87" s="666"/>
      <c r="B87" s="303"/>
      <c r="C87" s="304"/>
      <c r="D87" s="685" t="str">
        <f t="shared" si="26"/>
        <v>김천송천 택지개발지구 조성사업 환경영향평가 용역</v>
      </c>
      <c r="E87" s="686"/>
      <c r="F87" s="686"/>
      <c r="G87" s="687">
        <f t="shared" si="24"/>
        <v>16919002.079002079</v>
      </c>
      <c r="H87" s="687"/>
      <c r="I87" s="704"/>
      <c r="J87" s="689"/>
      <c r="K87" s="708"/>
      <c r="L87" s="690" t="s">
        <v>989</v>
      </c>
      <c r="M87" s="690">
        <v>47483</v>
      </c>
      <c r="N87" s="691">
        <f t="shared" si="25"/>
        <v>2405</v>
      </c>
      <c r="O87" s="691">
        <f t="shared" si="22"/>
        <v>365</v>
      </c>
      <c r="P87" s="692">
        <v>1114800000</v>
      </c>
      <c r="Q87" s="693"/>
      <c r="R87" s="694" t="s">
        <v>990</v>
      </c>
    </row>
    <row r="88" spans="1:18" ht="39.950000000000003" customHeight="1">
      <c r="A88" s="666"/>
      <c r="B88" s="303"/>
      <c r="C88" s="304"/>
      <c r="D88" s="685" t="str">
        <f t="shared" si="26"/>
        <v>김포시 통진레코파크 증설사업 사후환경영향조사(공사시)</v>
      </c>
      <c r="E88" s="686"/>
      <c r="F88" s="686"/>
      <c r="G88" s="687">
        <f t="shared" si="24"/>
        <v>20308487.671232875</v>
      </c>
      <c r="H88" s="687"/>
      <c r="I88" s="704"/>
      <c r="J88" s="689"/>
      <c r="K88" s="708"/>
      <c r="L88" s="690" t="s">
        <v>920</v>
      </c>
      <c r="M88" s="690" t="s">
        <v>945</v>
      </c>
      <c r="N88" s="691">
        <f t="shared" si="25"/>
        <v>1095</v>
      </c>
      <c r="O88" s="691">
        <f t="shared" si="22"/>
        <v>366</v>
      </c>
      <c r="P88" s="692">
        <v>607590000</v>
      </c>
      <c r="Q88" s="693"/>
      <c r="R88" s="694" t="s">
        <v>946</v>
      </c>
    </row>
    <row r="89" spans="1:18" ht="39.950000000000003" customHeight="1">
      <c r="A89" s="666"/>
      <c r="B89" s="303"/>
      <c r="C89" s="304"/>
      <c r="D89" s="685" t="str">
        <f t="shared" si="26"/>
        <v>용인 반도체 산업단지 통합용수공급사업(1단계) 소규모 환경영향평가 용역</v>
      </c>
      <c r="E89" s="686"/>
      <c r="F89" s="686"/>
      <c r="G89" s="687">
        <f t="shared" si="24"/>
        <v>3245972.666666667</v>
      </c>
      <c r="H89" s="687"/>
      <c r="I89" s="704"/>
      <c r="J89" s="689"/>
      <c r="K89" s="708"/>
      <c r="L89" s="690" t="s">
        <v>962</v>
      </c>
      <c r="M89" s="690">
        <v>46343</v>
      </c>
      <c r="N89" s="691">
        <f t="shared" si="25"/>
        <v>495</v>
      </c>
      <c r="O89" s="691">
        <f t="shared" si="22"/>
        <v>57</v>
      </c>
      <c r="P89" s="692">
        <v>281887100</v>
      </c>
      <c r="Q89" s="693"/>
      <c r="R89" s="694" t="s">
        <v>963</v>
      </c>
    </row>
    <row r="90" spans="1:18" ht="39.950000000000003" customHeight="1">
      <c r="A90" s="666"/>
      <c r="B90" s="303"/>
      <c r="C90" s="304"/>
      <c r="D90" s="685" t="str">
        <f t="shared" si="26"/>
        <v>내성천 하천형 오염저감사업 환경영향평가 변경협의 용역</v>
      </c>
      <c r="E90" s="686"/>
      <c r="F90" s="686"/>
      <c r="G90" s="687">
        <f t="shared" si="24"/>
        <v>4470658.6956521738</v>
      </c>
      <c r="H90" s="687"/>
      <c r="I90" s="704"/>
      <c r="J90" s="689"/>
      <c r="K90" s="708"/>
      <c r="L90" s="690">
        <v>45922</v>
      </c>
      <c r="M90" s="690">
        <v>46381</v>
      </c>
      <c r="N90" s="691">
        <f t="shared" si="25"/>
        <v>460</v>
      </c>
      <c r="O90" s="691">
        <f t="shared" si="22"/>
        <v>95</v>
      </c>
      <c r="P90" s="692">
        <v>216474000</v>
      </c>
      <c r="Q90" s="693"/>
      <c r="R90" s="694" t="s">
        <v>964</v>
      </c>
    </row>
    <row r="91" spans="1:18" ht="39.950000000000003" customHeight="1">
      <c r="A91" s="666"/>
      <c r="B91" s="303"/>
      <c r="C91" s="304"/>
      <c r="D91" s="685" t="str">
        <f t="shared" si="26"/>
        <v>수원 친환경에너지 개선공사 사후환경영향조사(공사시) 용역</v>
      </c>
      <c r="E91" s="686"/>
      <c r="F91" s="686"/>
      <c r="G91" s="687">
        <f t="shared" si="24"/>
        <v>20956305.910543133</v>
      </c>
      <c r="H91" s="687"/>
      <c r="I91" s="704"/>
      <c r="J91" s="689"/>
      <c r="K91" s="708"/>
      <c r="L91" s="690">
        <v>45957</v>
      </c>
      <c r="M91" s="690">
        <v>47208</v>
      </c>
      <c r="N91" s="691">
        <f t="shared" si="25"/>
        <v>1252</v>
      </c>
      <c r="O91" s="691">
        <f t="shared" si="22"/>
        <v>365</v>
      </c>
      <c r="P91" s="692">
        <v>718830000</v>
      </c>
      <c r="Q91" s="693"/>
      <c r="R91" s="694" t="s">
        <v>947</v>
      </c>
    </row>
    <row r="92" spans="1:18" ht="39.950000000000003" customHeight="1">
      <c r="A92" s="666"/>
      <c r="B92" s="303"/>
      <c r="C92" s="304"/>
      <c r="D92" s="685" t="str">
        <f t="shared" si="26"/>
        <v>의정부법조타운 공공주택지구 사후환경영향조사(공사시)용역</v>
      </c>
      <c r="E92" s="686"/>
      <c r="F92" s="686"/>
      <c r="G92" s="687">
        <f t="shared" si="24"/>
        <v>19289391.502276175</v>
      </c>
      <c r="H92" s="687"/>
      <c r="I92" s="704"/>
      <c r="J92" s="689"/>
      <c r="K92" s="708"/>
      <c r="L92" s="690">
        <v>45973</v>
      </c>
      <c r="M92" s="690">
        <v>47949</v>
      </c>
      <c r="N92" s="691">
        <f t="shared" si="25"/>
        <v>1977</v>
      </c>
      <c r="O92" s="691">
        <f t="shared" si="22"/>
        <v>365</v>
      </c>
      <c r="P92" s="692">
        <v>1044798000</v>
      </c>
      <c r="Q92" s="693"/>
      <c r="R92" s="694" t="s">
        <v>965</v>
      </c>
    </row>
    <row r="93" spans="1:18" ht="39.950000000000003" customHeight="1">
      <c r="A93" s="666"/>
      <c r="B93" s="303"/>
      <c r="C93" s="304"/>
      <c r="D93" s="685" t="str">
        <f t="shared" si="26"/>
        <v>안동댐하류권역 하천기본계획 전략환경영향평가용역</v>
      </c>
      <c r="E93" s="686"/>
      <c r="F93" s="686"/>
      <c r="G93" s="687">
        <f t="shared" si="24"/>
        <v>36234023.148148149</v>
      </c>
      <c r="H93" s="687"/>
      <c r="I93" s="704"/>
      <c r="J93" s="689"/>
      <c r="K93" s="708"/>
      <c r="L93" s="690">
        <v>46008</v>
      </c>
      <c r="M93" s="690">
        <v>47087</v>
      </c>
      <c r="N93" s="691">
        <f t="shared" si="25"/>
        <v>1080</v>
      </c>
      <c r="O93" s="691">
        <f t="shared" si="22"/>
        <v>365</v>
      </c>
      <c r="P93" s="692">
        <v>1072130000</v>
      </c>
      <c r="Q93" s="693"/>
      <c r="R93" s="694" t="s">
        <v>966</v>
      </c>
    </row>
    <row r="94" spans="1:18" ht="39.950000000000003" customHeight="1">
      <c r="A94" s="666"/>
      <c r="B94" s="303"/>
      <c r="C94" s="304"/>
      <c r="D94" s="685" t="str">
        <f t="shared" si="26"/>
        <v>구미2,3국가산업단지 재생계획 및 재생시행계획 환경영향평가 용역</v>
      </c>
      <c r="E94" s="686"/>
      <c r="F94" s="686"/>
      <c r="G94" s="699" t="s">
        <v>971</v>
      </c>
      <c r="H94" s="700"/>
      <c r="I94" s="704"/>
      <c r="J94" s="689"/>
      <c r="K94" s="708"/>
      <c r="L94" s="690" t="s">
        <v>911</v>
      </c>
      <c r="M94" s="690" t="s">
        <v>912</v>
      </c>
      <c r="N94" s="691">
        <f t="shared" si="25"/>
        <v>975</v>
      </c>
      <c r="O94" s="701">
        <f t="shared" ref="O94:O99" si="27">M94-Q94+1</f>
        <v>127</v>
      </c>
      <c r="P94" s="692">
        <v>292450000</v>
      </c>
      <c r="Q94" s="690">
        <v>45371</v>
      </c>
      <c r="R94" s="694" t="s">
        <v>913</v>
      </c>
    </row>
    <row r="95" spans="1:18" ht="39.950000000000003" customHeight="1">
      <c r="A95" s="666"/>
      <c r="B95" s="303"/>
      <c r="C95" s="304"/>
      <c r="D95" s="685" t="str">
        <f t="shared" si="26"/>
        <v>남원 주천~고기 국가지원지방도 시설개량공사 전략 및 환경영향평가용역</v>
      </c>
      <c r="E95" s="686"/>
      <c r="F95" s="686"/>
      <c r="G95" s="699" t="s">
        <v>971</v>
      </c>
      <c r="H95" s="700"/>
      <c r="I95" s="704"/>
      <c r="J95" s="689"/>
      <c r="K95" s="708"/>
      <c r="L95" s="690" t="s">
        <v>991</v>
      </c>
      <c r="M95" s="690" t="s">
        <v>992</v>
      </c>
      <c r="N95" s="691">
        <f t="shared" si="25"/>
        <v>1241</v>
      </c>
      <c r="O95" s="701">
        <f t="shared" si="27"/>
        <v>57</v>
      </c>
      <c r="P95" s="692">
        <v>326590000</v>
      </c>
      <c r="Q95" s="690" t="s">
        <v>993</v>
      </c>
      <c r="R95" s="694" t="s">
        <v>994</v>
      </c>
    </row>
    <row r="96" spans="1:18" ht="39.950000000000003" customHeight="1">
      <c r="A96" s="666"/>
      <c r="B96" s="303"/>
      <c r="C96" s="304"/>
      <c r="D96" s="685" t="str">
        <f t="shared" si="26"/>
        <v>송도 공공하수처리시설 증설사업(3단계)환경영향평가용역</v>
      </c>
      <c r="E96" s="686"/>
      <c r="F96" s="686"/>
      <c r="G96" s="699" t="s">
        <v>971</v>
      </c>
      <c r="H96" s="700"/>
      <c r="I96" s="704"/>
      <c r="J96" s="689"/>
      <c r="K96" s="708"/>
      <c r="L96" s="690" t="s">
        <v>915</v>
      </c>
      <c r="M96" s="690" t="s">
        <v>916</v>
      </c>
      <c r="N96" s="691">
        <f t="shared" si="25"/>
        <v>274</v>
      </c>
      <c r="O96" s="701">
        <f t="shared" si="27"/>
        <v>34</v>
      </c>
      <c r="P96" s="692">
        <v>301070000</v>
      </c>
      <c r="Q96" s="690" t="s">
        <v>917</v>
      </c>
      <c r="R96" s="694" t="s">
        <v>918</v>
      </c>
    </row>
    <row r="97" spans="1:18" ht="39.950000000000003" customHeight="1">
      <c r="A97" s="666"/>
      <c r="B97" s="303"/>
      <c r="C97" s="304"/>
      <c r="D97" s="685" t="str">
        <f t="shared" si="26"/>
        <v>창동역 복합환승센터 개발사업 환경영향평가용역</v>
      </c>
      <c r="E97" s="686"/>
      <c r="F97" s="686"/>
      <c r="G97" s="699" t="s">
        <v>971</v>
      </c>
      <c r="H97" s="700"/>
      <c r="I97" s="704"/>
      <c r="J97" s="689"/>
      <c r="K97" s="708"/>
      <c r="L97" s="690" t="s">
        <v>920</v>
      </c>
      <c r="M97" s="690" t="s">
        <v>921</v>
      </c>
      <c r="N97" s="691">
        <f t="shared" si="25"/>
        <v>547</v>
      </c>
      <c r="O97" s="701">
        <f t="shared" si="27"/>
        <v>179</v>
      </c>
      <c r="P97" s="692">
        <v>513072000</v>
      </c>
      <c r="Q97" s="690">
        <v>45926</v>
      </c>
      <c r="R97" s="694" t="s">
        <v>922</v>
      </c>
    </row>
    <row r="98" spans="1:18" ht="39.950000000000003" customHeight="1">
      <c r="A98" s="666"/>
      <c r="B98" s="303"/>
      <c r="C98" s="304"/>
      <c r="D98" s="685" t="str">
        <f t="shared" si="26"/>
        <v>함안군 소하천정비종합계획 재수립 전략환경영향평가용역</v>
      </c>
      <c r="E98" s="686"/>
      <c r="F98" s="686"/>
      <c r="G98" s="699" t="s">
        <v>971</v>
      </c>
      <c r="H98" s="700"/>
      <c r="I98" s="704"/>
      <c r="J98" s="689"/>
      <c r="K98" s="708"/>
      <c r="L98" s="690" t="s">
        <v>972</v>
      </c>
      <c r="M98" s="690" t="s">
        <v>973</v>
      </c>
      <c r="N98" s="691">
        <f t="shared" si="25"/>
        <v>365</v>
      </c>
      <c r="O98" s="701">
        <f t="shared" si="27"/>
        <v>30</v>
      </c>
      <c r="P98" s="692">
        <v>536300000</v>
      </c>
      <c r="Q98" s="702">
        <v>45928</v>
      </c>
      <c r="R98" s="694" t="s">
        <v>974</v>
      </c>
    </row>
    <row r="99" spans="1:18" ht="39.950000000000003" customHeight="1">
      <c r="A99" s="666"/>
      <c r="B99" s="303"/>
      <c r="C99" s="304"/>
      <c r="D99" s="685" t="str">
        <f t="shared" si="26"/>
        <v>25-D-00부대 환경영향평가용역(B608)</v>
      </c>
      <c r="E99" s="686"/>
      <c r="F99" s="686"/>
      <c r="G99" s="687">
        <f t="shared" ref="G99" si="28">P99*O99/N99/10</f>
        <v>14437455.737704918</v>
      </c>
      <c r="H99" s="687"/>
      <c r="I99" s="704"/>
      <c r="J99" s="689"/>
      <c r="K99" s="708"/>
      <c r="L99" s="690">
        <v>46030</v>
      </c>
      <c r="M99" s="690">
        <v>46395</v>
      </c>
      <c r="N99" s="691">
        <f t="shared" si="25"/>
        <v>366</v>
      </c>
      <c r="O99" s="701">
        <f t="shared" si="27"/>
        <v>144</v>
      </c>
      <c r="P99" s="692">
        <v>366952000</v>
      </c>
      <c r="Q99" s="702">
        <v>46252</v>
      </c>
      <c r="R99" s="694" t="s">
        <v>948</v>
      </c>
    </row>
    <row r="100" spans="1:18" ht="39.950000000000003" customHeight="1">
      <c r="A100" s="666"/>
      <c r="B100" s="303"/>
      <c r="C100" s="304"/>
      <c r="D100" s="685" t="str">
        <f t="shared" si="26"/>
        <v>통영 폐조선소 재생사업 전략 및 소규모 환경영향평가용역</v>
      </c>
      <c r="E100" s="686"/>
      <c r="F100" s="686"/>
      <c r="G100" s="699" t="s">
        <v>995</v>
      </c>
      <c r="H100" s="700"/>
      <c r="I100" s="704"/>
      <c r="J100" s="689"/>
      <c r="K100" s="708"/>
      <c r="L100" s="690" t="s">
        <v>996</v>
      </c>
      <c r="M100" s="690">
        <v>46418</v>
      </c>
      <c r="N100" s="691">
        <f t="shared" si="25"/>
        <v>2958</v>
      </c>
      <c r="O100" s="691">
        <f t="shared" ref="O100:O101" si="29">IF(M100-$O$15&gt;365,365,M100-$O$15+1)</f>
        <v>132</v>
      </c>
      <c r="P100" s="692">
        <v>206000000</v>
      </c>
      <c r="Q100" s="702">
        <v>45733</v>
      </c>
      <c r="R100" s="694" t="s">
        <v>997</v>
      </c>
    </row>
    <row r="101" spans="1:18" ht="39.950000000000003" customHeight="1">
      <c r="A101" s="666"/>
      <c r="B101" s="303"/>
      <c r="C101" s="304"/>
      <c r="D101" s="685" t="str">
        <f t="shared" si="26"/>
        <v>충주안림 도시개발사업 환경영향평가 용역</v>
      </c>
      <c r="E101" s="686"/>
      <c r="F101" s="686"/>
      <c r="G101" s="699" t="s">
        <v>998</v>
      </c>
      <c r="H101" s="700"/>
      <c r="I101" s="704"/>
      <c r="J101" s="689"/>
      <c r="K101" s="708"/>
      <c r="L101" s="690" t="s">
        <v>932</v>
      </c>
      <c r="M101" s="690" t="s">
        <v>933</v>
      </c>
      <c r="N101" s="691">
        <f t="shared" si="25"/>
        <v>2191</v>
      </c>
      <c r="O101" s="691">
        <f t="shared" si="29"/>
        <v>322</v>
      </c>
      <c r="P101" s="692">
        <v>908179000</v>
      </c>
      <c r="Q101" s="702">
        <v>45231</v>
      </c>
      <c r="R101" s="694" t="s">
        <v>934</v>
      </c>
    </row>
    <row r="102" spans="1:18" ht="39.950000000000003" customHeight="1">
      <c r="A102" s="666"/>
      <c r="B102" s="303"/>
      <c r="C102" s="304"/>
      <c r="D102" s="703" t="s">
        <v>944</v>
      </c>
      <c r="E102" s="703"/>
      <c r="F102" s="703"/>
      <c r="G102" s="687">
        <f>SUM(G83:H101)</f>
        <v>215940865.21123749</v>
      </c>
      <c r="H102" s="687"/>
      <c r="I102" s="704"/>
      <c r="J102" s="689"/>
    </row>
    <row r="103" spans="1:18" ht="39.950000000000003" customHeight="1">
      <c r="A103" s="666" t="s">
        <v>10</v>
      </c>
      <c r="B103" s="303" t="str">
        <f>B11</f>
        <v>대기관리</v>
      </c>
      <c r="C103" s="304" t="str">
        <f>C11</f>
        <v>정인철</v>
      </c>
      <c r="D103" s="685" t="str">
        <f>R103</f>
        <v>서울대학교 관악캠퍼스 시설확충사업(3개사업) 환경보전방안 협의 및 사후환경영향조사 용역</v>
      </c>
      <c r="E103" s="686"/>
      <c r="F103" s="686"/>
      <c r="G103" s="687">
        <f t="shared" ref="G103:G113" si="30">P103*O103/N103/10</f>
        <v>7530639.8880895283</v>
      </c>
      <c r="H103" s="687"/>
      <c r="I103" s="704">
        <f>G120</f>
        <v>155541806.20149872</v>
      </c>
      <c r="J103" s="689">
        <v>6</v>
      </c>
      <c r="K103" s="708"/>
      <c r="L103" s="690" t="s">
        <v>999</v>
      </c>
      <c r="M103" s="690" t="s">
        <v>1000</v>
      </c>
      <c r="N103" s="691">
        <f t="shared" ref="N103:N166" si="31">M103-L103+1</f>
        <v>2502</v>
      </c>
      <c r="O103" s="691">
        <f t="shared" ref="O103:O166" si="32">IF(M103-$O$15&gt;365,365,M103-$O$15+1)</f>
        <v>313</v>
      </c>
      <c r="P103" s="692">
        <v>601970000</v>
      </c>
      <c r="Q103" s="693"/>
      <c r="R103" s="694" t="s">
        <v>1001</v>
      </c>
    </row>
    <row r="104" spans="1:18" ht="39.950000000000003" customHeight="1">
      <c r="A104" s="666"/>
      <c r="B104" s="303"/>
      <c r="C104" s="304"/>
      <c r="D104" s="685" t="str">
        <f t="shared" ref="D104:D119" si="33">R104</f>
        <v>입장~진천 도로건설공사 등 2개소 사후환경영향조사용역</v>
      </c>
      <c r="E104" s="686"/>
      <c r="F104" s="686"/>
      <c r="G104" s="687">
        <f t="shared" si="30"/>
        <v>17232055.555555556</v>
      </c>
      <c r="H104" s="687"/>
      <c r="I104" s="704"/>
      <c r="J104" s="689"/>
      <c r="K104" s="708"/>
      <c r="L104" s="690" t="s">
        <v>1002</v>
      </c>
      <c r="M104" s="690" t="s">
        <v>1003</v>
      </c>
      <c r="N104" s="691">
        <f t="shared" si="31"/>
        <v>3600</v>
      </c>
      <c r="O104" s="691">
        <f t="shared" si="32"/>
        <v>365</v>
      </c>
      <c r="P104" s="692">
        <v>1699600000</v>
      </c>
      <c r="Q104" s="693"/>
      <c r="R104" s="694" t="s">
        <v>1004</v>
      </c>
    </row>
    <row r="105" spans="1:18" ht="39.950000000000003" customHeight="1">
      <c r="A105" s="666"/>
      <c r="B105" s="303"/>
      <c r="C105" s="304"/>
      <c r="D105" s="685" t="str">
        <f t="shared" si="33"/>
        <v>본관 옥상 헬기장 확충 및 엘리베이터 증축공사 사후환경영향조사</v>
      </c>
      <c r="E105" s="686"/>
      <c r="F105" s="686"/>
      <c r="G105" s="687">
        <f t="shared" si="30"/>
        <v>49122.807017543862</v>
      </c>
      <c r="H105" s="687"/>
      <c r="I105" s="704"/>
      <c r="J105" s="689"/>
      <c r="K105" s="708"/>
      <c r="L105" s="690" t="s">
        <v>1005</v>
      </c>
      <c r="M105" s="690">
        <v>46354</v>
      </c>
      <c r="N105" s="691">
        <f t="shared" si="31"/>
        <v>1938</v>
      </c>
      <c r="O105" s="691">
        <f t="shared" si="32"/>
        <v>68</v>
      </c>
      <c r="P105" s="692">
        <v>14000000</v>
      </c>
      <c r="Q105" s="693"/>
      <c r="R105" s="694" t="s">
        <v>1006</v>
      </c>
    </row>
    <row r="106" spans="1:18" ht="39.950000000000003" customHeight="1">
      <c r="A106" s="666"/>
      <c r="B106" s="303"/>
      <c r="C106" s="304"/>
      <c r="D106" s="685" t="str">
        <f t="shared" si="33"/>
        <v>남양주 양정역세권 도시개발사업지구 사후환경영향조사용역(공사시)</v>
      </c>
      <c r="E106" s="686"/>
      <c r="F106" s="686"/>
      <c r="G106" s="687">
        <f t="shared" si="30"/>
        <v>27496908.909905426</v>
      </c>
      <c r="H106" s="687"/>
      <c r="I106" s="704"/>
      <c r="J106" s="689"/>
      <c r="K106" s="708"/>
      <c r="L106" s="690" t="s">
        <v>901</v>
      </c>
      <c r="M106" s="690" t="s">
        <v>902</v>
      </c>
      <c r="N106" s="691">
        <f t="shared" si="31"/>
        <v>2009</v>
      </c>
      <c r="O106" s="691">
        <f t="shared" si="32"/>
        <v>365</v>
      </c>
      <c r="P106" s="692">
        <v>1513460000</v>
      </c>
      <c r="Q106" s="693"/>
      <c r="R106" s="694" t="s">
        <v>903</v>
      </c>
    </row>
    <row r="107" spans="1:18" ht="39.950000000000003" customHeight="1">
      <c r="A107" s="666"/>
      <c r="B107" s="303"/>
      <c r="C107" s="304"/>
      <c r="D107" s="685" t="str">
        <f t="shared" si="33"/>
        <v>월곶~판교 복선전철 제1,6공구 사후환경영향조사용역</v>
      </c>
      <c r="E107" s="686"/>
      <c r="F107" s="686"/>
      <c r="G107" s="687">
        <f t="shared" si="30"/>
        <v>18203358.890105881</v>
      </c>
      <c r="H107" s="687"/>
      <c r="I107" s="704"/>
      <c r="J107" s="689"/>
      <c r="K107" s="708"/>
      <c r="L107" s="690" t="s">
        <v>904</v>
      </c>
      <c r="M107" s="690">
        <v>47625</v>
      </c>
      <c r="N107" s="691">
        <f t="shared" si="31"/>
        <v>2739</v>
      </c>
      <c r="O107" s="691">
        <f t="shared" si="32"/>
        <v>365</v>
      </c>
      <c r="P107" s="692">
        <v>1366000000</v>
      </c>
      <c r="Q107" s="693"/>
      <c r="R107" s="694" t="s">
        <v>905</v>
      </c>
    </row>
    <row r="108" spans="1:18" ht="39.950000000000003" customHeight="1">
      <c r="A108" s="666"/>
      <c r="B108" s="303"/>
      <c r="C108" s="304"/>
      <c r="D108" s="685" t="str">
        <f t="shared" si="33"/>
        <v>서울아레나 복합문화시설 민간투자사업 사후환경영향조사 용역</v>
      </c>
      <c r="E108" s="686"/>
      <c r="F108" s="686"/>
      <c r="G108" s="687">
        <f t="shared" si="30"/>
        <v>11446271.929824561</v>
      </c>
      <c r="H108" s="687"/>
      <c r="I108" s="704"/>
      <c r="J108" s="689"/>
      <c r="K108" s="708"/>
      <c r="L108" s="690" t="s">
        <v>1007</v>
      </c>
      <c r="M108" s="690">
        <v>47473</v>
      </c>
      <c r="N108" s="691">
        <f t="shared" si="31"/>
        <v>2280</v>
      </c>
      <c r="O108" s="691">
        <f t="shared" si="32"/>
        <v>365</v>
      </c>
      <c r="P108" s="692">
        <v>715000000</v>
      </c>
      <c r="Q108" s="693"/>
      <c r="R108" s="694" t="s">
        <v>1008</v>
      </c>
    </row>
    <row r="109" spans="1:18" ht="39.950000000000003" customHeight="1">
      <c r="A109" s="666"/>
      <c r="B109" s="303"/>
      <c r="C109" s="304"/>
      <c r="D109" s="685" t="str">
        <f t="shared" si="33"/>
        <v>개포우성7차아파트 재건축정비사업 환경영향평가용역</v>
      </c>
      <c r="E109" s="686"/>
      <c r="F109" s="686"/>
      <c r="G109" s="687">
        <f t="shared" si="30"/>
        <v>6030759.9517490957</v>
      </c>
      <c r="H109" s="687"/>
      <c r="I109" s="704"/>
      <c r="J109" s="689"/>
      <c r="K109" s="708"/>
      <c r="L109" s="690" t="s">
        <v>975</v>
      </c>
      <c r="M109" s="690">
        <v>46387</v>
      </c>
      <c r="N109" s="691">
        <f t="shared" si="31"/>
        <v>829</v>
      </c>
      <c r="O109" s="691">
        <f t="shared" si="32"/>
        <v>101</v>
      </c>
      <c r="P109" s="692">
        <v>495000000</v>
      </c>
      <c r="Q109" s="693"/>
      <c r="R109" s="694" t="s">
        <v>976</v>
      </c>
    </row>
    <row r="110" spans="1:18" ht="39.950000000000003" customHeight="1">
      <c r="A110" s="666"/>
      <c r="B110" s="303"/>
      <c r="C110" s="304"/>
      <c r="D110" s="685" t="str">
        <f t="shared" si="33"/>
        <v>용인언남지구 사후환경영향조사(공사시)용역</v>
      </c>
      <c r="E110" s="686"/>
      <c r="F110" s="686"/>
      <c r="G110" s="687">
        <f t="shared" si="30"/>
        <v>22293543.252595156</v>
      </c>
      <c r="H110" s="687"/>
      <c r="I110" s="704"/>
      <c r="J110" s="689"/>
      <c r="K110" s="708"/>
      <c r="L110" s="690" t="s">
        <v>1009</v>
      </c>
      <c r="M110" s="690" t="s">
        <v>1010</v>
      </c>
      <c r="N110" s="691">
        <f t="shared" si="31"/>
        <v>1734</v>
      </c>
      <c r="O110" s="691">
        <f t="shared" si="32"/>
        <v>365</v>
      </c>
      <c r="P110" s="692">
        <v>1059096000</v>
      </c>
      <c r="Q110" s="693"/>
      <c r="R110" s="694" t="s">
        <v>1011</v>
      </c>
    </row>
    <row r="111" spans="1:18" ht="39.950000000000003" customHeight="1">
      <c r="A111" s="666"/>
      <c r="B111" s="303"/>
      <c r="C111" s="304"/>
      <c r="D111" s="685" t="str">
        <f t="shared" si="33"/>
        <v>금강 공주3권역 하천기본계획 전략환경영향평가용역</v>
      </c>
      <c r="E111" s="686"/>
      <c r="F111" s="686"/>
      <c r="G111" s="687">
        <f t="shared" si="30"/>
        <v>18136803.874092009</v>
      </c>
      <c r="H111" s="687"/>
      <c r="I111" s="704"/>
      <c r="J111" s="689"/>
      <c r="K111" s="708"/>
      <c r="L111" s="690" t="s">
        <v>950</v>
      </c>
      <c r="M111" s="690">
        <v>46428</v>
      </c>
      <c r="N111" s="691">
        <f t="shared" si="31"/>
        <v>826</v>
      </c>
      <c r="O111" s="691">
        <f t="shared" si="32"/>
        <v>142</v>
      </c>
      <c r="P111" s="692">
        <v>1055000000</v>
      </c>
      <c r="Q111" s="693"/>
      <c r="R111" s="694" t="s">
        <v>951</v>
      </c>
    </row>
    <row r="112" spans="1:18" ht="39.950000000000003" customHeight="1">
      <c r="A112" s="666"/>
      <c r="B112" s="303"/>
      <c r="C112" s="304"/>
      <c r="D112" s="685" t="str">
        <f t="shared" si="33"/>
        <v>삼익그린2차아파트 주택재건축사업 환경영향평가 용역</v>
      </c>
      <c r="E112" s="686"/>
      <c r="F112" s="686"/>
      <c r="G112" s="687">
        <f t="shared" si="30"/>
        <v>7832949.64028777</v>
      </c>
      <c r="H112" s="687"/>
      <c r="I112" s="704"/>
      <c r="J112" s="689"/>
      <c r="K112" s="708"/>
      <c r="L112" s="690" t="s">
        <v>977</v>
      </c>
      <c r="M112" s="690">
        <v>46387</v>
      </c>
      <c r="N112" s="691">
        <f t="shared" si="31"/>
        <v>695</v>
      </c>
      <c r="O112" s="691">
        <f t="shared" si="32"/>
        <v>101</v>
      </c>
      <c r="P112" s="692">
        <v>539000000</v>
      </c>
      <c r="Q112" s="693"/>
      <c r="R112" s="694" t="s">
        <v>978</v>
      </c>
    </row>
    <row r="113" spans="1:19" ht="39.950000000000003" customHeight="1">
      <c r="A113" s="666"/>
      <c r="B113" s="303"/>
      <c r="C113" s="304"/>
      <c r="D113" s="685" t="str">
        <f t="shared" si="33"/>
        <v>의정부법조타운 공공주택지구 사후환경영향조사(공사시)용역</v>
      </c>
      <c r="E113" s="686"/>
      <c r="F113" s="686"/>
      <c r="G113" s="687">
        <f t="shared" si="30"/>
        <v>19289391.502276175</v>
      </c>
      <c r="H113" s="687"/>
      <c r="I113" s="704"/>
      <c r="J113" s="689"/>
      <c r="K113" s="708"/>
      <c r="L113" s="690">
        <v>45973</v>
      </c>
      <c r="M113" s="690">
        <v>47949</v>
      </c>
      <c r="N113" s="691">
        <f t="shared" si="31"/>
        <v>1977</v>
      </c>
      <c r="O113" s="691">
        <f t="shared" si="32"/>
        <v>365</v>
      </c>
      <c r="P113" s="692">
        <v>1044798000</v>
      </c>
      <c r="Q113" s="693"/>
      <c r="R113" s="694" t="s">
        <v>965</v>
      </c>
    </row>
    <row r="114" spans="1:19" ht="39.950000000000003" customHeight="1">
      <c r="A114" s="666"/>
      <c r="B114" s="303"/>
      <c r="C114" s="304"/>
      <c r="D114" s="685" t="str">
        <f t="shared" si="33"/>
        <v>한국전통호텔 건립사업 사후환경영향조사 용역</v>
      </c>
      <c r="E114" s="686"/>
      <c r="F114" s="686"/>
      <c r="G114" s="699" t="s">
        <v>1012</v>
      </c>
      <c r="H114" s="700"/>
      <c r="I114" s="704"/>
      <c r="J114" s="689"/>
      <c r="K114" s="708"/>
      <c r="L114" s="690" t="s">
        <v>1013</v>
      </c>
      <c r="M114" s="690" t="s">
        <v>1014</v>
      </c>
      <c r="N114" s="691">
        <f t="shared" si="31"/>
        <v>3078</v>
      </c>
      <c r="O114" s="701">
        <f>M114-Q114+1</f>
        <v>2617</v>
      </c>
      <c r="P114" s="692">
        <v>897600000</v>
      </c>
      <c r="Q114" s="690">
        <v>44136</v>
      </c>
      <c r="R114" s="694" t="s">
        <v>1015</v>
      </c>
    </row>
    <row r="115" spans="1:19" ht="39.950000000000003" customHeight="1">
      <c r="A115" s="666"/>
      <c r="B115" s="303"/>
      <c r="C115" s="304"/>
      <c r="D115" s="685" t="str">
        <f t="shared" si="33"/>
        <v>창동역 복합환승센터 개발사업 환경영향평가용역</v>
      </c>
      <c r="E115" s="686"/>
      <c r="F115" s="686"/>
      <c r="G115" s="699" t="s">
        <v>919</v>
      </c>
      <c r="H115" s="700"/>
      <c r="I115" s="704"/>
      <c r="J115" s="689"/>
      <c r="K115" s="708"/>
      <c r="L115" s="690" t="s">
        <v>920</v>
      </c>
      <c r="M115" s="690" t="s">
        <v>921</v>
      </c>
      <c r="N115" s="691">
        <f t="shared" si="31"/>
        <v>547</v>
      </c>
      <c r="O115" s="701">
        <f>M115-Q115+1</f>
        <v>179</v>
      </c>
      <c r="P115" s="692">
        <v>513072000</v>
      </c>
      <c r="Q115" s="690">
        <v>45926</v>
      </c>
      <c r="R115" s="694" t="s">
        <v>922</v>
      </c>
    </row>
    <row r="116" spans="1:19" ht="39.950000000000003" customHeight="1">
      <c r="A116" s="666"/>
      <c r="B116" s="303"/>
      <c r="C116" s="304"/>
      <c r="D116" s="685" t="str">
        <f t="shared" si="33"/>
        <v>함안군 소하천정비종합계획 재수립 전략환경영향평가용역</v>
      </c>
      <c r="E116" s="686"/>
      <c r="F116" s="686"/>
      <c r="G116" s="699" t="s">
        <v>971</v>
      </c>
      <c r="H116" s="700"/>
      <c r="I116" s="704"/>
      <c r="J116" s="689"/>
      <c r="K116" s="708"/>
      <c r="L116" s="690" t="s">
        <v>972</v>
      </c>
      <c r="M116" s="690" t="s">
        <v>973</v>
      </c>
      <c r="N116" s="691">
        <f t="shared" si="31"/>
        <v>365</v>
      </c>
      <c r="O116" s="701">
        <f>M116-Q116+1</f>
        <v>30</v>
      </c>
      <c r="P116" s="692">
        <v>536300000</v>
      </c>
      <c r="Q116" s="702">
        <v>45928</v>
      </c>
      <c r="R116" s="694" t="s">
        <v>974</v>
      </c>
    </row>
    <row r="117" spans="1:19" ht="39.950000000000003" customHeight="1">
      <c r="A117" s="666"/>
      <c r="B117" s="303"/>
      <c r="C117" s="304"/>
      <c r="D117" s="685" t="str">
        <f t="shared" si="33"/>
        <v>풍산 제2농공단지 조성사업 환경영향평가 용역</v>
      </c>
      <c r="E117" s="686"/>
      <c r="F117" s="686"/>
      <c r="G117" s="699" t="s">
        <v>927</v>
      </c>
      <c r="H117" s="700"/>
      <c r="I117" s="704"/>
      <c r="J117" s="689"/>
      <c r="K117" s="708"/>
      <c r="L117" s="690" t="s">
        <v>928</v>
      </c>
      <c r="M117" s="690" t="s">
        <v>929</v>
      </c>
      <c r="N117" s="691">
        <f t="shared" si="31"/>
        <v>360</v>
      </c>
      <c r="O117" s="701">
        <f>M117-Q117+1</f>
        <v>33</v>
      </c>
      <c r="P117" s="692">
        <v>522154000</v>
      </c>
      <c r="Q117" s="702">
        <v>45973</v>
      </c>
      <c r="R117" s="694" t="s">
        <v>930</v>
      </c>
    </row>
    <row r="118" spans="1:19" ht="39.950000000000003" customHeight="1">
      <c r="A118" s="666"/>
      <c r="B118" s="303"/>
      <c r="C118" s="304"/>
      <c r="D118" s="685" t="str">
        <f t="shared" si="33"/>
        <v>345kV 서평택변전소 건설사업 소규모환경영향평가용역</v>
      </c>
      <c r="E118" s="686"/>
      <c r="F118" s="686"/>
      <c r="G118" s="699" t="s">
        <v>960</v>
      </c>
      <c r="H118" s="700"/>
      <c r="I118" s="704"/>
      <c r="J118" s="689"/>
      <c r="K118" s="708"/>
      <c r="L118" s="690">
        <v>45898</v>
      </c>
      <c r="M118" s="690">
        <v>46377</v>
      </c>
      <c r="N118" s="691">
        <f t="shared" si="31"/>
        <v>480</v>
      </c>
      <c r="O118" s="701">
        <f>M118-Q118+1</f>
        <v>239</v>
      </c>
      <c r="P118" s="692">
        <v>155553000</v>
      </c>
      <c r="Q118" s="690">
        <v>46139</v>
      </c>
      <c r="R118" s="694" t="s">
        <v>961</v>
      </c>
    </row>
    <row r="119" spans="1:19" ht="39.950000000000003" customHeight="1">
      <c r="A119" s="666"/>
      <c r="B119" s="303"/>
      <c r="C119" s="304"/>
      <c r="D119" s="685" t="str">
        <f t="shared" si="33"/>
        <v>대전죽동2 공공주택지구 조성사업 환경영향평가용역</v>
      </c>
      <c r="E119" s="686"/>
      <c r="F119" s="686"/>
      <c r="G119" s="699" t="s">
        <v>949</v>
      </c>
      <c r="H119" s="700"/>
      <c r="I119" s="704"/>
      <c r="J119" s="689"/>
      <c r="K119" s="708"/>
      <c r="L119" s="690" t="s">
        <v>938</v>
      </c>
      <c r="M119" s="690" t="s">
        <v>939</v>
      </c>
      <c r="N119" s="691">
        <f t="shared" si="31"/>
        <v>2192</v>
      </c>
      <c r="O119" s="691">
        <f t="shared" si="32"/>
        <v>365</v>
      </c>
      <c r="P119" s="692">
        <v>1228310000</v>
      </c>
      <c r="Q119" s="702">
        <v>46009</v>
      </c>
      <c r="R119" s="694" t="s">
        <v>940</v>
      </c>
    </row>
    <row r="120" spans="1:19" ht="39.950000000000003" customHeight="1">
      <c r="A120" s="666"/>
      <c r="B120" s="303"/>
      <c r="C120" s="304"/>
      <c r="D120" s="703" t="s">
        <v>944</v>
      </c>
      <c r="E120" s="703"/>
      <c r="F120" s="703"/>
      <c r="G120" s="687">
        <f>SUM(G103:H119)</f>
        <v>155541806.20149872</v>
      </c>
      <c r="H120" s="687"/>
      <c r="I120" s="704"/>
      <c r="J120" s="689"/>
    </row>
    <row r="121" spans="1:19" ht="39.950000000000003" customHeight="1">
      <c r="A121" s="666" t="s">
        <v>10</v>
      </c>
      <c r="B121" s="303" t="str">
        <f>B12</f>
        <v>자연환경</v>
      </c>
      <c r="C121" s="304" t="str">
        <f>C12</f>
        <v>정민욱</v>
      </c>
      <c r="D121" s="685" t="str">
        <f>R121</f>
        <v>양산 석계2일반산업단지 조성사업 사후환경영향조사(운영시)</v>
      </c>
      <c r="E121" s="686"/>
      <c r="F121" s="686"/>
      <c r="G121" s="699" t="str">
        <f>S121</f>
        <v>삼영참여기술자
(2023.01.07-퇴사)</v>
      </c>
      <c r="H121" s="699"/>
      <c r="I121" s="704">
        <f>G221</f>
        <v>143279369.54551458</v>
      </c>
      <c r="J121" s="689"/>
      <c r="L121" s="709">
        <v>43831</v>
      </c>
      <c r="M121" s="709" t="s">
        <v>25</v>
      </c>
      <c r="N121" s="691" t="e">
        <f t="shared" si="31"/>
        <v>#VALUE!</v>
      </c>
      <c r="O121" s="691" t="e">
        <f t="shared" si="32"/>
        <v>#VALUE!</v>
      </c>
      <c r="P121" s="692"/>
      <c r="Q121" s="693"/>
      <c r="R121" s="710" t="s">
        <v>1016</v>
      </c>
      <c r="S121" s="711" t="s">
        <v>1017</v>
      </c>
    </row>
    <row r="122" spans="1:19" ht="39.950000000000003" customHeight="1">
      <c r="A122" s="666"/>
      <c r="B122" s="303"/>
      <c r="C122" s="304"/>
      <c r="D122" s="685" t="str">
        <f t="shared" ref="D122:D212" si="34">R122</f>
        <v>거제남부 관광단지 조성계획 환경영향평가 용역</v>
      </c>
      <c r="E122" s="686"/>
      <c r="F122" s="686"/>
      <c r="G122" s="699" t="str">
        <f t="shared" ref="G122:G185" si="35">S122</f>
        <v>삼영참여기술자
(2023.01.07-퇴사)</v>
      </c>
      <c r="H122" s="699"/>
      <c r="I122" s="704"/>
      <c r="J122" s="689"/>
      <c r="L122" s="709">
        <v>43843</v>
      </c>
      <c r="M122" s="709" t="s">
        <v>25</v>
      </c>
      <c r="N122" s="691" t="e">
        <f t="shared" si="31"/>
        <v>#VALUE!</v>
      </c>
      <c r="O122" s="691" t="e">
        <f t="shared" si="32"/>
        <v>#VALUE!</v>
      </c>
      <c r="P122" s="692"/>
      <c r="Q122" s="693"/>
      <c r="R122" s="712" t="s">
        <v>1018</v>
      </c>
      <c r="S122" s="711" t="s">
        <v>1017</v>
      </c>
    </row>
    <row r="123" spans="1:19" ht="39.950000000000003" customHeight="1">
      <c r="A123" s="666"/>
      <c r="B123" s="303"/>
      <c r="C123" s="304"/>
      <c r="D123" s="685" t="str">
        <f t="shared" si="34"/>
        <v>부산ㆍ진해경제자유구역 웅천ㆍ남산지구 개발사업 제 영향평가 용역</v>
      </c>
      <c r="E123" s="686"/>
      <c r="F123" s="686"/>
      <c r="G123" s="699" t="str">
        <f t="shared" si="35"/>
        <v>삼영참여기술자
(2023.01.07-퇴사)</v>
      </c>
      <c r="H123" s="699"/>
      <c r="I123" s="704"/>
      <c r="J123" s="689"/>
      <c r="L123" s="709">
        <v>43929</v>
      </c>
      <c r="M123" s="709" t="s">
        <v>25</v>
      </c>
      <c r="N123" s="691" t="e">
        <f t="shared" si="31"/>
        <v>#VALUE!</v>
      </c>
      <c r="O123" s="691" t="e">
        <f t="shared" si="32"/>
        <v>#VALUE!</v>
      </c>
      <c r="P123" s="692"/>
      <c r="Q123" s="693"/>
      <c r="R123" s="712" t="s">
        <v>1019</v>
      </c>
      <c r="S123" s="711" t="s">
        <v>1017</v>
      </c>
    </row>
    <row r="124" spans="1:19" ht="39.950000000000003" customHeight="1">
      <c r="A124" s="666"/>
      <c r="B124" s="303"/>
      <c r="C124" s="304"/>
      <c r="D124" s="685" t="str">
        <f t="shared" si="34"/>
        <v>포항 관광단지 조성사업 환경영향평가용역</v>
      </c>
      <c r="E124" s="686"/>
      <c r="F124" s="686"/>
      <c r="G124" s="699" t="str">
        <f t="shared" si="35"/>
        <v>삼영참여기술자
(2023.01.07-퇴사)</v>
      </c>
      <c r="H124" s="699"/>
      <c r="I124" s="704"/>
      <c r="J124" s="689"/>
      <c r="L124" s="709">
        <v>43962</v>
      </c>
      <c r="M124" s="709" t="s">
        <v>25</v>
      </c>
      <c r="N124" s="691" t="e">
        <f t="shared" si="31"/>
        <v>#VALUE!</v>
      </c>
      <c r="O124" s="691" t="e">
        <f t="shared" si="32"/>
        <v>#VALUE!</v>
      </c>
      <c r="P124" s="698"/>
      <c r="Q124" s="693"/>
      <c r="R124" s="712" t="s">
        <v>1020</v>
      </c>
      <c r="S124" s="711" t="s">
        <v>1017</v>
      </c>
    </row>
    <row r="125" spans="1:19" ht="39.950000000000003" customHeight="1">
      <c r="A125" s="666"/>
      <c r="B125" s="303"/>
      <c r="C125" s="304"/>
      <c r="D125" s="685" t="str">
        <f t="shared" si="34"/>
        <v>양산시 명곡동 도시계획시설 및 도시개발사업 실시계획 인가에 따른 소규모환경영향평가 용역</v>
      </c>
      <c r="E125" s="686"/>
      <c r="F125" s="686"/>
      <c r="G125" s="699" t="str">
        <f t="shared" si="35"/>
        <v>양산 명곡지구 도시개발사업 환경영향평가 용역과 중복과업</v>
      </c>
      <c r="H125" s="699"/>
      <c r="I125" s="704"/>
      <c r="J125" s="689"/>
      <c r="L125" s="709">
        <v>44389</v>
      </c>
      <c r="M125" s="709" t="s">
        <v>25</v>
      </c>
      <c r="N125" s="691" t="e">
        <f t="shared" si="31"/>
        <v>#VALUE!</v>
      </c>
      <c r="O125" s="691" t="e">
        <f t="shared" si="32"/>
        <v>#VALUE!</v>
      </c>
      <c r="P125" s="698"/>
      <c r="Q125" s="693"/>
      <c r="R125" s="713" t="s">
        <v>1021</v>
      </c>
      <c r="S125" s="714" t="s">
        <v>1022</v>
      </c>
    </row>
    <row r="126" spans="1:19" ht="39.950000000000003" customHeight="1">
      <c r="A126" s="666"/>
      <c r="B126" s="303"/>
      <c r="C126" s="304"/>
      <c r="D126" s="685" t="str">
        <f t="shared" si="34"/>
        <v>남양 첨단산업단지 전략환경영향평가 용역</v>
      </c>
      <c r="E126" s="686"/>
      <c r="F126" s="686"/>
      <c r="G126" s="699" t="str">
        <f t="shared" si="35"/>
        <v>삼영참여기술자
(2023.01.07-퇴사)</v>
      </c>
      <c r="H126" s="699"/>
      <c r="I126" s="704"/>
      <c r="J126" s="689"/>
      <c r="L126" s="709">
        <v>44390</v>
      </c>
      <c r="M126" s="709" t="s">
        <v>25</v>
      </c>
      <c r="N126" s="691" t="e">
        <f t="shared" si="31"/>
        <v>#VALUE!</v>
      </c>
      <c r="O126" s="691" t="e">
        <f t="shared" si="32"/>
        <v>#VALUE!</v>
      </c>
      <c r="P126" s="692"/>
      <c r="Q126" s="693"/>
      <c r="R126" s="713" t="s">
        <v>1023</v>
      </c>
      <c r="S126" s="711" t="s">
        <v>1017</v>
      </c>
    </row>
    <row r="127" spans="1:19" ht="39.950000000000003" customHeight="1">
      <c r="A127" s="666"/>
      <c r="B127" s="303"/>
      <c r="C127" s="304"/>
      <c r="D127" s="685" t="str">
        <f t="shared" si="34"/>
        <v>충주안림 도시개발사업 환경영향평가 용역</v>
      </c>
      <c r="E127" s="686"/>
      <c r="F127" s="686"/>
      <c r="G127" s="699" t="str">
        <f t="shared" si="35"/>
        <v>삼영참여기술자
(2023.01.07-퇴사)</v>
      </c>
      <c r="H127" s="699"/>
      <c r="I127" s="704"/>
      <c r="J127" s="689"/>
      <c r="L127" s="709">
        <v>44420</v>
      </c>
      <c r="M127" s="709" t="s">
        <v>25</v>
      </c>
      <c r="N127" s="691" t="e">
        <f t="shared" si="31"/>
        <v>#VALUE!</v>
      </c>
      <c r="O127" s="691" t="e">
        <f t="shared" si="32"/>
        <v>#VALUE!</v>
      </c>
      <c r="P127" s="692"/>
      <c r="Q127" s="693"/>
      <c r="R127" s="713" t="s">
        <v>1024</v>
      </c>
      <c r="S127" s="711" t="s">
        <v>1017</v>
      </c>
    </row>
    <row r="128" spans="1:19" ht="39.950000000000003" customHeight="1">
      <c r="A128" s="666"/>
      <c r="B128" s="303"/>
      <c r="C128" s="304"/>
      <c r="D128" s="685" t="str">
        <f t="shared" si="34"/>
        <v>함안 사내일반산업단지 환경영향평가 용역</v>
      </c>
      <c r="E128" s="686"/>
      <c r="F128" s="686"/>
      <c r="G128" s="699" t="str">
        <f t="shared" si="35"/>
        <v>*23.08.01 협의완료</v>
      </c>
      <c r="H128" s="699"/>
      <c r="I128" s="704"/>
      <c r="J128" s="689"/>
      <c r="L128" s="709">
        <v>44531</v>
      </c>
      <c r="M128" s="709">
        <v>45139</v>
      </c>
      <c r="N128" s="691">
        <f t="shared" si="31"/>
        <v>609</v>
      </c>
      <c r="O128" s="691">
        <f t="shared" si="32"/>
        <v>-1147</v>
      </c>
      <c r="P128" s="715">
        <v>1100000000</v>
      </c>
      <c r="Q128" s="693"/>
      <c r="R128" s="713" t="s">
        <v>1025</v>
      </c>
      <c r="S128" s="711" t="s">
        <v>1026</v>
      </c>
    </row>
    <row r="129" spans="1:19" ht="39.950000000000003" customHeight="1">
      <c r="A129" s="666"/>
      <c r="B129" s="303"/>
      <c r="C129" s="304"/>
      <c r="D129" s="685" t="str">
        <f t="shared" si="34"/>
        <v>거제(해금강지구) 도시관리계획(지구단위계획구역 및 계획) 결정(변경)에 따른 제영향평가(교통,환경,재해)</v>
      </c>
      <c r="E129" s="686"/>
      <c r="F129" s="686"/>
      <c r="G129" s="699" t="str">
        <f t="shared" si="35"/>
        <v>삼영참여기술자
(2023.01.07-퇴사)</v>
      </c>
      <c r="H129" s="699"/>
      <c r="I129" s="704"/>
      <c r="J129" s="689"/>
      <c r="L129" s="709">
        <v>44558</v>
      </c>
      <c r="M129" s="709" t="s">
        <v>25</v>
      </c>
      <c r="N129" s="691" t="e">
        <f t="shared" si="31"/>
        <v>#VALUE!</v>
      </c>
      <c r="O129" s="691" t="e">
        <f t="shared" si="32"/>
        <v>#VALUE!</v>
      </c>
      <c r="P129" s="715"/>
      <c r="Q129" s="693"/>
      <c r="R129" s="713" t="s">
        <v>1027</v>
      </c>
      <c r="S129" s="711" t="s">
        <v>1017</v>
      </c>
    </row>
    <row r="130" spans="1:19" ht="39.950000000000003" customHeight="1">
      <c r="A130" s="666"/>
      <c r="B130" s="303"/>
      <c r="C130" s="304"/>
      <c r="D130" s="685" t="str">
        <f t="shared" si="34"/>
        <v>밀양 산내 하양 도로 확포장공사 소규모 환경영향평가 용역</v>
      </c>
      <c r="E130" s="686"/>
      <c r="F130" s="686"/>
      <c r="G130" s="699" t="str">
        <f t="shared" si="35"/>
        <v>*23.08.02 협의완료</v>
      </c>
      <c r="H130" s="699"/>
      <c r="I130" s="704"/>
      <c r="J130" s="689"/>
      <c r="L130" s="709">
        <v>44855</v>
      </c>
      <c r="M130" s="709">
        <v>45140</v>
      </c>
      <c r="N130" s="691">
        <f t="shared" si="31"/>
        <v>286</v>
      </c>
      <c r="O130" s="691">
        <f t="shared" si="32"/>
        <v>-1146</v>
      </c>
      <c r="P130" s="715">
        <v>12901000</v>
      </c>
      <c r="Q130" s="693"/>
      <c r="R130" s="713" t="s">
        <v>1028</v>
      </c>
      <c r="S130" s="711" t="s">
        <v>1029</v>
      </c>
    </row>
    <row r="131" spans="1:19" ht="39.950000000000003" customHeight="1">
      <c r="A131" s="666"/>
      <c r="B131" s="303"/>
      <c r="C131" s="304"/>
      <c r="D131" s="685" t="str">
        <f t="shared" si="34"/>
        <v>고성군 동해면 장좌리 산381-1번지 일원 관광농원</v>
      </c>
      <c r="E131" s="686"/>
      <c r="F131" s="686"/>
      <c r="G131" s="699" t="str">
        <f t="shared" si="35"/>
        <v>*24.07.19 협의완료</v>
      </c>
      <c r="H131" s="699"/>
      <c r="I131" s="704"/>
      <c r="J131" s="689"/>
      <c r="L131" s="709" t="s">
        <v>1030</v>
      </c>
      <c r="M131" s="709">
        <v>45492</v>
      </c>
      <c r="N131" s="691">
        <f t="shared" si="31"/>
        <v>583</v>
      </c>
      <c r="O131" s="691">
        <f t="shared" si="32"/>
        <v>-794</v>
      </c>
      <c r="P131" s="715">
        <v>33000000</v>
      </c>
      <c r="Q131" s="693"/>
      <c r="R131" s="713" t="s">
        <v>1031</v>
      </c>
      <c r="S131" s="711" t="s">
        <v>1032</v>
      </c>
    </row>
    <row r="132" spans="1:19" ht="39.950000000000003" customHeight="1">
      <c r="A132" s="666"/>
      <c r="B132" s="303"/>
      <c r="C132" s="304"/>
      <c r="D132" s="685" t="str">
        <f t="shared" si="34"/>
        <v>포항 사일지구 도시개발사업 환경영향평가 용역</v>
      </c>
      <c r="E132" s="686"/>
      <c r="F132" s="686"/>
      <c r="G132" s="687">
        <f t="shared" ref="G132" si="36">P132*O132/N132/10</f>
        <v>1220879.1208791209</v>
      </c>
      <c r="H132" s="687"/>
      <c r="I132" s="704"/>
      <c r="J132" s="689"/>
      <c r="L132" s="709" t="s">
        <v>1033</v>
      </c>
      <c r="M132" s="709">
        <v>46387</v>
      </c>
      <c r="N132" s="691">
        <f t="shared" si="31"/>
        <v>1638</v>
      </c>
      <c r="O132" s="691">
        <f t="shared" si="32"/>
        <v>101</v>
      </c>
      <c r="P132" s="715">
        <v>198000000</v>
      </c>
      <c r="Q132" s="693"/>
      <c r="R132" s="713" t="s">
        <v>1034</v>
      </c>
      <c r="S132" s="711" t="s">
        <v>739</v>
      </c>
    </row>
    <row r="133" spans="1:19" ht="39.950000000000003" customHeight="1">
      <c r="A133" s="666"/>
      <c r="B133" s="303"/>
      <c r="C133" s="304"/>
      <c r="D133" s="685" t="str">
        <f t="shared" si="34"/>
        <v>거제 케이블카 조성사업 사후환경영향조사 용역</v>
      </c>
      <c r="E133" s="686"/>
      <c r="F133" s="686"/>
      <c r="G133" s="699" t="str">
        <f t="shared" si="35"/>
        <v>완료</v>
      </c>
      <c r="H133" s="699"/>
      <c r="I133" s="704"/>
      <c r="J133" s="689"/>
      <c r="L133" s="709">
        <v>43887</v>
      </c>
      <c r="M133" s="709">
        <v>45777</v>
      </c>
      <c r="N133" s="691">
        <f t="shared" si="31"/>
        <v>1891</v>
      </c>
      <c r="O133" s="691">
        <f t="shared" si="32"/>
        <v>-509</v>
      </c>
      <c r="P133" s="715">
        <v>365200000</v>
      </c>
      <c r="Q133" s="693"/>
      <c r="R133" s="713" t="s">
        <v>1035</v>
      </c>
      <c r="S133" s="711" t="s">
        <v>1036</v>
      </c>
    </row>
    <row r="134" spans="1:19" ht="39.950000000000003" customHeight="1">
      <c r="A134" s="666"/>
      <c r="B134" s="303"/>
      <c r="C134" s="304"/>
      <c r="D134" s="685" t="str">
        <f t="shared" si="34"/>
        <v>산청군 생비량면 도전리 관광농원 신설에 따른 소규모 환경영향평가 용역</v>
      </c>
      <c r="E134" s="686"/>
      <c r="F134" s="686"/>
      <c r="G134" s="699" t="str">
        <f t="shared" si="35"/>
        <v>*23.12.21 협의완료</v>
      </c>
      <c r="H134" s="699"/>
      <c r="I134" s="704"/>
      <c r="J134" s="689"/>
      <c r="L134" s="709" t="s">
        <v>1037</v>
      </c>
      <c r="M134" s="709">
        <v>45281</v>
      </c>
      <c r="N134" s="691">
        <f t="shared" si="31"/>
        <v>310</v>
      </c>
      <c r="O134" s="691">
        <f t="shared" si="32"/>
        <v>-1005</v>
      </c>
      <c r="P134" s="715">
        <v>16500000</v>
      </c>
      <c r="Q134" s="693"/>
      <c r="R134" s="713" t="s">
        <v>1038</v>
      </c>
      <c r="S134" s="711" t="s">
        <v>1039</v>
      </c>
    </row>
    <row r="135" spans="1:19" ht="39.950000000000003" customHeight="1">
      <c r="A135" s="666"/>
      <c r="B135" s="303"/>
      <c r="C135" s="304"/>
      <c r="D135" s="685" t="str">
        <f t="shared" si="34"/>
        <v>거창군 북상면 소정리 태양광발전시설 신설에 따른 소규모환경영향평가 용역</v>
      </c>
      <c r="E135" s="686"/>
      <c r="F135" s="686"/>
      <c r="G135" s="699" t="str">
        <f t="shared" si="35"/>
        <v>*24.10.28 협의완료</v>
      </c>
      <c r="H135" s="699"/>
      <c r="I135" s="704"/>
      <c r="J135" s="689"/>
      <c r="L135" s="709" t="s">
        <v>1040</v>
      </c>
      <c r="M135" s="709">
        <v>45593</v>
      </c>
      <c r="N135" s="691">
        <f t="shared" si="31"/>
        <v>489</v>
      </c>
      <c r="O135" s="691">
        <f t="shared" si="32"/>
        <v>-693</v>
      </c>
      <c r="P135" s="715">
        <v>16500000</v>
      </c>
      <c r="Q135" s="693"/>
      <c r="R135" s="713" t="s">
        <v>1041</v>
      </c>
      <c r="S135" s="711" t="s">
        <v>1042</v>
      </c>
    </row>
    <row r="136" spans="1:19" ht="39.950000000000003" customHeight="1">
      <c r="A136" s="666"/>
      <c r="B136" s="303"/>
      <c r="C136" s="304"/>
      <c r="D136" s="685" t="str">
        <f t="shared" si="34"/>
        <v>의령군 용덕면 운곡리 산73-1번지 외 1필지 공장설립</v>
      </c>
      <c r="E136" s="686"/>
      <c r="F136" s="686"/>
      <c r="G136" s="699" t="str">
        <f t="shared" si="35"/>
        <v>*25.05.29 협의완료</v>
      </c>
      <c r="H136" s="699"/>
      <c r="I136" s="704"/>
      <c r="J136" s="689"/>
      <c r="L136" s="709" t="s">
        <v>1043</v>
      </c>
      <c r="M136" s="709">
        <v>45806</v>
      </c>
      <c r="N136" s="691">
        <f t="shared" si="31"/>
        <v>700</v>
      </c>
      <c r="O136" s="691">
        <f t="shared" si="32"/>
        <v>-480</v>
      </c>
      <c r="P136" s="715">
        <v>27500000</v>
      </c>
      <c r="Q136" s="693"/>
      <c r="R136" s="713" t="s">
        <v>1044</v>
      </c>
      <c r="S136" s="711" t="s">
        <v>1045</v>
      </c>
    </row>
    <row r="137" spans="1:19" ht="39.950000000000003" customHeight="1">
      <c r="A137" s="666"/>
      <c r="B137" s="303"/>
      <c r="C137" s="304"/>
      <c r="D137" s="685" t="str">
        <f t="shared" si="34"/>
        <v>거창군 마리면 대동리 태양광발전시설 신설에 따른 소규모환경영향평가 용역</v>
      </c>
      <c r="E137" s="686"/>
      <c r="F137" s="686"/>
      <c r="G137" s="699" t="str">
        <f t="shared" si="35"/>
        <v>*23.10.16 협의완료</v>
      </c>
      <c r="H137" s="699"/>
      <c r="I137" s="704"/>
      <c r="J137" s="689"/>
      <c r="L137" s="709" t="s">
        <v>1046</v>
      </c>
      <c r="M137" s="709">
        <v>45215</v>
      </c>
      <c r="N137" s="691">
        <f t="shared" si="31"/>
        <v>97</v>
      </c>
      <c r="O137" s="691">
        <f t="shared" si="32"/>
        <v>-1071</v>
      </c>
      <c r="P137" s="715">
        <v>16500000</v>
      </c>
      <c r="Q137" s="693"/>
      <c r="R137" s="713" t="s">
        <v>1047</v>
      </c>
      <c r="S137" s="711" t="s">
        <v>1048</v>
      </c>
    </row>
    <row r="138" spans="1:19" ht="39.950000000000003" customHeight="1">
      <c r="A138" s="666"/>
      <c r="B138" s="303"/>
      <c r="C138" s="304"/>
      <c r="D138" s="685" t="str">
        <f t="shared" si="34"/>
        <v>산청군 사천면 동당리 관광농원 증설에 따른 소규모환경영향평가 용역</v>
      </c>
      <c r="E138" s="686"/>
      <c r="F138" s="686"/>
      <c r="G138" s="699" t="str">
        <f t="shared" si="35"/>
        <v>*23.12.21 협의완료</v>
      </c>
      <c r="H138" s="699"/>
      <c r="I138" s="704"/>
      <c r="J138" s="689"/>
      <c r="L138" s="709" t="s">
        <v>1049</v>
      </c>
      <c r="M138" s="709">
        <v>45281</v>
      </c>
      <c r="N138" s="691">
        <f t="shared" si="31"/>
        <v>155</v>
      </c>
      <c r="O138" s="691">
        <f t="shared" si="32"/>
        <v>-1005</v>
      </c>
      <c r="P138" s="715">
        <v>16500000</v>
      </c>
      <c r="Q138" s="693"/>
      <c r="R138" s="713" t="s">
        <v>1050</v>
      </c>
      <c r="S138" s="711" t="s">
        <v>1039</v>
      </c>
    </row>
    <row r="139" spans="1:19" ht="39.950000000000003" customHeight="1">
      <c r="A139" s="666"/>
      <c r="B139" s="303"/>
      <c r="C139" s="304"/>
      <c r="D139" s="685" t="str">
        <f t="shared" si="34"/>
        <v>황령산케이블카 환경영향평가 등 환경업무용역</v>
      </c>
      <c r="E139" s="686"/>
      <c r="F139" s="686"/>
      <c r="G139" s="687">
        <f t="shared" ref="G139" si="37">P139*O139/N139/10</f>
        <v>2932776.4518695306</v>
      </c>
      <c r="H139" s="687"/>
      <c r="I139" s="704"/>
      <c r="J139" s="689"/>
      <c r="L139" s="709" t="s">
        <v>1051</v>
      </c>
      <c r="M139" s="709">
        <v>46387</v>
      </c>
      <c r="N139" s="691">
        <f t="shared" si="31"/>
        <v>1257</v>
      </c>
      <c r="O139" s="691">
        <f t="shared" si="32"/>
        <v>101</v>
      </c>
      <c r="P139" s="715">
        <v>365000000</v>
      </c>
      <c r="Q139" s="693"/>
      <c r="R139" s="713" t="s">
        <v>1052</v>
      </c>
      <c r="S139" s="711" t="s">
        <v>739</v>
      </c>
    </row>
    <row r="140" spans="1:19" ht="39.950000000000003" customHeight="1">
      <c r="A140" s="666"/>
      <c r="B140" s="303"/>
      <c r="C140" s="304"/>
      <c r="D140" s="685" t="str">
        <f t="shared" si="34"/>
        <v>함안군 산인면 입곡리 관광농원 시설에 따른 소규모환경영향평가 용역</v>
      </c>
      <c r="E140" s="686"/>
      <c r="F140" s="686"/>
      <c r="G140" s="699" t="str">
        <f t="shared" si="35"/>
        <v>*24.03.20 협의완료</v>
      </c>
      <c r="H140" s="699"/>
      <c r="I140" s="704"/>
      <c r="J140" s="689"/>
      <c r="L140" s="709" t="s">
        <v>1053</v>
      </c>
      <c r="M140" s="709">
        <v>45371</v>
      </c>
      <c r="N140" s="691">
        <f t="shared" si="31"/>
        <v>216</v>
      </c>
      <c r="O140" s="691">
        <f t="shared" si="32"/>
        <v>-915</v>
      </c>
      <c r="P140" s="715">
        <v>16500000</v>
      </c>
      <c r="Q140" s="693"/>
      <c r="R140" s="713" t="s">
        <v>1054</v>
      </c>
      <c r="S140" s="711" t="s">
        <v>1055</v>
      </c>
    </row>
    <row r="141" spans="1:19" ht="39.950000000000003" customHeight="1">
      <c r="A141" s="666"/>
      <c r="B141" s="303"/>
      <c r="C141" s="304"/>
      <c r="D141" s="685" t="str">
        <f t="shared" si="34"/>
        <v>창원시 마산합포구 진전면 관광농원 증설에 따른 소규모환경영향평가 용역</v>
      </c>
      <c r="E141" s="686"/>
      <c r="F141" s="686"/>
      <c r="G141" s="699" t="str">
        <f t="shared" si="35"/>
        <v>*24.01.25 협의완료</v>
      </c>
      <c r="H141" s="699"/>
      <c r="I141" s="704"/>
      <c r="J141" s="689"/>
      <c r="L141" s="709" t="s">
        <v>1056</v>
      </c>
      <c r="M141" s="709">
        <v>45316</v>
      </c>
      <c r="N141" s="691">
        <f t="shared" si="31"/>
        <v>154</v>
      </c>
      <c r="O141" s="691">
        <f t="shared" si="32"/>
        <v>-970</v>
      </c>
      <c r="P141" s="715">
        <v>16500000</v>
      </c>
      <c r="Q141" s="693"/>
      <c r="R141" s="716" t="s">
        <v>1057</v>
      </c>
      <c r="S141" s="717" t="s">
        <v>1058</v>
      </c>
    </row>
    <row r="142" spans="1:19" ht="39.950000000000003" customHeight="1">
      <c r="A142" s="666"/>
      <c r="B142" s="303"/>
      <c r="C142" s="304"/>
      <c r="D142" s="685" t="str">
        <f t="shared" si="34"/>
        <v>양산 명곡지구 도시개발사업 환경영향평가 용역</v>
      </c>
      <c r="E142" s="686"/>
      <c r="F142" s="686"/>
      <c r="G142" s="699" t="str">
        <f t="shared" si="35"/>
        <v>*25.01.06 협의완료</v>
      </c>
      <c r="H142" s="699"/>
      <c r="I142" s="704"/>
      <c r="J142" s="689"/>
      <c r="L142" s="709" t="s">
        <v>1059</v>
      </c>
      <c r="M142" s="709">
        <v>45663</v>
      </c>
      <c r="N142" s="691">
        <f t="shared" si="31"/>
        <v>461</v>
      </c>
      <c r="O142" s="691">
        <f t="shared" si="32"/>
        <v>-623</v>
      </c>
      <c r="P142" s="715">
        <v>115500000</v>
      </c>
      <c r="Q142" s="693"/>
      <c r="R142" s="713" t="s">
        <v>1060</v>
      </c>
      <c r="S142" s="711" t="s">
        <v>1061</v>
      </c>
    </row>
    <row r="143" spans="1:19" ht="39.950000000000003" customHeight="1">
      <c r="A143" s="666"/>
      <c r="B143" s="303"/>
      <c r="C143" s="304"/>
      <c r="D143" s="685" t="str">
        <f t="shared" si="34"/>
        <v>용덕 자연관광농원 개발에 따른 소규모 환경영향평가</v>
      </c>
      <c r="E143" s="686"/>
      <c r="F143" s="686"/>
      <c r="G143" s="687">
        <f t="shared" ref="G143" si="38">P143*O143/N143/10</f>
        <v>36131.386861313869</v>
      </c>
      <c r="H143" s="687"/>
      <c r="I143" s="704"/>
      <c r="J143" s="689"/>
      <c r="L143" s="709" t="s">
        <v>1062</v>
      </c>
      <c r="M143" s="709">
        <v>46304</v>
      </c>
      <c r="N143" s="691">
        <f t="shared" si="31"/>
        <v>1096</v>
      </c>
      <c r="O143" s="691">
        <f t="shared" si="32"/>
        <v>18</v>
      </c>
      <c r="P143" s="715">
        <v>22000000</v>
      </c>
      <c r="Q143" s="693"/>
      <c r="R143" s="713" t="s">
        <v>1063</v>
      </c>
      <c r="S143" s="711" t="s">
        <v>739</v>
      </c>
    </row>
    <row r="144" spans="1:19" ht="39.950000000000003" customHeight="1">
      <c r="A144" s="666"/>
      <c r="B144" s="303"/>
      <c r="C144" s="304"/>
      <c r="D144" s="685" t="str">
        <f t="shared" si="34"/>
        <v>창원시 마산합포구 구산면 구복리 개발행위(주택 및 근린생활시설) 허가신청에 따른 소규모환경영향평가 용역</v>
      </c>
      <c r="E144" s="686"/>
      <c r="F144" s="686"/>
      <c r="G144" s="699" t="str">
        <f t="shared" si="35"/>
        <v>*24.04.11 협의완료</v>
      </c>
      <c r="H144" s="699"/>
      <c r="I144" s="704"/>
      <c r="J144" s="689"/>
      <c r="L144" s="709" t="s">
        <v>1064</v>
      </c>
      <c r="M144" s="709">
        <v>45413</v>
      </c>
      <c r="N144" s="691">
        <f t="shared" si="31"/>
        <v>203</v>
      </c>
      <c r="O144" s="691">
        <f t="shared" si="32"/>
        <v>-873</v>
      </c>
      <c r="P144" s="715">
        <v>16500000</v>
      </c>
      <c r="Q144" s="693"/>
      <c r="R144" s="713" t="s">
        <v>1065</v>
      </c>
      <c r="S144" s="711" t="s">
        <v>1066</v>
      </c>
    </row>
    <row r="145" spans="1:19" ht="39.950000000000003" customHeight="1">
      <c r="A145" s="666"/>
      <c r="B145" s="303"/>
      <c r="C145" s="304"/>
      <c r="D145" s="685" t="str">
        <f t="shared" si="34"/>
        <v>통영시 사량면 금평리 야영장 부지조성에 따른 소규모환경영향평가 용역</v>
      </c>
      <c r="E145" s="686"/>
      <c r="F145" s="686"/>
      <c r="G145" s="699" t="str">
        <f t="shared" si="35"/>
        <v>*24.05.01 협의완료</v>
      </c>
      <c r="H145" s="699"/>
      <c r="I145" s="704"/>
      <c r="J145" s="689"/>
      <c r="L145" s="709" t="s">
        <v>1064</v>
      </c>
      <c r="M145" s="709">
        <v>45393</v>
      </c>
      <c r="N145" s="691">
        <f t="shared" si="31"/>
        <v>183</v>
      </c>
      <c r="O145" s="691">
        <f t="shared" si="32"/>
        <v>-893</v>
      </c>
      <c r="P145" s="715">
        <v>16500000</v>
      </c>
      <c r="Q145" s="693"/>
      <c r="R145" s="713" t="s">
        <v>1067</v>
      </c>
      <c r="S145" s="711" t="s">
        <v>1068</v>
      </c>
    </row>
    <row r="146" spans="1:19" ht="39.950000000000003" customHeight="1">
      <c r="A146" s="666"/>
      <c r="B146" s="303"/>
      <c r="C146" s="304"/>
      <c r="D146" s="685" t="str">
        <f t="shared" si="34"/>
        <v>감만1구역 주택재개발정비사업 환경영향평가 재협의 용역</v>
      </c>
      <c r="E146" s="686"/>
      <c r="F146" s="686"/>
      <c r="G146" s="687">
        <f t="shared" ref="G146:G147" si="39">P146*O146/N146/10</f>
        <v>1023722.6277372263</v>
      </c>
      <c r="H146" s="687"/>
      <c r="I146" s="704"/>
      <c r="J146" s="689"/>
      <c r="L146" s="709" t="s">
        <v>1069</v>
      </c>
      <c r="M146" s="709">
        <v>46354</v>
      </c>
      <c r="N146" s="691">
        <f t="shared" si="31"/>
        <v>1096</v>
      </c>
      <c r="O146" s="691">
        <f t="shared" si="32"/>
        <v>68</v>
      </c>
      <c r="P146" s="715">
        <v>165000000</v>
      </c>
      <c r="Q146" s="693"/>
      <c r="R146" s="713" t="s">
        <v>1070</v>
      </c>
      <c r="S146" s="711" t="s">
        <v>739</v>
      </c>
    </row>
    <row r="147" spans="1:19" ht="39.950000000000003" customHeight="1">
      <c r="A147" s="666"/>
      <c r="B147" s="303"/>
      <c r="C147" s="304"/>
      <c r="D147" s="685" t="str">
        <f t="shared" si="34"/>
        <v>함안군 칠원읍 무기리 산211-10번지 일원 토석채취에 따른 소규모환경영향평가 용역</v>
      </c>
      <c r="E147" s="686"/>
      <c r="F147" s="686"/>
      <c r="G147" s="687">
        <f t="shared" si="39"/>
        <v>227189.78102189783</v>
      </c>
      <c r="H147" s="687"/>
      <c r="I147" s="704"/>
      <c r="J147" s="689"/>
      <c r="L147" s="709" t="s">
        <v>1071</v>
      </c>
      <c r="M147" s="709">
        <v>46369</v>
      </c>
      <c r="N147" s="691">
        <f t="shared" si="31"/>
        <v>1096</v>
      </c>
      <c r="O147" s="691">
        <f t="shared" si="32"/>
        <v>83</v>
      </c>
      <c r="P147" s="715">
        <v>30000000</v>
      </c>
      <c r="Q147" s="693"/>
      <c r="R147" s="716" t="s">
        <v>1072</v>
      </c>
      <c r="S147" s="711" t="s">
        <v>739</v>
      </c>
    </row>
    <row r="148" spans="1:19" ht="39.950000000000003" customHeight="1">
      <c r="A148" s="666"/>
      <c r="B148" s="303"/>
      <c r="C148" s="304"/>
      <c r="D148" s="685" t="str">
        <f t="shared" si="34"/>
        <v>광양시 진월면 우러길리 산154-1번지 일원 토석채취에 따른 소규모환경영향평가 용역</v>
      </c>
      <c r="E148" s="686"/>
      <c r="F148" s="686"/>
      <c r="G148" s="699" t="str">
        <f t="shared" si="35"/>
        <v>*24.07.09 협의완료</v>
      </c>
      <c r="H148" s="699"/>
      <c r="I148" s="704"/>
      <c r="J148" s="689"/>
      <c r="L148" s="709" t="s">
        <v>1073</v>
      </c>
      <c r="M148" s="709">
        <v>45482</v>
      </c>
      <c r="N148" s="691">
        <f t="shared" si="31"/>
        <v>195</v>
      </c>
      <c r="O148" s="691">
        <f t="shared" si="32"/>
        <v>-804</v>
      </c>
      <c r="P148" s="715">
        <v>30000000</v>
      </c>
      <c r="Q148" s="693"/>
      <c r="R148" s="713" t="s">
        <v>1074</v>
      </c>
      <c r="S148" s="711" t="s">
        <v>1075</v>
      </c>
    </row>
    <row r="149" spans="1:19" ht="39.950000000000003" customHeight="1">
      <c r="A149" s="666"/>
      <c r="B149" s="303"/>
      <c r="C149" s="304"/>
      <c r="D149" s="685" t="str">
        <f t="shared" si="34"/>
        <v>포항 학산공원 민간공원 조성 특례사업 사후 환경영향조사 용역(공사시 1년)-2024년도</v>
      </c>
      <c r="E149" s="686"/>
      <c r="F149" s="686"/>
      <c r="G149" s="699" t="str">
        <f t="shared" si="35"/>
        <v>완료</v>
      </c>
      <c r="H149" s="699"/>
      <c r="I149" s="704"/>
      <c r="J149" s="689"/>
      <c r="L149" s="709" t="s">
        <v>1076</v>
      </c>
      <c r="M149" s="709">
        <v>46022</v>
      </c>
      <c r="N149" s="691">
        <f t="shared" si="31"/>
        <v>710</v>
      </c>
      <c r="O149" s="691">
        <f t="shared" si="32"/>
        <v>-264</v>
      </c>
      <c r="P149" s="715">
        <v>176000000</v>
      </c>
      <c r="Q149" s="693"/>
      <c r="R149" s="713" t="s">
        <v>1077</v>
      </c>
      <c r="S149" s="711" t="s">
        <v>1036</v>
      </c>
    </row>
    <row r="150" spans="1:19" ht="39.950000000000003" customHeight="1">
      <c r="A150" s="666"/>
      <c r="B150" s="303"/>
      <c r="C150" s="304"/>
      <c r="D150" s="685" t="str">
        <f t="shared" si="34"/>
        <v>동양산업 석산개발사업 사후환경영향조사(공사시 1년) 용역(2024년도)</v>
      </c>
      <c r="E150" s="686"/>
      <c r="F150" s="686"/>
      <c r="G150" s="699" t="str">
        <f t="shared" si="35"/>
        <v>완료</v>
      </c>
      <c r="H150" s="699"/>
      <c r="I150" s="704"/>
      <c r="J150" s="689"/>
      <c r="L150" s="709" t="s">
        <v>1078</v>
      </c>
      <c r="M150" s="709">
        <v>46022</v>
      </c>
      <c r="N150" s="691">
        <f t="shared" si="31"/>
        <v>701</v>
      </c>
      <c r="O150" s="691">
        <f t="shared" si="32"/>
        <v>-264</v>
      </c>
      <c r="P150" s="715">
        <v>88000000</v>
      </c>
      <c r="Q150" s="693"/>
      <c r="R150" s="713" t="s">
        <v>1079</v>
      </c>
      <c r="S150" s="711" t="s">
        <v>1036</v>
      </c>
    </row>
    <row r="151" spans="1:19" ht="39.950000000000003" customHeight="1">
      <c r="A151" s="666"/>
      <c r="B151" s="303"/>
      <c r="C151" s="304"/>
      <c r="D151" s="685" t="str">
        <f t="shared" si="34"/>
        <v>함안군 칠서면 태곡리 부지조성에 따른 소규모환경영향평가 용역</v>
      </c>
      <c r="E151" s="686"/>
      <c r="F151" s="686"/>
      <c r="G151" s="699" t="str">
        <f t="shared" si="35"/>
        <v>*25.01.16 협의완료</v>
      </c>
      <c r="H151" s="699"/>
      <c r="I151" s="704"/>
      <c r="J151" s="689"/>
      <c r="L151" s="709" t="s">
        <v>1080</v>
      </c>
      <c r="M151" s="709">
        <v>45673</v>
      </c>
      <c r="N151" s="691">
        <f t="shared" si="31"/>
        <v>332</v>
      </c>
      <c r="O151" s="691">
        <f t="shared" si="32"/>
        <v>-613</v>
      </c>
      <c r="P151" s="715">
        <v>16500000</v>
      </c>
      <c r="Q151" s="693"/>
      <c r="R151" s="716" t="s">
        <v>1081</v>
      </c>
      <c r="S151" s="711" t="s">
        <v>1082</v>
      </c>
    </row>
    <row r="152" spans="1:19" ht="39.950000000000003" customHeight="1">
      <c r="A152" s="666"/>
      <c r="B152" s="303"/>
      <c r="C152" s="304"/>
      <c r="D152" s="685" t="str">
        <f t="shared" si="34"/>
        <v>함양군 서하면 봉전리 태양발전시설 신설에 따른 소규모환경영향평가 용역</v>
      </c>
      <c r="E152" s="686"/>
      <c r="F152" s="686"/>
      <c r="G152" s="699" t="str">
        <f t="shared" si="35"/>
        <v>*24.05.13 협의완료</v>
      </c>
      <c r="H152" s="699"/>
      <c r="I152" s="704"/>
      <c r="J152" s="689"/>
      <c r="L152" s="709" t="s">
        <v>1083</v>
      </c>
      <c r="M152" s="709">
        <v>45425</v>
      </c>
      <c r="N152" s="691">
        <f t="shared" si="31"/>
        <v>77</v>
      </c>
      <c r="O152" s="691">
        <f t="shared" si="32"/>
        <v>-861</v>
      </c>
      <c r="P152" s="715">
        <v>16500000</v>
      </c>
      <c r="Q152" s="693"/>
      <c r="R152" s="713" t="s">
        <v>1084</v>
      </c>
      <c r="S152" s="711" t="s">
        <v>1085</v>
      </c>
    </row>
    <row r="153" spans="1:19" ht="39.950000000000003" customHeight="1">
      <c r="A153" s="666"/>
      <c r="B153" s="303"/>
      <c r="C153" s="304"/>
      <c r="D153" s="685" t="str">
        <f t="shared" si="34"/>
        <v>함양군 휴천면 태관리 산24-12번지 일원 개발행위(버섯재배사) 변경</v>
      </c>
      <c r="E153" s="686"/>
      <c r="F153" s="686"/>
      <c r="G153" s="687">
        <f t="shared" ref="G153" si="40">P153*O153/N153/10</f>
        <v>162585.36585365853</v>
      </c>
      <c r="H153" s="687"/>
      <c r="I153" s="704"/>
      <c r="J153" s="689"/>
      <c r="L153" s="709" t="s">
        <v>1086</v>
      </c>
      <c r="M153" s="709">
        <v>46387</v>
      </c>
      <c r="N153" s="691">
        <f t="shared" si="31"/>
        <v>1025</v>
      </c>
      <c r="O153" s="691">
        <f t="shared" si="32"/>
        <v>101</v>
      </c>
      <c r="P153" s="715">
        <v>16500000</v>
      </c>
      <c r="Q153" s="693"/>
      <c r="R153" s="716" t="s">
        <v>1087</v>
      </c>
      <c r="S153" s="711" t="s">
        <v>739</v>
      </c>
    </row>
    <row r="154" spans="1:19" ht="39.950000000000003" customHeight="1">
      <c r="A154" s="666"/>
      <c r="B154" s="303"/>
      <c r="C154" s="304"/>
      <c r="D154" s="685" t="str">
        <f t="shared" si="34"/>
        <v>창원시 마산합포구 진전면 오서리 산228-5 관광농원부지조성</v>
      </c>
      <c r="E154" s="686"/>
      <c r="F154" s="686"/>
      <c r="G154" s="699" t="str">
        <f t="shared" si="35"/>
        <v>*25.02.18 협의완료</v>
      </c>
      <c r="H154" s="699"/>
      <c r="I154" s="704"/>
      <c r="J154" s="689"/>
      <c r="L154" s="709">
        <v>45363</v>
      </c>
      <c r="M154" s="709">
        <v>45706</v>
      </c>
      <c r="N154" s="691">
        <f t="shared" si="31"/>
        <v>344</v>
      </c>
      <c r="O154" s="691">
        <f t="shared" si="32"/>
        <v>-580</v>
      </c>
      <c r="P154" s="715">
        <v>16500000</v>
      </c>
      <c r="Q154" s="693"/>
      <c r="R154" s="713" t="s">
        <v>1088</v>
      </c>
      <c r="S154" s="711" t="s">
        <v>1089</v>
      </c>
    </row>
    <row r="155" spans="1:19" ht="39.950000000000003" customHeight="1">
      <c r="A155" s="666"/>
      <c r="B155" s="303"/>
      <c r="C155" s="304"/>
      <c r="D155" s="685" t="str">
        <f t="shared" si="34"/>
        <v>사천시 사남면 화전리 공장증설에 따른 소규모환경영향평가 용역</v>
      </c>
      <c r="E155" s="686"/>
      <c r="F155" s="686"/>
      <c r="G155" s="699" t="str">
        <f t="shared" si="35"/>
        <v>*24.09.13 협의완료</v>
      </c>
      <c r="H155" s="699"/>
      <c r="I155" s="704"/>
      <c r="J155" s="689"/>
      <c r="L155" s="709" t="s">
        <v>1090</v>
      </c>
      <c r="M155" s="709">
        <v>45548</v>
      </c>
      <c r="N155" s="691">
        <f t="shared" si="31"/>
        <v>155</v>
      </c>
      <c r="O155" s="691">
        <f t="shared" si="32"/>
        <v>-738</v>
      </c>
      <c r="P155" s="715">
        <v>16500000</v>
      </c>
      <c r="Q155" s="693"/>
      <c r="R155" s="713" t="s">
        <v>1091</v>
      </c>
      <c r="S155" s="711" t="s">
        <v>1092</v>
      </c>
    </row>
    <row r="156" spans="1:19" ht="39.950000000000003" customHeight="1">
      <c r="A156" s="666"/>
      <c r="B156" s="303"/>
      <c r="C156" s="304"/>
      <c r="D156" s="685" t="str">
        <f t="shared" si="34"/>
        <v>함양읍 웅곡리 태양광발전사업 소규모환경영향평가 용역</v>
      </c>
      <c r="E156" s="686"/>
      <c r="F156" s="686"/>
      <c r="G156" s="699" t="str">
        <f t="shared" si="35"/>
        <v>*25.05.15 협의완료</v>
      </c>
      <c r="H156" s="699"/>
      <c r="I156" s="704"/>
      <c r="J156" s="689"/>
      <c r="L156" s="709">
        <v>45405</v>
      </c>
      <c r="M156" s="709">
        <v>45792</v>
      </c>
      <c r="N156" s="691">
        <f t="shared" si="31"/>
        <v>388</v>
      </c>
      <c r="O156" s="691">
        <f t="shared" si="32"/>
        <v>-494</v>
      </c>
      <c r="P156" s="715">
        <v>27500000</v>
      </c>
      <c r="Q156" s="693"/>
      <c r="R156" s="713" t="s">
        <v>1093</v>
      </c>
      <c r="S156" s="711" t="s">
        <v>1094</v>
      </c>
    </row>
    <row r="157" spans="1:19" ht="39.950000000000003" customHeight="1">
      <c r="A157" s="666"/>
      <c r="B157" s="303"/>
      <c r="C157" s="304"/>
      <c r="D157" s="685" t="str">
        <f t="shared" si="34"/>
        <v>창녕군 이방면 석리 개발행위(야영장신축)신청에 따른 소규모환경영향평가 용역</v>
      </c>
      <c r="E157" s="686"/>
      <c r="F157" s="686"/>
      <c r="G157" s="699" t="str">
        <f t="shared" si="35"/>
        <v>*25.02.07 협의완료</v>
      </c>
      <c r="H157" s="699"/>
      <c r="I157" s="704"/>
      <c r="J157" s="689"/>
      <c r="L157" s="709">
        <v>45405</v>
      </c>
      <c r="M157" s="709">
        <v>45695</v>
      </c>
      <c r="N157" s="691">
        <f t="shared" si="31"/>
        <v>291</v>
      </c>
      <c r="O157" s="691">
        <f t="shared" si="32"/>
        <v>-591</v>
      </c>
      <c r="P157" s="715">
        <v>16500000</v>
      </c>
      <c r="Q157" s="693"/>
      <c r="R157" s="713" t="s">
        <v>1095</v>
      </c>
      <c r="S157" s="711" t="s">
        <v>1096</v>
      </c>
    </row>
    <row r="158" spans="1:19" ht="39.950000000000003" customHeight="1">
      <c r="A158" s="666"/>
      <c r="B158" s="303"/>
      <c r="C158" s="304"/>
      <c r="D158" s="685" t="str">
        <f t="shared" si="34"/>
        <v>사천시 곤명면 신흥리 관광농원조성에 따른 소규모환경영향평가 용역</v>
      </c>
      <c r="E158" s="686"/>
      <c r="F158" s="686"/>
      <c r="G158" s="699" t="str">
        <f t="shared" si="35"/>
        <v>*26.04.01 협의완료</v>
      </c>
      <c r="H158" s="699"/>
      <c r="I158" s="704"/>
      <c r="J158" s="689"/>
      <c r="L158" s="709">
        <v>45415</v>
      </c>
      <c r="M158" s="709">
        <v>46113</v>
      </c>
      <c r="N158" s="691">
        <f t="shared" si="31"/>
        <v>699</v>
      </c>
      <c r="O158" s="691">
        <f t="shared" si="32"/>
        <v>-173</v>
      </c>
      <c r="P158" s="718">
        <v>16500000</v>
      </c>
      <c r="Q158" s="693"/>
      <c r="R158" s="716" t="s">
        <v>1097</v>
      </c>
      <c r="S158" s="717" t="s">
        <v>1098</v>
      </c>
    </row>
    <row r="159" spans="1:19" ht="39.950000000000003" customHeight="1">
      <c r="A159" s="666"/>
      <c r="B159" s="303"/>
      <c r="C159" s="304"/>
      <c r="D159" s="685" t="str">
        <f t="shared" si="34"/>
        <v>창원 진해구 행암동 도시개발사업에 따른 소규모환경영향평가 용역</v>
      </c>
      <c r="E159" s="686"/>
      <c r="F159" s="686"/>
      <c r="G159" s="687">
        <f t="shared" ref="G159" si="41">P159*O159/N159/10</f>
        <v>802579.97936016507</v>
      </c>
      <c r="H159" s="687"/>
      <c r="I159" s="704"/>
      <c r="J159" s="689"/>
      <c r="L159" s="709">
        <v>45419</v>
      </c>
      <c r="M159" s="709">
        <v>46387</v>
      </c>
      <c r="N159" s="691">
        <f t="shared" si="31"/>
        <v>969</v>
      </c>
      <c r="O159" s="691">
        <f t="shared" si="32"/>
        <v>101</v>
      </c>
      <c r="P159" s="718">
        <v>77000000</v>
      </c>
      <c r="Q159" s="693"/>
      <c r="R159" s="713" t="s">
        <v>1099</v>
      </c>
      <c r="S159" s="711" t="s">
        <v>739</v>
      </c>
    </row>
    <row r="160" spans="1:19" ht="39.950000000000003" customHeight="1">
      <c r="A160" s="666"/>
      <c r="B160" s="303"/>
      <c r="C160" s="304"/>
      <c r="D160" s="685" t="str">
        <f t="shared" si="34"/>
        <v>산청군 단성면 창촌리 관광농원 조성에 따른 소규모환경영향평가 용역</v>
      </c>
      <c r="E160" s="686"/>
      <c r="F160" s="686"/>
      <c r="G160" s="699" t="str">
        <f t="shared" si="35"/>
        <v>*25.01.31 협의완료</v>
      </c>
      <c r="H160" s="699"/>
      <c r="I160" s="704"/>
      <c r="J160" s="689"/>
      <c r="L160" s="709">
        <v>45419</v>
      </c>
      <c r="M160" s="709">
        <v>45688</v>
      </c>
      <c r="N160" s="691">
        <f t="shared" si="31"/>
        <v>270</v>
      </c>
      <c r="O160" s="691">
        <f t="shared" si="32"/>
        <v>-598</v>
      </c>
      <c r="P160" s="718">
        <v>16500000</v>
      </c>
      <c r="Q160" s="693"/>
      <c r="R160" s="716" t="s">
        <v>1100</v>
      </c>
      <c r="S160" s="711" t="s">
        <v>1101</v>
      </c>
    </row>
    <row r="161" spans="1:19" ht="39.950000000000003" customHeight="1">
      <c r="A161" s="666"/>
      <c r="B161" s="303"/>
      <c r="C161" s="304"/>
      <c r="D161" s="685" t="str">
        <f t="shared" si="34"/>
        <v>함양군 휴천면 월평리 개발행위(야영장신축)신청에 따른 소규모환경영향평가 용역</v>
      </c>
      <c r="E161" s="686"/>
      <c r="F161" s="686"/>
      <c r="G161" s="699" t="str">
        <f t="shared" si="35"/>
        <v>*25.02.11 협의완료</v>
      </c>
      <c r="H161" s="699"/>
      <c r="I161" s="704"/>
      <c r="J161" s="689"/>
      <c r="L161" s="709">
        <v>45420</v>
      </c>
      <c r="M161" s="709">
        <v>45699</v>
      </c>
      <c r="N161" s="691">
        <f t="shared" si="31"/>
        <v>280</v>
      </c>
      <c r="O161" s="691">
        <f t="shared" si="32"/>
        <v>-587</v>
      </c>
      <c r="P161" s="718">
        <v>16500000</v>
      </c>
      <c r="Q161" s="693"/>
      <c r="R161" s="713" t="s">
        <v>1102</v>
      </c>
      <c r="S161" s="711" t="s">
        <v>1103</v>
      </c>
    </row>
    <row r="162" spans="1:19" ht="39.950000000000003" customHeight="1">
      <c r="A162" s="666"/>
      <c r="B162" s="303"/>
      <c r="C162" s="304"/>
      <c r="D162" s="685" t="str">
        <f t="shared" si="34"/>
        <v>창녕군 이방면 초곡리 태양광발전사업 소규모환경영향평가 용역</v>
      </c>
      <c r="E162" s="686"/>
      <c r="F162" s="686"/>
      <c r="G162" s="699" t="str">
        <f t="shared" si="35"/>
        <v>*24.08.14 협의완료</v>
      </c>
      <c r="H162" s="699"/>
      <c r="I162" s="704"/>
      <c r="J162" s="689"/>
      <c r="L162" s="709">
        <v>45421</v>
      </c>
      <c r="M162" s="709">
        <v>45518</v>
      </c>
      <c r="N162" s="691">
        <f t="shared" si="31"/>
        <v>98</v>
      </c>
      <c r="O162" s="691">
        <f t="shared" si="32"/>
        <v>-768</v>
      </c>
      <c r="P162" s="718">
        <v>27500000</v>
      </c>
      <c r="Q162" s="693"/>
      <c r="R162" s="713" t="s">
        <v>1104</v>
      </c>
      <c r="S162" s="711" t="s">
        <v>1105</v>
      </c>
    </row>
    <row r="163" spans="1:19" ht="39.950000000000003" customHeight="1">
      <c r="A163" s="666"/>
      <c r="B163" s="303"/>
      <c r="C163" s="304"/>
      <c r="D163" s="685" t="str">
        <f t="shared" si="34"/>
        <v>창녕군 이방면 석리 개발행위(태양광발전시설)신청에 따른 소규모환경영향평가 용역</v>
      </c>
      <c r="E163" s="686"/>
      <c r="F163" s="686"/>
      <c r="G163" s="699" t="str">
        <f t="shared" si="35"/>
        <v>*25.04.22 협의완료</v>
      </c>
      <c r="H163" s="699"/>
      <c r="I163" s="704"/>
      <c r="J163" s="689"/>
      <c r="L163" s="709">
        <v>45429</v>
      </c>
      <c r="M163" s="709">
        <v>45769</v>
      </c>
      <c r="N163" s="691">
        <f t="shared" si="31"/>
        <v>341</v>
      </c>
      <c r="O163" s="691">
        <f t="shared" si="32"/>
        <v>-517</v>
      </c>
      <c r="P163" s="718">
        <v>55000000</v>
      </c>
      <c r="Q163" s="693"/>
      <c r="R163" s="713" t="s">
        <v>1106</v>
      </c>
      <c r="S163" s="711" t="s">
        <v>1107</v>
      </c>
    </row>
    <row r="164" spans="1:19" ht="39.950000000000003" customHeight="1">
      <c r="A164" s="666"/>
      <c r="B164" s="303"/>
      <c r="C164" s="304"/>
      <c r="D164" s="685" t="str">
        <f t="shared" si="34"/>
        <v>함안군 대산면 대사리 부지조성에 따른 소규모환경영향평가 용역</v>
      </c>
      <c r="E164" s="686"/>
      <c r="F164" s="686"/>
      <c r="G164" s="687">
        <f t="shared" ref="G164" si="42">P164*O164/N164/10</f>
        <v>212292.99363057324</v>
      </c>
      <c r="H164" s="687"/>
      <c r="I164" s="704"/>
      <c r="J164" s="689"/>
      <c r="L164" s="709">
        <v>45446</v>
      </c>
      <c r="M164" s="709">
        <v>46387</v>
      </c>
      <c r="N164" s="691">
        <f t="shared" si="31"/>
        <v>942</v>
      </c>
      <c r="O164" s="691">
        <f t="shared" si="32"/>
        <v>101</v>
      </c>
      <c r="P164" s="718">
        <v>19800000</v>
      </c>
      <c r="Q164" s="693"/>
      <c r="R164" s="716" t="s">
        <v>1108</v>
      </c>
      <c r="S164" s="711" t="s">
        <v>739</v>
      </c>
    </row>
    <row r="165" spans="1:19" ht="39.950000000000003" customHeight="1">
      <c r="A165" s="666"/>
      <c r="B165" s="303"/>
      <c r="C165" s="304"/>
      <c r="D165" s="685" t="str">
        <f t="shared" si="34"/>
        <v>창녕군 성산면 운봉리 개발행위(태양광발전시설 신축) 신청에 따른 소규모환경영향평가 용역</v>
      </c>
      <c r="E165" s="686"/>
      <c r="F165" s="686"/>
      <c r="G165" s="699" t="str">
        <f t="shared" si="35"/>
        <v>*24.10.18 협의완료</v>
      </c>
      <c r="H165" s="699"/>
      <c r="I165" s="704"/>
      <c r="J165" s="689"/>
      <c r="L165" s="709">
        <v>45462</v>
      </c>
      <c r="M165" s="709">
        <v>45583</v>
      </c>
      <c r="N165" s="691">
        <f t="shared" si="31"/>
        <v>122</v>
      </c>
      <c r="O165" s="691">
        <f t="shared" si="32"/>
        <v>-703</v>
      </c>
      <c r="P165" s="718">
        <v>16500000</v>
      </c>
      <c r="Q165" s="693"/>
      <c r="R165" s="713" t="s">
        <v>1109</v>
      </c>
      <c r="S165" s="711" t="s">
        <v>1110</v>
      </c>
    </row>
    <row r="166" spans="1:19" ht="39.950000000000003" customHeight="1">
      <c r="A166" s="666"/>
      <c r="B166" s="303"/>
      <c r="C166" s="304"/>
      <c r="D166" s="685" t="str">
        <f t="shared" si="34"/>
        <v>창녕군 대합면 도개리 개발행위(태양광발전시설) 신청에 따른 소규모환경영향평가 용역</v>
      </c>
      <c r="E166" s="686"/>
      <c r="F166" s="686"/>
      <c r="G166" s="699" t="str">
        <f t="shared" si="35"/>
        <v>*24.09.27 협의완료</v>
      </c>
      <c r="H166" s="699"/>
      <c r="I166" s="704"/>
      <c r="J166" s="689"/>
      <c r="L166" s="709">
        <v>45467</v>
      </c>
      <c r="M166" s="709">
        <v>45562</v>
      </c>
      <c r="N166" s="691">
        <f t="shared" si="31"/>
        <v>96</v>
      </c>
      <c r="O166" s="691">
        <f t="shared" si="32"/>
        <v>-724</v>
      </c>
      <c r="P166" s="718">
        <v>16500000</v>
      </c>
      <c r="Q166" s="693"/>
      <c r="R166" s="713" t="s">
        <v>1111</v>
      </c>
      <c r="S166" s="711" t="s">
        <v>1112</v>
      </c>
    </row>
    <row r="167" spans="1:19" ht="39.950000000000003" customHeight="1">
      <c r="A167" s="666"/>
      <c r="B167" s="303"/>
      <c r="C167" s="304"/>
      <c r="D167" s="685" t="str">
        <f t="shared" si="34"/>
        <v>동래사적공원 민간공원 조성 특례사업 사후환경영향조사 용역(공사시)</v>
      </c>
      <c r="E167" s="686"/>
      <c r="F167" s="686"/>
      <c r="G167" s="687">
        <f t="shared" ref="G167" si="43">P167*O167/N167/10</f>
        <v>7983717.5792507203</v>
      </c>
      <c r="H167" s="687"/>
      <c r="I167" s="704"/>
      <c r="J167" s="689"/>
      <c r="L167" s="709">
        <v>45474</v>
      </c>
      <c r="M167" s="709">
        <v>47208</v>
      </c>
      <c r="N167" s="691">
        <f t="shared" ref="N167:N230" si="44">M167-L167+1</f>
        <v>1735</v>
      </c>
      <c r="O167" s="691">
        <f t="shared" ref="O167:O230" si="45">IF(M167-$O$15&gt;365,365,M167-$O$15+1)</f>
        <v>365</v>
      </c>
      <c r="P167" s="718">
        <v>379500000</v>
      </c>
      <c r="Q167" s="693"/>
      <c r="R167" s="713" t="s">
        <v>1113</v>
      </c>
      <c r="S167" s="719" t="s">
        <v>739</v>
      </c>
    </row>
    <row r="168" spans="1:19" ht="39.950000000000003" customHeight="1">
      <c r="A168" s="666"/>
      <c r="B168" s="303"/>
      <c r="C168" s="304"/>
      <c r="D168" s="685" t="str">
        <f t="shared" si="34"/>
        <v>양산도시계획시설사업(청소년수련시설, 도로) 실시계획(변경)신청에 따른 소규모환경영향평가(변경협의) 용역</v>
      </c>
      <c r="E168" s="686"/>
      <c r="F168" s="686"/>
      <c r="G168" s="699" t="str">
        <f t="shared" si="35"/>
        <v>*24.10.10 협의완료</v>
      </c>
      <c r="H168" s="699"/>
      <c r="I168" s="704"/>
      <c r="J168" s="689"/>
      <c r="L168" s="709">
        <v>45477</v>
      </c>
      <c r="M168" s="709">
        <v>45575</v>
      </c>
      <c r="N168" s="691">
        <f t="shared" si="44"/>
        <v>99</v>
      </c>
      <c r="O168" s="691">
        <f t="shared" si="45"/>
        <v>-711</v>
      </c>
      <c r="P168" s="718">
        <v>16500000</v>
      </c>
      <c r="Q168" s="693"/>
      <c r="R168" s="713" t="s">
        <v>1114</v>
      </c>
      <c r="S168" s="711" t="s">
        <v>1115</v>
      </c>
    </row>
    <row r="169" spans="1:19" ht="39.950000000000003" customHeight="1">
      <c r="A169" s="666"/>
      <c r="B169" s="303"/>
      <c r="C169" s="304"/>
      <c r="D169" s="685" t="str">
        <f t="shared" si="34"/>
        <v>창녕군 길곡면 길곡리 1239번지 일원 버섯재배사 소규모환경영향평가</v>
      </c>
      <c r="E169" s="686"/>
      <c r="F169" s="686"/>
      <c r="G169" s="699" t="str">
        <f t="shared" si="35"/>
        <v>*24.09.27 협의완료</v>
      </c>
      <c r="H169" s="699"/>
      <c r="I169" s="704"/>
      <c r="J169" s="689"/>
      <c r="L169" s="709">
        <v>45490</v>
      </c>
      <c r="M169" s="709">
        <v>45562</v>
      </c>
      <c r="N169" s="691">
        <f t="shared" si="44"/>
        <v>73</v>
      </c>
      <c r="O169" s="691">
        <f t="shared" si="45"/>
        <v>-724</v>
      </c>
      <c r="P169" s="720">
        <v>24200000</v>
      </c>
      <c r="Q169" s="693"/>
      <c r="R169" s="713" t="s">
        <v>1116</v>
      </c>
      <c r="S169" s="711" t="s">
        <v>1112</v>
      </c>
    </row>
    <row r="170" spans="1:19" ht="39.950000000000003" customHeight="1">
      <c r="A170" s="666"/>
      <c r="B170" s="303"/>
      <c r="C170" s="304"/>
      <c r="D170" s="685" t="str">
        <f t="shared" si="34"/>
        <v>고성군 하일면 춘암리 관광농원 조성에 따른 소규모환경영향평가 용역</v>
      </c>
      <c r="E170" s="686"/>
      <c r="F170" s="686"/>
      <c r="G170" s="699" t="str">
        <f t="shared" si="35"/>
        <v>*24.11.15 협의완료</v>
      </c>
      <c r="H170" s="699"/>
      <c r="I170" s="704"/>
      <c r="J170" s="689"/>
      <c r="L170" s="709">
        <v>45497</v>
      </c>
      <c r="M170" s="709">
        <v>45611</v>
      </c>
      <c r="N170" s="691">
        <f t="shared" si="44"/>
        <v>115</v>
      </c>
      <c r="O170" s="691">
        <f t="shared" si="45"/>
        <v>-675</v>
      </c>
      <c r="P170" s="718">
        <v>16500000</v>
      </c>
      <c r="Q170" s="693"/>
      <c r="R170" s="713" t="s">
        <v>1117</v>
      </c>
      <c r="S170" s="711" t="s">
        <v>1118</v>
      </c>
    </row>
    <row r="171" spans="1:19" ht="39.950000000000003" customHeight="1">
      <c r="A171" s="666"/>
      <c r="B171" s="303"/>
      <c r="C171" s="304"/>
      <c r="D171" s="685" t="str">
        <f t="shared" si="34"/>
        <v>사천시 서포면 선전리 914-1번지 관광농원 소규모환경영향평가</v>
      </c>
      <c r="E171" s="686"/>
      <c r="F171" s="686"/>
      <c r="G171" s="699" t="str">
        <f t="shared" si="35"/>
        <v>*25.06.09 협의완료</v>
      </c>
      <c r="H171" s="699"/>
      <c r="I171" s="704"/>
      <c r="J171" s="689"/>
      <c r="L171" s="709">
        <v>45502</v>
      </c>
      <c r="M171" s="709">
        <v>45817</v>
      </c>
      <c r="N171" s="691">
        <f t="shared" si="44"/>
        <v>316</v>
      </c>
      <c r="O171" s="691">
        <f t="shared" si="45"/>
        <v>-469</v>
      </c>
      <c r="P171" s="718">
        <v>42900000</v>
      </c>
      <c r="Q171" s="693"/>
      <c r="R171" s="716" t="s">
        <v>1119</v>
      </c>
      <c r="S171" s="717" t="s">
        <v>1120</v>
      </c>
    </row>
    <row r="172" spans="1:19" ht="39.950000000000003" customHeight="1">
      <c r="A172" s="666"/>
      <c r="B172" s="303"/>
      <c r="C172" s="304"/>
      <c r="D172" s="685" t="str">
        <f t="shared" si="34"/>
        <v>함안군 군북면 함안일반산업단지 변경에 따른 환경보전방안 용역</v>
      </c>
      <c r="E172" s="686"/>
      <c r="F172" s="686"/>
      <c r="G172" s="687">
        <f t="shared" ref="G172" si="46">P172*O172/N172/10</f>
        <v>228548.57142857142</v>
      </c>
      <c r="H172" s="687"/>
      <c r="I172" s="704"/>
      <c r="J172" s="689"/>
      <c r="L172" s="709">
        <v>45513</v>
      </c>
      <c r="M172" s="709">
        <v>46387</v>
      </c>
      <c r="N172" s="691">
        <f t="shared" si="44"/>
        <v>875</v>
      </c>
      <c r="O172" s="691">
        <f t="shared" si="45"/>
        <v>101</v>
      </c>
      <c r="P172" s="718">
        <v>19800000</v>
      </c>
      <c r="Q172" s="693"/>
      <c r="R172" s="716" t="s">
        <v>1121</v>
      </c>
      <c r="S172" s="719" t="s">
        <v>739</v>
      </c>
    </row>
    <row r="173" spans="1:19" ht="39.950000000000003" customHeight="1">
      <c r="A173" s="666"/>
      <c r="B173" s="303"/>
      <c r="C173" s="304"/>
      <c r="D173" s="685" t="str">
        <f t="shared" si="34"/>
        <v>창녕군 고암면 계상리 개발행위(태양광발전시설 신축) 신청에 다른 소규모환경영향평가 용역</v>
      </c>
      <c r="E173" s="686"/>
      <c r="F173" s="686"/>
      <c r="G173" s="699" t="str">
        <f t="shared" si="35"/>
        <v>*25.04.29 협의완료</v>
      </c>
      <c r="H173" s="699"/>
      <c r="I173" s="704"/>
      <c r="J173" s="689"/>
      <c r="L173" s="709">
        <v>45525</v>
      </c>
      <c r="M173" s="709">
        <v>45776</v>
      </c>
      <c r="N173" s="691">
        <f t="shared" si="44"/>
        <v>252</v>
      </c>
      <c r="O173" s="691">
        <f t="shared" si="45"/>
        <v>-510</v>
      </c>
      <c r="P173" s="718">
        <v>16500000</v>
      </c>
      <c r="Q173" s="693"/>
      <c r="R173" s="713" t="s">
        <v>1122</v>
      </c>
      <c r="S173" s="711" t="s">
        <v>1123</v>
      </c>
    </row>
    <row r="174" spans="1:19" ht="39.950000000000003" customHeight="1">
      <c r="A174" s="666"/>
      <c r="B174" s="303"/>
      <c r="C174" s="304"/>
      <c r="D174" s="685" t="str">
        <f t="shared" si="34"/>
        <v>광안3 재개발정비사업 소규모환경영향평가 용역</v>
      </c>
      <c r="E174" s="686"/>
      <c r="F174" s="686"/>
      <c r="G174" s="687">
        <f t="shared" ref="G174" si="47">P174*O174/N174/10</f>
        <v>1705528.1030444964</v>
      </c>
      <c r="H174" s="687"/>
      <c r="I174" s="704"/>
      <c r="J174" s="689"/>
      <c r="L174" s="709">
        <v>45534</v>
      </c>
      <c r="M174" s="709">
        <v>46387</v>
      </c>
      <c r="N174" s="691">
        <f t="shared" si="44"/>
        <v>854</v>
      </c>
      <c r="O174" s="691">
        <f t="shared" si="45"/>
        <v>101</v>
      </c>
      <c r="P174" s="718">
        <v>144210000</v>
      </c>
      <c r="Q174" s="693"/>
      <c r="R174" s="713" t="s">
        <v>1124</v>
      </c>
      <c r="S174" s="719" t="s">
        <v>739</v>
      </c>
    </row>
    <row r="175" spans="1:19" ht="39.950000000000003" customHeight="1">
      <c r="A175" s="666"/>
      <c r="B175" s="303"/>
      <c r="C175" s="304"/>
      <c r="D175" s="685" t="str">
        <f t="shared" si="34"/>
        <v>함양군 수동면 우명리 산53번지 일원 야적장 부지조성</v>
      </c>
      <c r="E175" s="686"/>
      <c r="F175" s="686"/>
      <c r="G175" s="699" t="str">
        <f t="shared" si="35"/>
        <v>*26.01.21 협의완료</v>
      </c>
      <c r="H175" s="699"/>
      <c r="I175" s="704"/>
      <c r="J175" s="689"/>
      <c r="L175" s="721" t="s">
        <v>1125</v>
      </c>
      <c r="M175" s="721" t="s">
        <v>1126</v>
      </c>
      <c r="N175" s="691">
        <f t="shared" si="44"/>
        <v>483</v>
      </c>
      <c r="O175" s="691">
        <f t="shared" si="45"/>
        <v>-243</v>
      </c>
      <c r="P175" s="715">
        <v>16500000</v>
      </c>
      <c r="Q175" s="693"/>
      <c r="R175" s="716" t="s">
        <v>1127</v>
      </c>
      <c r="S175" s="717" t="s">
        <v>1128</v>
      </c>
    </row>
    <row r="176" spans="1:19" ht="39.950000000000003" customHeight="1">
      <c r="A176" s="666"/>
      <c r="B176" s="303"/>
      <c r="C176" s="304"/>
      <c r="D176" s="685" t="str">
        <f t="shared" si="34"/>
        <v>영천시 북안면 도천리 개발행위(태양광발전시설신축) 신청에 따른 소규모환경영향평가 용역</v>
      </c>
      <c r="E176" s="686"/>
      <c r="F176" s="686"/>
      <c r="G176" s="699" t="str">
        <f t="shared" si="35"/>
        <v>*25.04.04 협의완료</v>
      </c>
      <c r="H176" s="699"/>
      <c r="I176" s="704"/>
      <c r="J176" s="689"/>
      <c r="L176" s="721" t="s">
        <v>1129</v>
      </c>
      <c r="M176" s="721" t="s">
        <v>1130</v>
      </c>
      <c r="N176" s="691">
        <f t="shared" si="44"/>
        <v>173</v>
      </c>
      <c r="O176" s="691">
        <f t="shared" si="45"/>
        <v>-535</v>
      </c>
      <c r="P176" s="715">
        <v>16500000</v>
      </c>
      <c r="Q176" s="693"/>
      <c r="R176" s="713" t="s">
        <v>1131</v>
      </c>
      <c r="S176" s="711" t="s">
        <v>1132</v>
      </c>
    </row>
    <row r="177" spans="1:19" ht="39.950000000000003" customHeight="1">
      <c r="A177" s="666"/>
      <c r="B177" s="303"/>
      <c r="C177" s="304"/>
      <c r="D177" s="685" t="str">
        <f t="shared" si="34"/>
        <v>동부산 E-PARK 일반산업단지 조성사업 사후환경영향조사(운영시, 36개월)</v>
      </c>
      <c r="E177" s="686"/>
      <c r="F177" s="686"/>
      <c r="G177" s="687">
        <f t="shared" ref="G177:G179" si="48">P177*O177/N177/10</f>
        <v>10000000</v>
      </c>
      <c r="H177" s="687"/>
      <c r="I177" s="704"/>
      <c r="J177" s="689"/>
      <c r="L177" s="721" t="s">
        <v>1133</v>
      </c>
      <c r="M177" s="721" t="s">
        <v>1134</v>
      </c>
      <c r="N177" s="691">
        <f t="shared" si="44"/>
        <v>1095</v>
      </c>
      <c r="O177" s="691">
        <f t="shared" si="45"/>
        <v>365</v>
      </c>
      <c r="P177" s="715">
        <v>300000000</v>
      </c>
      <c r="Q177" s="693"/>
      <c r="R177" s="713" t="s">
        <v>1135</v>
      </c>
      <c r="S177" s="719" t="s">
        <v>739</v>
      </c>
    </row>
    <row r="178" spans="1:19" ht="39.950000000000003" customHeight="1">
      <c r="A178" s="666"/>
      <c r="B178" s="303"/>
      <c r="C178" s="304"/>
      <c r="D178" s="685" t="str">
        <f t="shared" si="34"/>
        <v>산청군 차황면 우사리 425번지 일원 태양광 소규모환경영향평가</v>
      </c>
      <c r="E178" s="686"/>
      <c r="F178" s="686"/>
      <c r="G178" s="687">
        <f t="shared" si="48"/>
        <v>226027.39726027398</v>
      </c>
      <c r="H178" s="687"/>
      <c r="I178" s="704"/>
      <c r="J178" s="689"/>
      <c r="L178" s="721" t="s">
        <v>1136</v>
      </c>
      <c r="M178" s="721" t="s">
        <v>1137</v>
      </c>
      <c r="N178" s="691">
        <f t="shared" si="44"/>
        <v>730</v>
      </c>
      <c r="O178" s="691">
        <f t="shared" si="45"/>
        <v>60</v>
      </c>
      <c r="P178" s="715">
        <v>27500000</v>
      </c>
      <c r="Q178" s="693"/>
      <c r="R178" s="713" t="s">
        <v>1138</v>
      </c>
      <c r="S178" s="719" t="s">
        <v>739</v>
      </c>
    </row>
    <row r="179" spans="1:19" ht="39.950000000000003" customHeight="1">
      <c r="A179" s="666"/>
      <c r="B179" s="303"/>
      <c r="C179" s="304"/>
      <c r="D179" s="685" t="str">
        <f t="shared" si="34"/>
        <v>창녕군 대합면 이방리 개발행위(태양광발전시설 신축) 신청에 따른 소규모환경영향평가 용역</v>
      </c>
      <c r="E179" s="686"/>
      <c r="F179" s="686"/>
      <c r="G179" s="687">
        <f t="shared" si="48"/>
        <v>234718.30985915492</v>
      </c>
      <c r="H179" s="687"/>
      <c r="I179" s="704"/>
      <c r="J179" s="689"/>
      <c r="L179" s="721" t="s">
        <v>1139</v>
      </c>
      <c r="M179" s="721" t="s">
        <v>1140</v>
      </c>
      <c r="N179" s="691">
        <f t="shared" si="44"/>
        <v>710</v>
      </c>
      <c r="O179" s="691">
        <f t="shared" si="45"/>
        <v>101</v>
      </c>
      <c r="P179" s="715">
        <v>16500000</v>
      </c>
      <c r="Q179" s="693"/>
      <c r="R179" s="716" t="s">
        <v>1141</v>
      </c>
      <c r="S179" s="719" t="s">
        <v>739</v>
      </c>
    </row>
    <row r="180" spans="1:19" ht="39.950000000000003" customHeight="1">
      <c r="A180" s="666"/>
      <c r="B180" s="303"/>
      <c r="C180" s="304"/>
      <c r="D180" s="685" t="str">
        <f t="shared" si="34"/>
        <v>창녕군 대합면 신당리 개발행위(태양광발전시설 신축) 신청에 따른 소규모환경영향평가 용역</v>
      </c>
      <c r="E180" s="686"/>
      <c r="F180" s="686"/>
      <c r="G180" s="699" t="str">
        <f t="shared" si="35"/>
        <v>*25.04.22 협의완료</v>
      </c>
      <c r="H180" s="699"/>
      <c r="I180" s="704"/>
      <c r="J180" s="689"/>
      <c r="L180" s="721" t="s">
        <v>1139</v>
      </c>
      <c r="M180" s="721" t="s">
        <v>1142</v>
      </c>
      <c r="N180" s="691">
        <f t="shared" si="44"/>
        <v>92</v>
      </c>
      <c r="O180" s="691">
        <f t="shared" si="45"/>
        <v>-517</v>
      </c>
      <c r="P180" s="715">
        <v>16500000</v>
      </c>
      <c r="Q180" s="693"/>
      <c r="R180" s="713" t="s">
        <v>1143</v>
      </c>
      <c r="S180" s="711" t="s">
        <v>1107</v>
      </c>
    </row>
    <row r="181" spans="1:19" ht="39.950000000000003" customHeight="1">
      <c r="A181" s="666"/>
      <c r="B181" s="303"/>
      <c r="C181" s="304"/>
      <c r="D181" s="685" t="str">
        <f t="shared" si="34"/>
        <v>창녕군 대합면 도개리 개발행위(태양광발전시설) 신청에 따른 소규모환경영향평가 용역</v>
      </c>
      <c r="E181" s="686"/>
      <c r="F181" s="686"/>
      <c r="G181" s="699" t="str">
        <f t="shared" si="35"/>
        <v>*25.04.22 협의완료</v>
      </c>
      <c r="H181" s="699"/>
      <c r="I181" s="704"/>
      <c r="J181" s="689"/>
      <c r="L181" s="721" t="s">
        <v>1139</v>
      </c>
      <c r="M181" s="721" t="s">
        <v>1142</v>
      </c>
      <c r="N181" s="691">
        <f t="shared" si="44"/>
        <v>92</v>
      </c>
      <c r="O181" s="691">
        <f t="shared" si="45"/>
        <v>-517</v>
      </c>
      <c r="P181" s="715">
        <v>16500000</v>
      </c>
      <c r="Q181" s="693"/>
      <c r="R181" s="713" t="s">
        <v>1144</v>
      </c>
      <c r="S181" s="711" t="s">
        <v>1107</v>
      </c>
    </row>
    <row r="182" spans="1:19" ht="39.950000000000003" customHeight="1">
      <c r="A182" s="666"/>
      <c r="B182" s="303"/>
      <c r="C182" s="304"/>
      <c r="D182" s="685" t="str">
        <f t="shared" si="34"/>
        <v>㈜삼덕개발 토석채취사업 사후환경영향조사</v>
      </c>
      <c r="E182" s="686"/>
      <c r="F182" s="686"/>
      <c r="G182" s="687">
        <f t="shared" ref="G182" si="49">P182*O182/N182/10</f>
        <v>8000000</v>
      </c>
      <c r="H182" s="687"/>
      <c r="I182" s="704"/>
      <c r="J182" s="689"/>
      <c r="L182" s="721" t="s">
        <v>1145</v>
      </c>
      <c r="M182" s="721" t="s">
        <v>1146</v>
      </c>
      <c r="N182" s="691">
        <f t="shared" si="44"/>
        <v>1095</v>
      </c>
      <c r="O182" s="691">
        <f t="shared" si="45"/>
        <v>365</v>
      </c>
      <c r="P182" s="715">
        <v>240000000</v>
      </c>
      <c r="Q182" s="693"/>
      <c r="R182" s="716" t="s">
        <v>1147</v>
      </c>
      <c r="S182" s="719" t="s">
        <v>739</v>
      </c>
    </row>
    <row r="183" spans="1:19" ht="39.950000000000003" customHeight="1">
      <c r="A183" s="666"/>
      <c r="B183" s="303"/>
      <c r="C183" s="304"/>
      <c r="D183" s="685" t="str">
        <f t="shared" si="34"/>
        <v>포항 학산공원 민간공원 조성 특례사업 사후 환경영향조사 용역(공사시 1년)-2025년도</v>
      </c>
      <c r="E183" s="686"/>
      <c r="F183" s="686"/>
      <c r="G183" s="699" t="str">
        <f t="shared" si="35"/>
        <v>완료</v>
      </c>
      <c r="H183" s="699"/>
      <c r="I183" s="704"/>
      <c r="J183" s="689"/>
      <c r="L183" s="721" t="s">
        <v>1148</v>
      </c>
      <c r="M183" s="721" t="s">
        <v>1149</v>
      </c>
      <c r="N183" s="691">
        <f t="shared" si="44"/>
        <v>365</v>
      </c>
      <c r="O183" s="691">
        <f t="shared" si="45"/>
        <v>-207</v>
      </c>
      <c r="P183" s="715">
        <v>176000000</v>
      </c>
      <c r="Q183" s="693"/>
      <c r="R183" s="713" t="s">
        <v>1150</v>
      </c>
      <c r="S183" s="719" t="s">
        <v>1036</v>
      </c>
    </row>
    <row r="184" spans="1:19" ht="39.950000000000003" customHeight="1">
      <c r="A184" s="666"/>
      <c r="B184" s="303"/>
      <c r="C184" s="304"/>
      <c r="D184" s="685" t="str">
        <f t="shared" si="34"/>
        <v>무등 물류단지 조성사업 사후환경영향조사 용역(공사시 3년)</v>
      </c>
      <c r="E184" s="686"/>
      <c r="F184" s="686"/>
      <c r="G184" s="687">
        <f t="shared" ref="G184" si="50">P184*O184/N184/10</f>
        <v>8913610.0386100374</v>
      </c>
      <c r="H184" s="687"/>
      <c r="I184" s="704"/>
      <c r="J184" s="689"/>
      <c r="L184" s="721" t="s">
        <v>1151</v>
      </c>
      <c r="M184" s="721" t="s">
        <v>1152</v>
      </c>
      <c r="N184" s="691">
        <f t="shared" si="44"/>
        <v>1036</v>
      </c>
      <c r="O184" s="691">
        <f t="shared" si="45"/>
        <v>365</v>
      </c>
      <c r="P184" s="715">
        <v>253000000</v>
      </c>
      <c r="Q184" s="693"/>
      <c r="R184" s="713" t="s">
        <v>1153</v>
      </c>
      <c r="S184" s="719" t="s">
        <v>739</v>
      </c>
    </row>
    <row r="185" spans="1:19" ht="39.950000000000003" customHeight="1">
      <c r="A185" s="666"/>
      <c r="B185" s="303"/>
      <c r="C185" s="304"/>
      <c r="D185" s="685" t="str">
        <f t="shared" si="34"/>
        <v>함안군 법수면 강주리 야적장 부지증설에 따른 소규모환경영향평가</v>
      </c>
      <c r="E185" s="686"/>
      <c r="F185" s="686"/>
      <c r="G185" s="699" t="str">
        <f t="shared" si="35"/>
        <v>*25.06.05 협의완료</v>
      </c>
      <c r="H185" s="699"/>
      <c r="I185" s="704"/>
      <c r="J185" s="689"/>
      <c r="L185" s="721" t="s">
        <v>1154</v>
      </c>
      <c r="M185" s="721" t="s">
        <v>1155</v>
      </c>
      <c r="N185" s="691">
        <f t="shared" si="44"/>
        <v>85</v>
      </c>
      <c r="O185" s="691">
        <f t="shared" si="45"/>
        <v>-473</v>
      </c>
      <c r="P185" s="715">
        <v>16500000</v>
      </c>
      <c r="Q185" s="693"/>
      <c r="R185" s="713" t="s">
        <v>1156</v>
      </c>
      <c r="S185" s="711" t="s">
        <v>1157</v>
      </c>
    </row>
    <row r="186" spans="1:19" ht="39.950000000000003" customHeight="1">
      <c r="A186" s="666"/>
      <c r="B186" s="303"/>
      <c r="C186" s="304"/>
      <c r="D186" s="685" t="str">
        <f t="shared" si="34"/>
        <v>창원 북천1지구 하천재해예방사업 소규모환경영향평가 용역</v>
      </c>
      <c r="E186" s="686"/>
      <c r="F186" s="686"/>
      <c r="G186" s="687">
        <f t="shared" ref="G186" si="51">P186*O186/N186/10</f>
        <v>796326.19047619053</v>
      </c>
      <c r="H186" s="687"/>
      <c r="I186" s="704"/>
      <c r="J186" s="689"/>
      <c r="L186" s="721" t="s">
        <v>1158</v>
      </c>
      <c r="M186" s="721" t="s">
        <v>1159</v>
      </c>
      <c r="N186" s="691">
        <f t="shared" si="44"/>
        <v>630</v>
      </c>
      <c r="O186" s="691">
        <f t="shared" si="45"/>
        <v>87</v>
      </c>
      <c r="P186" s="715">
        <v>57665000</v>
      </c>
      <c r="Q186" s="693"/>
      <c r="R186" s="713" t="s">
        <v>1160</v>
      </c>
      <c r="S186" s="719" t="s">
        <v>739</v>
      </c>
    </row>
    <row r="187" spans="1:19" ht="39.950000000000003" customHeight="1">
      <c r="A187" s="666"/>
      <c r="B187" s="303"/>
      <c r="C187" s="304"/>
      <c r="D187" s="685" t="str">
        <f t="shared" si="34"/>
        <v>사천시 서포면 비토리 생활형 숙박시설 신축공사</v>
      </c>
      <c r="E187" s="686"/>
      <c r="F187" s="686"/>
      <c r="G187" s="699" t="str">
        <f t="shared" ref="G187:G213" si="52">S187</f>
        <v>*25.08.22 협의완료</v>
      </c>
      <c r="H187" s="699"/>
      <c r="I187" s="704"/>
      <c r="J187" s="689"/>
      <c r="L187" s="721" t="s">
        <v>1161</v>
      </c>
      <c r="M187" s="721" t="s">
        <v>1162</v>
      </c>
      <c r="N187" s="691">
        <f t="shared" si="44"/>
        <v>146</v>
      </c>
      <c r="O187" s="691">
        <f t="shared" si="45"/>
        <v>-392</v>
      </c>
      <c r="P187" s="715">
        <v>20000000</v>
      </c>
      <c r="Q187" s="693"/>
      <c r="R187" s="713" t="s">
        <v>1163</v>
      </c>
      <c r="S187" s="711" t="s">
        <v>1164</v>
      </c>
    </row>
    <row r="188" spans="1:19" ht="39.950000000000003" customHeight="1">
      <c r="A188" s="666"/>
      <c r="B188" s="303"/>
      <c r="C188" s="304"/>
      <c r="D188" s="685" t="str">
        <f t="shared" si="34"/>
        <v>경주시 서면 아화리 개발행위(태양광발전시설 신축)에 따른 소규모환경영향평가</v>
      </c>
      <c r="E188" s="686"/>
      <c r="F188" s="686"/>
      <c r="G188" s="699" t="str">
        <f t="shared" si="52"/>
        <v>*25.09.10 협의완료</v>
      </c>
      <c r="H188" s="699"/>
      <c r="I188" s="704"/>
      <c r="J188" s="689"/>
      <c r="L188" s="721" t="s">
        <v>1165</v>
      </c>
      <c r="M188" s="721" t="s">
        <v>1166</v>
      </c>
      <c r="N188" s="691">
        <f t="shared" si="44"/>
        <v>149</v>
      </c>
      <c r="O188" s="691">
        <f t="shared" si="45"/>
        <v>-376</v>
      </c>
      <c r="P188" s="715">
        <v>16500000</v>
      </c>
      <c r="Q188" s="693"/>
      <c r="R188" s="713" t="s">
        <v>1167</v>
      </c>
      <c r="S188" s="711" t="s">
        <v>1168</v>
      </c>
    </row>
    <row r="189" spans="1:19" ht="39.950000000000003" customHeight="1">
      <c r="A189" s="666"/>
      <c r="B189" s="303"/>
      <c r="C189" s="304"/>
      <c r="D189" s="685" t="str">
        <f t="shared" si="34"/>
        <v>문현1구역 재개발정비사업조합 건축물환경영향평가 용역</v>
      </c>
      <c r="E189" s="686"/>
      <c r="F189" s="686"/>
      <c r="G189" s="687">
        <f t="shared" ref="G189" si="53">P189*O189/N189/10</f>
        <v>6147191.7808219176</v>
      </c>
      <c r="H189" s="687"/>
      <c r="I189" s="704"/>
      <c r="J189" s="689"/>
      <c r="L189" s="721" t="s">
        <v>1165</v>
      </c>
      <c r="M189" s="721" t="s">
        <v>1169</v>
      </c>
      <c r="N189" s="691">
        <f t="shared" si="44"/>
        <v>730</v>
      </c>
      <c r="O189" s="691">
        <f t="shared" si="45"/>
        <v>205</v>
      </c>
      <c r="P189" s="715">
        <v>218900000</v>
      </c>
      <c r="Q189" s="693"/>
      <c r="R189" s="713" t="s">
        <v>1170</v>
      </c>
      <c r="S189" s="719" t="s">
        <v>739</v>
      </c>
    </row>
    <row r="190" spans="1:19" ht="39.950000000000003" customHeight="1">
      <c r="A190" s="666"/>
      <c r="B190" s="303"/>
      <c r="C190" s="304"/>
      <c r="D190" s="685" t="str">
        <f t="shared" si="34"/>
        <v>산청군 신등면 평지리 174-1번지 일원 개발행위(태양광발전시설 신축)에 따른 소규모환경영향평가 용역</v>
      </c>
      <c r="E190" s="686"/>
      <c r="F190" s="686"/>
      <c r="G190" s="699" t="str">
        <f t="shared" si="52"/>
        <v>*25.09.10 협의완료</v>
      </c>
      <c r="H190" s="699"/>
      <c r="I190" s="704"/>
      <c r="J190" s="689"/>
      <c r="L190" s="721" t="s">
        <v>1171</v>
      </c>
      <c r="M190" s="721" t="s">
        <v>1166</v>
      </c>
      <c r="N190" s="691">
        <f t="shared" si="44"/>
        <v>118</v>
      </c>
      <c r="O190" s="691">
        <f t="shared" si="45"/>
        <v>-376</v>
      </c>
      <c r="P190" s="715">
        <v>16500000</v>
      </c>
      <c r="Q190" s="693"/>
      <c r="R190" s="713" t="s">
        <v>1172</v>
      </c>
      <c r="S190" s="711" t="s">
        <v>1168</v>
      </c>
    </row>
    <row r="191" spans="1:19" ht="39.950000000000003" customHeight="1">
      <c r="A191" s="666"/>
      <c r="B191" s="303"/>
      <c r="C191" s="304"/>
      <c r="D191" s="685" t="str">
        <f t="shared" si="34"/>
        <v>함안군 칠원읍 운곡리 산186번지 주택부지조성에 따른 소규모환경영향평가 용역</v>
      </c>
      <c r="E191" s="686"/>
      <c r="F191" s="686"/>
      <c r="G191" s="687">
        <f t="shared" ref="G191:G192" si="54">P191*O191/N191/10</f>
        <v>281503.37837837834</v>
      </c>
      <c r="H191" s="687"/>
      <c r="I191" s="704"/>
      <c r="J191" s="689"/>
      <c r="L191" s="721" t="s">
        <v>1173</v>
      </c>
      <c r="M191" s="721" t="s">
        <v>1140</v>
      </c>
      <c r="N191" s="691">
        <f t="shared" si="44"/>
        <v>592</v>
      </c>
      <c r="O191" s="691">
        <f t="shared" si="45"/>
        <v>101</v>
      </c>
      <c r="P191" s="715">
        <v>16500000</v>
      </c>
      <c r="Q191" s="693"/>
      <c r="R191" s="716" t="s">
        <v>1174</v>
      </c>
      <c r="S191" s="719" t="s">
        <v>739</v>
      </c>
    </row>
    <row r="192" spans="1:19" ht="39.950000000000003" customHeight="1">
      <c r="A192" s="666"/>
      <c r="B192" s="303"/>
      <c r="C192" s="304"/>
      <c r="D192" s="685" t="str">
        <f t="shared" si="34"/>
        <v>익산시 낭산면 남천로 529일원 토석채취(변경) 변경협의 용역</v>
      </c>
      <c r="E192" s="686"/>
      <c r="F192" s="686"/>
      <c r="G192" s="687">
        <f t="shared" si="54"/>
        <v>1912220.3098106713</v>
      </c>
      <c r="H192" s="687"/>
      <c r="I192" s="704"/>
      <c r="J192" s="689"/>
      <c r="L192" s="721" t="s">
        <v>1175</v>
      </c>
      <c r="M192" s="721" t="s">
        <v>1140</v>
      </c>
      <c r="N192" s="691">
        <f t="shared" si="44"/>
        <v>581</v>
      </c>
      <c r="O192" s="691">
        <f t="shared" si="45"/>
        <v>101</v>
      </c>
      <c r="P192" s="718">
        <v>110000000</v>
      </c>
      <c r="Q192" s="693"/>
      <c r="R192" s="713" t="s">
        <v>1176</v>
      </c>
      <c r="S192" s="722" t="s">
        <v>739</v>
      </c>
    </row>
    <row r="193" spans="1:19" ht="39.950000000000003" customHeight="1">
      <c r="A193" s="666"/>
      <c r="B193" s="303"/>
      <c r="C193" s="304"/>
      <c r="D193" s="685" t="str">
        <f t="shared" si="34"/>
        <v>부산 남구 문현동 821번지 주거복합 개발사업 건축물환경영향평가</v>
      </c>
      <c r="E193" s="686"/>
      <c r="F193" s="686"/>
      <c r="G193" s="699" t="str">
        <f t="shared" si="52"/>
        <v>*26.06.02 협의완료</v>
      </c>
      <c r="H193" s="699"/>
      <c r="I193" s="704"/>
      <c r="J193" s="689"/>
      <c r="L193" s="721" t="s">
        <v>1177</v>
      </c>
      <c r="M193" s="721" t="s">
        <v>1178</v>
      </c>
      <c r="N193" s="691">
        <f t="shared" si="44"/>
        <v>366</v>
      </c>
      <c r="O193" s="691">
        <f t="shared" si="45"/>
        <v>-111</v>
      </c>
      <c r="P193" s="718">
        <v>165000000</v>
      </c>
      <c r="Q193" s="693"/>
      <c r="R193" s="713" t="s">
        <v>1179</v>
      </c>
      <c r="S193" s="717" t="s">
        <v>1180</v>
      </c>
    </row>
    <row r="194" spans="1:19" ht="39.950000000000003" customHeight="1">
      <c r="A194" s="666"/>
      <c r="B194" s="303"/>
      <c r="C194" s="304"/>
      <c r="D194" s="685" t="str">
        <f t="shared" si="34"/>
        <v>고성군 상리면 부포리 에코리버스 소규모환경영향평가</v>
      </c>
      <c r="E194" s="686"/>
      <c r="F194" s="686"/>
      <c r="G194" s="687">
        <f t="shared" ref="G194" si="55">P194*O194/N194/10</f>
        <v>610439.56043956045</v>
      </c>
      <c r="H194" s="687"/>
      <c r="I194" s="704"/>
      <c r="J194" s="689"/>
      <c r="L194" s="721" t="s">
        <v>1181</v>
      </c>
      <c r="M194" s="721" t="s">
        <v>1140</v>
      </c>
      <c r="N194" s="691">
        <f t="shared" si="44"/>
        <v>546</v>
      </c>
      <c r="O194" s="691">
        <f t="shared" si="45"/>
        <v>101</v>
      </c>
      <c r="P194" s="718">
        <v>33000000</v>
      </c>
      <c r="Q194" s="693"/>
      <c r="R194" s="713" t="s">
        <v>1182</v>
      </c>
      <c r="S194" s="722" t="s">
        <v>739</v>
      </c>
    </row>
    <row r="195" spans="1:19" ht="39.950000000000003" customHeight="1">
      <c r="A195" s="666"/>
      <c r="B195" s="303"/>
      <c r="C195" s="304"/>
      <c r="D195" s="685" t="str">
        <f t="shared" si="34"/>
        <v>거창 하성단노마을 체류형 복합단지 조성사업 소규모환경영향평가</v>
      </c>
      <c r="E195" s="686"/>
      <c r="F195" s="686"/>
      <c r="G195" s="699" t="str">
        <f t="shared" si="52"/>
        <v xml:space="preserve"> *25.11.19 용역중지
  (3개월이상)</v>
      </c>
      <c r="H195" s="699"/>
      <c r="I195" s="704"/>
      <c r="J195" s="689"/>
      <c r="L195" s="709">
        <v>45915</v>
      </c>
      <c r="M195" s="709">
        <v>46477</v>
      </c>
      <c r="N195" s="691">
        <f t="shared" si="44"/>
        <v>563</v>
      </c>
      <c r="O195" s="691">
        <f t="shared" si="45"/>
        <v>191</v>
      </c>
      <c r="P195" s="715">
        <v>20100000</v>
      </c>
      <c r="Q195" s="693"/>
      <c r="R195" s="716" t="s">
        <v>1183</v>
      </c>
      <c r="S195" s="723" t="s">
        <v>1184</v>
      </c>
    </row>
    <row r="196" spans="1:19" ht="39.950000000000003" customHeight="1">
      <c r="A196" s="666"/>
      <c r="B196" s="303"/>
      <c r="C196" s="304"/>
      <c r="D196" s="685" t="str">
        <f t="shared" si="34"/>
        <v>거창군 고제면 봉산리 산224번지 일원 개간사업에 따른 소규모환경영향평가 용역</v>
      </c>
      <c r="E196" s="686"/>
      <c r="F196" s="686"/>
      <c r="G196" s="699" t="str">
        <f t="shared" si="52"/>
        <v>*26.01.15 협의완료</v>
      </c>
      <c r="H196" s="699"/>
      <c r="I196" s="704"/>
      <c r="J196" s="689"/>
      <c r="L196" s="721" t="s">
        <v>1185</v>
      </c>
      <c r="M196" s="721" t="s">
        <v>1186</v>
      </c>
      <c r="N196" s="691">
        <f t="shared" si="44"/>
        <v>114</v>
      </c>
      <c r="O196" s="691">
        <f t="shared" si="45"/>
        <v>-249</v>
      </c>
      <c r="P196" s="718">
        <v>22000000</v>
      </c>
      <c r="Q196" s="693"/>
      <c r="R196" s="716" t="s">
        <v>1187</v>
      </c>
      <c r="S196" s="717" t="s">
        <v>1188</v>
      </c>
    </row>
    <row r="197" spans="1:19" ht="39.950000000000003" customHeight="1">
      <c r="A197" s="666"/>
      <c r="B197" s="303"/>
      <c r="C197" s="304"/>
      <c r="D197" s="685" t="str">
        <f t="shared" si="34"/>
        <v>공유수면매립 기본계획(고성 내산2 일반산업단지)에 따른 전략환경영향평가</v>
      </c>
      <c r="E197" s="686"/>
      <c r="F197" s="686"/>
      <c r="G197" s="687">
        <f t="shared" ref="G197" si="56">P197*O197/N197/10</f>
        <v>482191.78082191775</v>
      </c>
      <c r="H197" s="687"/>
      <c r="I197" s="704"/>
      <c r="J197" s="689"/>
      <c r="L197" s="721" t="s">
        <v>1189</v>
      </c>
      <c r="M197" s="721" t="s">
        <v>1190</v>
      </c>
      <c r="N197" s="691">
        <f t="shared" si="44"/>
        <v>365</v>
      </c>
      <c r="O197" s="691">
        <f t="shared" si="45"/>
        <v>8</v>
      </c>
      <c r="P197" s="718">
        <v>220000000</v>
      </c>
      <c r="Q197" s="693"/>
      <c r="R197" s="713" t="s">
        <v>1191</v>
      </c>
      <c r="S197" s="722" t="s">
        <v>739</v>
      </c>
    </row>
    <row r="198" spans="1:19" ht="39.950000000000003" customHeight="1">
      <c r="A198" s="666"/>
      <c r="B198" s="303"/>
      <c r="C198" s="304"/>
      <c r="D198" s="685" t="str">
        <f t="shared" si="34"/>
        <v>창녕군 성산면 대산리 828번지 일원 개발행위(태양광발전사업, 버섯재배사)에 따른 소규모환경영향평가</v>
      </c>
      <c r="E198" s="686"/>
      <c r="F198" s="686"/>
      <c r="G198" s="699" t="str">
        <f t="shared" si="52"/>
        <v>*26.01.08 협의완료</v>
      </c>
      <c r="H198" s="699"/>
      <c r="I198" s="704"/>
      <c r="J198" s="689"/>
      <c r="L198" s="721" t="s">
        <v>1192</v>
      </c>
      <c r="M198" s="721" t="s">
        <v>1193</v>
      </c>
      <c r="N198" s="691">
        <f t="shared" si="44"/>
        <v>74</v>
      </c>
      <c r="O198" s="691">
        <f t="shared" si="45"/>
        <v>-256</v>
      </c>
      <c r="P198" s="718">
        <v>22000000</v>
      </c>
      <c r="Q198" s="693"/>
      <c r="R198" s="716" t="s">
        <v>1194</v>
      </c>
      <c r="S198" s="717" t="s">
        <v>1195</v>
      </c>
    </row>
    <row r="199" spans="1:19" ht="39.950000000000003" customHeight="1">
      <c r="A199" s="666"/>
      <c r="B199" s="303"/>
      <c r="C199" s="304"/>
      <c r="D199" s="685" t="str">
        <f t="shared" si="34"/>
        <v>산청군 시천면 중산리 산153-1번지 일원 자연휴양림 조성계획변경승인에 따른 소규모환경영향평가 용역</v>
      </c>
      <c r="E199" s="686"/>
      <c r="F199" s="686"/>
      <c r="G199" s="687">
        <f t="shared" ref="G199:G205" si="57">P199*O199/N199/10</f>
        <v>602739.72602739721</v>
      </c>
      <c r="H199" s="687"/>
      <c r="I199" s="704"/>
      <c r="J199" s="689"/>
      <c r="L199" s="721" t="s">
        <v>1196</v>
      </c>
      <c r="M199" s="721" t="s">
        <v>1197</v>
      </c>
      <c r="N199" s="691">
        <f t="shared" si="44"/>
        <v>365</v>
      </c>
      <c r="O199" s="691">
        <f t="shared" si="45"/>
        <v>100</v>
      </c>
      <c r="P199" s="718">
        <v>22000000</v>
      </c>
      <c r="Q199" s="693"/>
      <c r="R199" s="713" t="s">
        <v>1198</v>
      </c>
      <c r="S199" s="722" t="s">
        <v>739</v>
      </c>
    </row>
    <row r="200" spans="1:19" ht="39.950000000000003" customHeight="1">
      <c r="A200" s="666"/>
      <c r="B200" s="303"/>
      <c r="C200" s="304"/>
      <c r="D200" s="685" t="str">
        <f t="shared" si="34"/>
        <v>부산진해경제자유구역 명동지구 개발사업 사후환경영향조사 12차년도 용역</v>
      </c>
      <c r="E200" s="686"/>
      <c r="F200" s="686"/>
      <c r="G200" s="687">
        <f t="shared" si="57"/>
        <v>3043835.6164383562</v>
      </c>
      <c r="H200" s="687"/>
      <c r="I200" s="704"/>
      <c r="J200" s="689"/>
      <c r="L200" s="721" t="s">
        <v>1199</v>
      </c>
      <c r="M200" s="721" t="s">
        <v>1200</v>
      </c>
      <c r="N200" s="691">
        <f t="shared" si="44"/>
        <v>365</v>
      </c>
      <c r="O200" s="691">
        <f t="shared" si="45"/>
        <v>101</v>
      </c>
      <c r="P200" s="718">
        <v>110000000</v>
      </c>
      <c r="Q200" s="693"/>
      <c r="R200" s="713" t="s">
        <v>1201</v>
      </c>
      <c r="S200" s="719" t="s">
        <v>739</v>
      </c>
    </row>
    <row r="201" spans="1:19" ht="39.950000000000003" customHeight="1">
      <c r="A201" s="666"/>
      <c r="B201" s="303"/>
      <c r="C201" s="304"/>
      <c r="D201" s="685" t="str">
        <f t="shared" si="34"/>
        <v>고성군 거류면 은월리 산업단지 조성에 따른 전략환경영향평가 용역</v>
      </c>
      <c r="E201" s="686"/>
      <c r="F201" s="686"/>
      <c r="G201" s="687">
        <f t="shared" si="57"/>
        <v>2748493.1506849313</v>
      </c>
      <c r="H201" s="687"/>
      <c r="I201" s="704"/>
      <c r="J201" s="689"/>
      <c r="L201" s="721" t="s">
        <v>1202</v>
      </c>
      <c r="M201" s="721" t="s">
        <v>1203</v>
      </c>
      <c r="N201" s="691">
        <f t="shared" si="44"/>
        <v>365</v>
      </c>
      <c r="O201" s="691">
        <f t="shared" si="45"/>
        <v>114</v>
      </c>
      <c r="P201" s="718">
        <v>88000000</v>
      </c>
      <c r="Q201" s="693"/>
      <c r="R201" s="716" t="s">
        <v>1204</v>
      </c>
      <c r="S201" s="719" t="s">
        <v>739</v>
      </c>
    </row>
    <row r="202" spans="1:19" ht="39.950000000000003" customHeight="1">
      <c r="A202" s="666"/>
      <c r="B202" s="303"/>
      <c r="C202" s="304"/>
      <c r="D202" s="685" t="str">
        <f t="shared" si="34"/>
        <v>거창군 고제면 봉계리 산22번지 일원 개간사업에 따른 소규모환경영향평가 용역</v>
      </c>
      <c r="E202" s="686"/>
      <c r="F202" s="686"/>
      <c r="G202" s="687">
        <f t="shared" si="57"/>
        <v>831780.82191780827</v>
      </c>
      <c r="H202" s="687"/>
      <c r="I202" s="704"/>
      <c r="J202" s="689"/>
      <c r="L202" s="721" t="s">
        <v>1205</v>
      </c>
      <c r="M202" s="721" t="s">
        <v>1206</v>
      </c>
      <c r="N202" s="691">
        <f t="shared" si="44"/>
        <v>365</v>
      </c>
      <c r="O202" s="691">
        <f t="shared" si="45"/>
        <v>120</v>
      </c>
      <c r="P202" s="718">
        <v>25300000</v>
      </c>
      <c r="Q202" s="693"/>
      <c r="R202" s="716" t="s">
        <v>1207</v>
      </c>
      <c r="S202" s="722" t="s">
        <v>739</v>
      </c>
    </row>
    <row r="203" spans="1:19" ht="39.950000000000003" customHeight="1">
      <c r="A203" s="666"/>
      <c r="B203" s="303"/>
      <c r="C203" s="304"/>
      <c r="D203" s="685" t="str">
        <f t="shared" si="34"/>
        <v>진주시 이반성면 용암리 365-1번지 일원 관광농원 부지조성에 따른 소규모환경영향평가 용역</v>
      </c>
      <c r="E203" s="686"/>
      <c r="F203" s="686"/>
      <c r="G203" s="687">
        <f t="shared" si="57"/>
        <v>777534.24657534249</v>
      </c>
      <c r="H203" s="687"/>
      <c r="I203" s="704"/>
      <c r="J203" s="689"/>
      <c r="L203" s="721" t="s">
        <v>1208</v>
      </c>
      <c r="M203" s="721" t="s">
        <v>1209</v>
      </c>
      <c r="N203" s="691">
        <f t="shared" si="44"/>
        <v>365</v>
      </c>
      <c r="O203" s="691">
        <f t="shared" si="45"/>
        <v>129</v>
      </c>
      <c r="P203" s="718">
        <v>22000000</v>
      </c>
      <c r="Q203" s="693"/>
      <c r="R203" s="716" t="s">
        <v>1210</v>
      </c>
      <c r="S203" s="719" t="s">
        <v>739</v>
      </c>
    </row>
    <row r="204" spans="1:19" ht="39.950000000000003" customHeight="1">
      <c r="A204" s="666"/>
      <c r="B204" s="303"/>
      <c r="C204" s="304"/>
      <c r="D204" s="685" t="str">
        <f t="shared" si="34"/>
        <v>동양산업 석산개발사업 사후환경영향조사(공사시 1년) 용역(2026년)</v>
      </c>
      <c r="E204" s="686"/>
      <c r="F204" s="686"/>
      <c r="G204" s="687">
        <f t="shared" si="57"/>
        <v>2614886.7313915854</v>
      </c>
      <c r="H204" s="687"/>
      <c r="I204" s="704"/>
      <c r="J204" s="689"/>
      <c r="L204" s="721" t="s">
        <v>1211</v>
      </c>
      <c r="M204" s="721" t="s">
        <v>1200</v>
      </c>
      <c r="N204" s="691">
        <f t="shared" si="44"/>
        <v>309</v>
      </c>
      <c r="O204" s="691">
        <f t="shared" si="45"/>
        <v>101</v>
      </c>
      <c r="P204" s="718">
        <v>80000000</v>
      </c>
      <c r="Q204" s="693"/>
      <c r="R204" s="713" t="s">
        <v>1212</v>
      </c>
      <c r="S204" s="719" t="s">
        <v>739</v>
      </c>
    </row>
    <row r="205" spans="1:19" ht="39.950000000000003" customHeight="1">
      <c r="A205" s="666"/>
      <c r="B205" s="303"/>
      <c r="C205" s="304"/>
      <c r="D205" s="685" t="str">
        <f t="shared" si="34"/>
        <v>김해 이지일반산업단지 조성사업 환경영향평가(변경협의) 용역</v>
      </c>
      <c r="E205" s="686"/>
      <c r="F205" s="686"/>
      <c r="G205" s="687">
        <f t="shared" si="57"/>
        <v>2413972.6027397262</v>
      </c>
      <c r="H205" s="687"/>
      <c r="I205" s="704"/>
      <c r="J205" s="689"/>
      <c r="L205" s="721" t="s">
        <v>1213</v>
      </c>
      <c r="M205" s="721" t="s">
        <v>1214</v>
      </c>
      <c r="N205" s="691">
        <f t="shared" si="44"/>
        <v>365</v>
      </c>
      <c r="O205" s="691">
        <f t="shared" si="45"/>
        <v>178</v>
      </c>
      <c r="P205" s="718">
        <v>49500000</v>
      </c>
      <c r="Q205" s="693"/>
      <c r="R205" s="713" t="s">
        <v>1215</v>
      </c>
      <c r="S205" s="719" t="s">
        <v>739</v>
      </c>
    </row>
    <row r="206" spans="1:19" ht="39.950000000000003" customHeight="1">
      <c r="A206" s="666"/>
      <c r="B206" s="303"/>
      <c r="C206" s="304"/>
      <c r="D206" s="685" t="str">
        <f t="shared" si="34"/>
        <v>포항 학산공원 민간공원 조성 특례사업 사후환경영향조사 용역(공사시 1분기)-2026년도</v>
      </c>
      <c r="E206" s="686"/>
      <c r="F206" s="686"/>
      <c r="G206" s="699" t="str">
        <f t="shared" si="52"/>
        <v>완료</v>
      </c>
      <c r="H206" s="699"/>
      <c r="I206" s="704"/>
      <c r="J206" s="689"/>
      <c r="L206" s="721" t="s">
        <v>1216</v>
      </c>
      <c r="M206" s="721" t="s">
        <v>1217</v>
      </c>
      <c r="N206" s="691">
        <f t="shared" si="44"/>
        <v>98</v>
      </c>
      <c r="O206" s="691">
        <f t="shared" si="45"/>
        <v>-83</v>
      </c>
      <c r="P206" s="718">
        <v>27500000</v>
      </c>
      <c r="Q206" s="693"/>
      <c r="R206" s="713" t="s">
        <v>1218</v>
      </c>
      <c r="S206" s="719" t="s">
        <v>1036</v>
      </c>
    </row>
    <row r="207" spans="1:19" ht="39.950000000000003" customHeight="1">
      <c r="A207" s="666"/>
      <c r="B207" s="303"/>
      <c r="C207" s="304"/>
      <c r="D207" s="685" t="str">
        <f t="shared" si="34"/>
        <v>창원시 의창구 대산면 갈전리 790번지 일원 개발행위(태양광발전시설신축) 허가신청에 따른 소규모환경영향평가 용역</v>
      </c>
      <c r="E207" s="686"/>
      <c r="F207" s="686"/>
      <c r="G207" s="687">
        <f t="shared" ref="G207:G212" si="58">P207*O207/N207/10</f>
        <v>867968.75</v>
      </c>
      <c r="H207" s="687"/>
      <c r="I207" s="704"/>
      <c r="J207" s="689"/>
      <c r="L207" s="721" t="s">
        <v>1219</v>
      </c>
      <c r="M207" s="721" t="s">
        <v>1200</v>
      </c>
      <c r="N207" s="691">
        <f t="shared" si="44"/>
        <v>256</v>
      </c>
      <c r="O207" s="691">
        <f t="shared" si="45"/>
        <v>101</v>
      </c>
      <c r="P207" s="718">
        <v>22000000</v>
      </c>
      <c r="Q207" s="693"/>
      <c r="R207" s="716" t="s">
        <v>1220</v>
      </c>
      <c r="S207" s="719" t="s">
        <v>739</v>
      </c>
    </row>
    <row r="208" spans="1:19" ht="39.950000000000003" customHeight="1">
      <c r="A208" s="666"/>
      <c r="B208" s="303"/>
      <c r="C208" s="304"/>
      <c r="D208" s="685" t="str">
        <f t="shared" si="34"/>
        <v>함안군 산인면 신산리 51번지 일원 개발행위(태양광발전시설 신축) 허가신청에 따른 소규모환경영향평가 용역</v>
      </c>
      <c r="E208" s="686"/>
      <c r="F208" s="686"/>
      <c r="G208" s="687">
        <f t="shared" si="58"/>
        <v>871372.54901960795</v>
      </c>
      <c r="H208" s="687"/>
      <c r="I208" s="704"/>
      <c r="J208" s="689"/>
      <c r="L208" s="721" t="s">
        <v>1221</v>
      </c>
      <c r="M208" s="721" t="s">
        <v>1200</v>
      </c>
      <c r="N208" s="691">
        <f t="shared" si="44"/>
        <v>255</v>
      </c>
      <c r="O208" s="691">
        <f t="shared" si="45"/>
        <v>101</v>
      </c>
      <c r="P208" s="718">
        <v>22000000</v>
      </c>
      <c r="Q208" s="693"/>
      <c r="R208" s="716" t="s">
        <v>1222</v>
      </c>
      <c r="S208" s="719" t="s">
        <v>739</v>
      </c>
    </row>
    <row r="209" spans="1:19" ht="39.950000000000003" customHeight="1">
      <c r="A209" s="666"/>
      <c r="B209" s="303"/>
      <c r="C209" s="304"/>
      <c r="D209" s="685" t="str">
        <f t="shared" si="34"/>
        <v>문현6구역 재개발정비사업 소규모환경영향평가 용역</v>
      </c>
      <c r="E209" s="686"/>
      <c r="F209" s="686"/>
      <c r="G209" s="687">
        <f t="shared" si="58"/>
        <v>6503414.6341463421</v>
      </c>
      <c r="H209" s="687"/>
      <c r="I209" s="704"/>
      <c r="J209" s="689"/>
      <c r="L209" s="721" t="s">
        <v>1223</v>
      </c>
      <c r="M209" s="721" t="s">
        <v>1200</v>
      </c>
      <c r="N209" s="691">
        <f t="shared" si="44"/>
        <v>246</v>
      </c>
      <c r="O209" s="691">
        <f t="shared" si="45"/>
        <v>101</v>
      </c>
      <c r="P209" s="718">
        <v>158400000</v>
      </c>
      <c r="Q209" s="693"/>
      <c r="R209" s="713" t="s">
        <v>1224</v>
      </c>
      <c r="S209" s="719" t="s">
        <v>739</v>
      </c>
    </row>
    <row r="210" spans="1:19" ht="39.950000000000003" customHeight="1">
      <c r="A210" s="666"/>
      <c r="B210" s="303"/>
      <c r="C210" s="304"/>
      <c r="D210" s="685" t="str">
        <f t="shared" si="34"/>
        <v>사직4구역 재개발정비사업 소규모환경영향평가 용역</v>
      </c>
      <c r="E210" s="686"/>
      <c r="F210" s="686"/>
      <c r="G210" s="687">
        <f t="shared" si="58"/>
        <v>9935772.3577235769</v>
      </c>
      <c r="H210" s="687"/>
      <c r="I210" s="704"/>
      <c r="J210" s="689"/>
      <c r="L210" s="721" t="s">
        <v>1223</v>
      </c>
      <c r="M210" s="721" t="s">
        <v>1200</v>
      </c>
      <c r="N210" s="691">
        <f t="shared" si="44"/>
        <v>246</v>
      </c>
      <c r="O210" s="691">
        <f t="shared" si="45"/>
        <v>101</v>
      </c>
      <c r="P210" s="718">
        <v>242000000</v>
      </c>
      <c r="Q210" s="693"/>
      <c r="R210" s="713" t="s">
        <v>1225</v>
      </c>
      <c r="S210" s="719" t="s">
        <v>739</v>
      </c>
    </row>
    <row r="211" spans="1:19" ht="39.950000000000003" customHeight="1">
      <c r="A211" s="666"/>
      <c r="B211" s="303"/>
      <c r="C211" s="304"/>
      <c r="D211" s="685" t="str">
        <f t="shared" si="34"/>
        <v>함양군 함양읍 구룡리 306-1번지 일원 버섯재배사 허가신청에 따른 소규모환경영향평가 용역</v>
      </c>
      <c r="E211" s="686"/>
      <c r="F211" s="686"/>
      <c r="G211" s="687">
        <f t="shared" si="58"/>
        <v>961904.76190476189</v>
      </c>
      <c r="H211" s="687"/>
      <c r="I211" s="704"/>
      <c r="J211" s="689"/>
      <c r="L211" s="721" t="s">
        <v>1226</v>
      </c>
      <c r="M211" s="721" t="s">
        <v>1200</v>
      </c>
      <c r="N211" s="691">
        <f t="shared" si="44"/>
        <v>231</v>
      </c>
      <c r="O211" s="691">
        <f t="shared" si="45"/>
        <v>101</v>
      </c>
      <c r="P211" s="718">
        <v>22000000</v>
      </c>
      <c r="Q211" s="693"/>
      <c r="R211" s="716" t="s">
        <v>1227</v>
      </c>
      <c r="S211" s="719" t="s">
        <v>739</v>
      </c>
    </row>
    <row r="212" spans="1:19" ht="39.950000000000003" customHeight="1">
      <c r="A212" s="666"/>
      <c r="B212" s="303"/>
      <c r="C212" s="304"/>
      <c r="D212" s="685" t="str">
        <f t="shared" si="34"/>
        <v>함안군 법수면 백산리 584-8번지 일원 공장증설 승인신청에 따른 소규모환경영향평가 용역</v>
      </c>
      <c r="E212" s="686"/>
      <c r="F212" s="686"/>
      <c r="G212" s="687">
        <f t="shared" si="58"/>
        <v>1120745.6140350876</v>
      </c>
      <c r="H212" s="687"/>
      <c r="I212" s="704"/>
      <c r="J212" s="689"/>
      <c r="L212" s="721" t="s">
        <v>1228</v>
      </c>
      <c r="M212" s="721" t="s">
        <v>1200</v>
      </c>
      <c r="N212" s="691">
        <f t="shared" si="44"/>
        <v>228</v>
      </c>
      <c r="O212" s="691">
        <f t="shared" si="45"/>
        <v>101</v>
      </c>
      <c r="P212" s="718">
        <v>25300000</v>
      </c>
      <c r="Q212" s="693"/>
      <c r="R212" s="716" t="s">
        <v>1229</v>
      </c>
      <c r="S212" s="719" t="s">
        <v>739</v>
      </c>
    </row>
    <row r="213" spans="1:19" ht="39.950000000000003" customHeight="1">
      <c r="A213" s="666"/>
      <c r="B213" s="303"/>
      <c r="C213" s="304"/>
      <c r="D213" s="685" t="str">
        <f t="shared" ref="D213:D220" si="59">R213</f>
        <v>함안군 군북면 동촌리 58번지 일원 개발행위(태양광발전시설 신축)허가신청에 따른 소규모환경영향평가 용역</v>
      </c>
      <c r="E213" s="686"/>
      <c r="F213" s="686"/>
      <c r="G213" s="699" t="str">
        <f t="shared" si="52"/>
        <v>*26.08.25 협의완료</v>
      </c>
      <c r="H213" s="699"/>
      <c r="I213" s="704"/>
      <c r="J213" s="689"/>
      <c r="L213" s="721" t="s">
        <v>1230</v>
      </c>
      <c r="M213" s="721" t="s">
        <v>1231</v>
      </c>
      <c r="N213" s="691">
        <f t="shared" si="44"/>
        <v>92</v>
      </c>
      <c r="O213" s="691">
        <f t="shared" si="45"/>
        <v>-27</v>
      </c>
      <c r="P213" s="718">
        <v>22000000</v>
      </c>
      <c r="Q213" s="693"/>
      <c r="R213" s="716" t="s">
        <v>1232</v>
      </c>
      <c r="S213" s="717" t="s">
        <v>1233</v>
      </c>
    </row>
    <row r="214" spans="1:19" ht="39.950000000000003" customHeight="1">
      <c r="A214" s="666"/>
      <c r="B214" s="303"/>
      <c r="C214" s="304"/>
      <c r="D214" s="685" t="str">
        <f t="shared" si="59"/>
        <v>밀양시 생활폐기물 소각시설 대보수사업 사후환경영향조사(운영시,2차년도) 용역</v>
      </c>
      <c r="E214" s="686"/>
      <c r="F214" s="686"/>
      <c r="G214" s="687">
        <f t="shared" ref="G214:G220" si="60">P214*O214/N214/10</f>
        <v>17692956.16438356</v>
      </c>
      <c r="H214" s="687"/>
      <c r="I214" s="704"/>
      <c r="J214" s="689"/>
      <c r="L214" s="709">
        <v>46189</v>
      </c>
      <c r="M214" s="709">
        <v>46553</v>
      </c>
      <c r="N214" s="691">
        <f t="shared" si="44"/>
        <v>365</v>
      </c>
      <c r="O214" s="691">
        <f t="shared" si="45"/>
        <v>267</v>
      </c>
      <c r="P214" s="724">
        <v>241870000</v>
      </c>
      <c r="Q214" s="693"/>
      <c r="R214" s="725" t="s">
        <v>1234</v>
      </c>
      <c r="S214" s="726" t="s">
        <v>739</v>
      </c>
    </row>
    <row r="215" spans="1:19" ht="39.950000000000003" customHeight="1">
      <c r="A215" s="666"/>
      <c r="B215" s="303"/>
      <c r="C215" s="304"/>
      <c r="D215" s="685" t="str">
        <f t="shared" si="59"/>
        <v>창녕군 고암면 우천리 844번지 일원 개발행위(태양광발전시설 신축)에 따른 소규모환경영향평가 용역</v>
      </c>
      <c r="E215" s="686"/>
      <c r="F215" s="686"/>
      <c r="G215" s="687">
        <f t="shared" si="60"/>
        <v>1729863.01369863</v>
      </c>
      <c r="H215" s="687"/>
      <c r="I215" s="704"/>
      <c r="J215" s="689"/>
      <c r="L215" s="709">
        <v>46209</v>
      </c>
      <c r="M215" s="709">
        <v>46573</v>
      </c>
      <c r="N215" s="691">
        <f t="shared" si="44"/>
        <v>365</v>
      </c>
      <c r="O215" s="691">
        <f t="shared" si="45"/>
        <v>287</v>
      </c>
      <c r="P215" s="715">
        <v>22000000</v>
      </c>
      <c r="Q215" s="693"/>
      <c r="R215" s="727" t="s">
        <v>1235</v>
      </c>
      <c r="S215" s="728" t="s">
        <v>739</v>
      </c>
    </row>
    <row r="216" spans="1:19" ht="39.950000000000003" customHeight="1">
      <c r="A216" s="666"/>
      <c r="B216" s="303"/>
      <c r="C216" s="304"/>
      <c r="D216" s="685" t="str">
        <f t="shared" si="59"/>
        <v>창녕군 장마면 유리 581-1번지 일원 개발행위(태양광발전시설 신축)에 따른 소규모환경영향평가 용역</v>
      </c>
      <c r="E216" s="686"/>
      <c r="F216" s="686"/>
      <c r="G216" s="687">
        <f t="shared" si="60"/>
        <v>1862465.7534246575</v>
      </c>
      <c r="H216" s="687"/>
      <c r="I216" s="704"/>
      <c r="J216" s="689"/>
      <c r="L216" s="709">
        <v>46231</v>
      </c>
      <c r="M216" s="709">
        <v>46595</v>
      </c>
      <c r="N216" s="691">
        <f t="shared" si="44"/>
        <v>365</v>
      </c>
      <c r="O216" s="691">
        <f t="shared" si="45"/>
        <v>309</v>
      </c>
      <c r="P216" s="715">
        <v>22000000</v>
      </c>
      <c r="Q216" s="693"/>
      <c r="R216" s="727" t="s">
        <v>1236</v>
      </c>
      <c r="S216" s="728" t="s">
        <v>739</v>
      </c>
    </row>
    <row r="217" spans="1:19" ht="39.950000000000003" customHeight="1">
      <c r="A217" s="666"/>
      <c r="B217" s="303"/>
      <c r="C217" s="304"/>
      <c r="D217" s="685" t="str">
        <f t="shared" si="59"/>
        <v>통영시 소하천정비종합계획 재수립 전략환경영향평가 및 기후변화영향평가 용역</v>
      </c>
      <c r="E217" s="686"/>
      <c r="F217" s="686"/>
      <c r="G217" s="687">
        <f t="shared" si="60"/>
        <v>16830555.555555556</v>
      </c>
      <c r="H217" s="687"/>
      <c r="I217" s="704"/>
      <c r="J217" s="689"/>
      <c r="L217" s="709">
        <v>46239</v>
      </c>
      <c r="M217" s="709">
        <v>46778</v>
      </c>
      <c r="N217" s="691">
        <f t="shared" si="44"/>
        <v>540</v>
      </c>
      <c r="O217" s="691">
        <f t="shared" si="45"/>
        <v>365</v>
      </c>
      <c r="P217" s="715">
        <v>249000000</v>
      </c>
      <c r="Q217" s="693"/>
      <c r="R217" s="713" t="s">
        <v>1237</v>
      </c>
      <c r="S217" s="719" t="s">
        <v>739</v>
      </c>
    </row>
    <row r="218" spans="1:19" ht="39.950000000000003" customHeight="1">
      <c r="A218" s="666"/>
      <c r="B218" s="303"/>
      <c r="C218" s="304"/>
      <c r="D218" s="685" t="str">
        <f t="shared" si="59"/>
        <v>154kV 순천#2 S/S 및 분기 T/L 건설사업 소규모환경영향평가 용역</v>
      </c>
      <c r="E218" s="686"/>
      <c r="F218" s="686"/>
      <c r="G218" s="687">
        <f t="shared" si="60"/>
        <v>3171255.5555555555</v>
      </c>
      <c r="H218" s="687"/>
      <c r="I218" s="704"/>
      <c r="J218" s="689"/>
      <c r="L218" s="709">
        <v>46253</v>
      </c>
      <c r="M218" s="709">
        <v>46612</v>
      </c>
      <c r="N218" s="691">
        <f t="shared" si="44"/>
        <v>360</v>
      </c>
      <c r="O218" s="691">
        <f t="shared" si="45"/>
        <v>326</v>
      </c>
      <c r="P218" s="715">
        <v>35020000</v>
      </c>
      <c r="Q218" s="693"/>
      <c r="R218" s="713" t="s">
        <v>1238</v>
      </c>
      <c r="S218" s="726" t="s">
        <v>739</v>
      </c>
    </row>
    <row r="219" spans="1:19" ht="39.950000000000003" customHeight="1">
      <c r="A219" s="666"/>
      <c r="B219" s="303"/>
      <c r="C219" s="304"/>
      <c r="D219" s="685" t="str">
        <f t="shared" si="59"/>
        <v>함안군 칠북면 영동리 265-1번지 일원 개발행위(태양광발전시설 신축) 허가신청에 따른 소규모환경영향평가 용역</v>
      </c>
      <c r="E219" s="686"/>
      <c r="F219" s="686"/>
      <c r="G219" s="687">
        <f t="shared" si="60"/>
        <v>2115616.4383561644</v>
      </c>
      <c r="H219" s="687"/>
      <c r="I219" s="704"/>
      <c r="J219" s="689"/>
      <c r="L219" s="709">
        <v>46273</v>
      </c>
      <c r="M219" s="709">
        <v>46637</v>
      </c>
      <c r="N219" s="691">
        <f t="shared" si="44"/>
        <v>365</v>
      </c>
      <c r="O219" s="691">
        <f t="shared" si="45"/>
        <v>351</v>
      </c>
      <c r="P219" s="715">
        <v>22000000</v>
      </c>
      <c r="Q219" s="693"/>
      <c r="R219" s="716" t="s">
        <v>1239</v>
      </c>
      <c r="S219" s="728" t="s">
        <v>739</v>
      </c>
    </row>
    <row r="220" spans="1:19" ht="39.950000000000003" customHeight="1">
      <c r="A220" s="666"/>
      <c r="B220" s="303"/>
      <c r="C220" s="304"/>
      <c r="D220" s="685" t="str">
        <f t="shared" si="59"/>
        <v>괴정7 재개발정비사업 소규모환경영향평가 용역</v>
      </c>
      <c r="E220" s="686"/>
      <c r="F220" s="686"/>
      <c r="G220" s="687">
        <f t="shared" si="60"/>
        <v>12442054.794520548</v>
      </c>
      <c r="H220" s="687"/>
      <c r="I220" s="704"/>
      <c r="J220" s="689"/>
      <c r="L220" s="709">
        <v>46281</v>
      </c>
      <c r="M220" s="709">
        <v>46645</v>
      </c>
      <c r="N220" s="691">
        <f t="shared" si="44"/>
        <v>365</v>
      </c>
      <c r="O220" s="691">
        <f t="shared" si="45"/>
        <v>359</v>
      </c>
      <c r="P220" s="715">
        <v>126500000</v>
      </c>
      <c r="Q220" s="693"/>
      <c r="R220" s="713" t="s">
        <v>1240</v>
      </c>
      <c r="S220" s="726" t="s">
        <v>739</v>
      </c>
    </row>
    <row r="221" spans="1:19" ht="39.950000000000003" customHeight="1" thickBot="1">
      <c r="A221" s="674"/>
      <c r="B221" s="729"/>
      <c r="C221" s="730"/>
      <c r="D221" s="731" t="s">
        <v>944</v>
      </c>
      <c r="E221" s="731"/>
      <c r="F221" s="731"/>
      <c r="G221" s="732">
        <f>SUM(G121:H220)</f>
        <v>143279369.54551458</v>
      </c>
      <c r="H221" s="732"/>
      <c r="I221" s="733"/>
      <c r="J221" s="734"/>
    </row>
  </sheetData>
  <mergeCells count="469">
    <mergeCell ref="D220:F220"/>
    <mergeCell ref="G220:H220"/>
    <mergeCell ref="D221:F221"/>
    <mergeCell ref="G221:H221"/>
    <mergeCell ref="D217:F217"/>
    <mergeCell ref="G217:H217"/>
    <mergeCell ref="D218:F218"/>
    <mergeCell ref="G218:H218"/>
    <mergeCell ref="D219:F219"/>
    <mergeCell ref="G219:H219"/>
    <mergeCell ref="D214:F214"/>
    <mergeCell ref="G214:H214"/>
    <mergeCell ref="D215:F215"/>
    <mergeCell ref="G215:H215"/>
    <mergeCell ref="D216:F216"/>
    <mergeCell ref="G216:H216"/>
    <mergeCell ref="D211:F211"/>
    <mergeCell ref="G211:H211"/>
    <mergeCell ref="D212:F212"/>
    <mergeCell ref="G212:H212"/>
    <mergeCell ref="D213:F213"/>
    <mergeCell ref="G213:H213"/>
    <mergeCell ref="D208:F208"/>
    <mergeCell ref="G208:H208"/>
    <mergeCell ref="D209:F209"/>
    <mergeCell ref="G209:H209"/>
    <mergeCell ref="D210:F210"/>
    <mergeCell ref="G210:H210"/>
    <mergeCell ref="D205:F205"/>
    <mergeCell ref="G205:H205"/>
    <mergeCell ref="D206:F206"/>
    <mergeCell ref="G206:H206"/>
    <mergeCell ref="D207:F207"/>
    <mergeCell ref="G207:H207"/>
    <mergeCell ref="D202:F202"/>
    <mergeCell ref="G202:H202"/>
    <mergeCell ref="D203:F203"/>
    <mergeCell ref="G203:H203"/>
    <mergeCell ref="D204:F204"/>
    <mergeCell ref="G204:H204"/>
    <mergeCell ref="D199:F199"/>
    <mergeCell ref="G199:H199"/>
    <mergeCell ref="D200:F200"/>
    <mergeCell ref="G200:H200"/>
    <mergeCell ref="D201:F201"/>
    <mergeCell ref="G201:H201"/>
    <mergeCell ref="D196:F196"/>
    <mergeCell ref="G196:H196"/>
    <mergeCell ref="D197:F197"/>
    <mergeCell ref="G197:H197"/>
    <mergeCell ref="D198:F198"/>
    <mergeCell ref="G198:H198"/>
    <mergeCell ref="D193:F193"/>
    <mergeCell ref="G193:H193"/>
    <mergeCell ref="D194:F194"/>
    <mergeCell ref="G194:H194"/>
    <mergeCell ref="D195:F195"/>
    <mergeCell ref="G195:H195"/>
    <mergeCell ref="D190:F190"/>
    <mergeCell ref="G190:H190"/>
    <mergeCell ref="D191:F191"/>
    <mergeCell ref="G191:H191"/>
    <mergeCell ref="D192:F192"/>
    <mergeCell ref="G192:H192"/>
    <mergeCell ref="D187:F187"/>
    <mergeCell ref="G187:H187"/>
    <mergeCell ref="D188:F188"/>
    <mergeCell ref="G188:H188"/>
    <mergeCell ref="D189:F189"/>
    <mergeCell ref="G189:H189"/>
    <mergeCell ref="D184:F184"/>
    <mergeCell ref="G184:H184"/>
    <mergeCell ref="D185:F185"/>
    <mergeCell ref="G185:H185"/>
    <mergeCell ref="D186:F186"/>
    <mergeCell ref="G186:H186"/>
    <mergeCell ref="D181:F181"/>
    <mergeCell ref="G181:H181"/>
    <mergeCell ref="D182:F182"/>
    <mergeCell ref="G182:H182"/>
    <mergeCell ref="D183:F183"/>
    <mergeCell ref="G183:H183"/>
    <mergeCell ref="D178:F178"/>
    <mergeCell ref="G178:H178"/>
    <mergeCell ref="D179:F179"/>
    <mergeCell ref="G179:H179"/>
    <mergeCell ref="D180:F180"/>
    <mergeCell ref="G180:H180"/>
    <mergeCell ref="D175:F175"/>
    <mergeCell ref="G175:H175"/>
    <mergeCell ref="D176:F176"/>
    <mergeCell ref="G176:H176"/>
    <mergeCell ref="D177:F177"/>
    <mergeCell ref="G177:H177"/>
    <mergeCell ref="D172:F172"/>
    <mergeCell ref="G172:H172"/>
    <mergeCell ref="D173:F173"/>
    <mergeCell ref="G173:H173"/>
    <mergeCell ref="D174:F174"/>
    <mergeCell ref="G174:H174"/>
    <mergeCell ref="D169:F169"/>
    <mergeCell ref="G169:H169"/>
    <mergeCell ref="D170:F170"/>
    <mergeCell ref="G170:H170"/>
    <mergeCell ref="D171:F171"/>
    <mergeCell ref="G171:H171"/>
    <mergeCell ref="D166:F166"/>
    <mergeCell ref="G166:H166"/>
    <mergeCell ref="D167:F167"/>
    <mergeCell ref="G167:H167"/>
    <mergeCell ref="D168:F168"/>
    <mergeCell ref="G168:H168"/>
    <mergeCell ref="D163:F163"/>
    <mergeCell ref="G163:H163"/>
    <mergeCell ref="D164:F164"/>
    <mergeCell ref="G164:H164"/>
    <mergeCell ref="D165:F165"/>
    <mergeCell ref="G165:H165"/>
    <mergeCell ref="D160:F160"/>
    <mergeCell ref="G160:H160"/>
    <mergeCell ref="D161:F161"/>
    <mergeCell ref="G161:H161"/>
    <mergeCell ref="D162:F162"/>
    <mergeCell ref="G162:H162"/>
    <mergeCell ref="D157:F157"/>
    <mergeCell ref="G157:H157"/>
    <mergeCell ref="D158:F158"/>
    <mergeCell ref="G158:H158"/>
    <mergeCell ref="D159:F159"/>
    <mergeCell ref="G159:H159"/>
    <mergeCell ref="D154:F154"/>
    <mergeCell ref="G154:H154"/>
    <mergeCell ref="D155:F155"/>
    <mergeCell ref="G155:H155"/>
    <mergeCell ref="D156:F156"/>
    <mergeCell ref="G156:H156"/>
    <mergeCell ref="D151:F151"/>
    <mergeCell ref="G151:H151"/>
    <mergeCell ref="D152:F152"/>
    <mergeCell ref="G152:H152"/>
    <mergeCell ref="D153:F153"/>
    <mergeCell ref="G153:H153"/>
    <mergeCell ref="D148:F148"/>
    <mergeCell ref="G148:H148"/>
    <mergeCell ref="D149:F149"/>
    <mergeCell ref="G149:H149"/>
    <mergeCell ref="D150:F150"/>
    <mergeCell ref="G150:H150"/>
    <mergeCell ref="D145:F145"/>
    <mergeCell ref="G145:H145"/>
    <mergeCell ref="D146:F146"/>
    <mergeCell ref="G146:H146"/>
    <mergeCell ref="D147:F147"/>
    <mergeCell ref="G147:H147"/>
    <mergeCell ref="D142:F142"/>
    <mergeCell ref="G142:H142"/>
    <mergeCell ref="D143:F143"/>
    <mergeCell ref="G143:H143"/>
    <mergeCell ref="D144:F144"/>
    <mergeCell ref="G144:H144"/>
    <mergeCell ref="D139:F139"/>
    <mergeCell ref="G139:H139"/>
    <mergeCell ref="D140:F140"/>
    <mergeCell ref="G140:H140"/>
    <mergeCell ref="D141:F141"/>
    <mergeCell ref="G141:H141"/>
    <mergeCell ref="D136:F136"/>
    <mergeCell ref="G136:H136"/>
    <mergeCell ref="D137:F137"/>
    <mergeCell ref="G137:H137"/>
    <mergeCell ref="D138:F138"/>
    <mergeCell ref="G138:H138"/>
    <mergeCell ref="D133:F133"/>
    <mergeCell ref="G133:H133"/>
    <mergeCell ref="D134:F134"/>
    <mergeCell ref="G134:H134"/>
    <mergeCell ref="D135:F135"/>
    <mergeCell ref="G135:H135"/>
    <mergeCell ref="D130:F130"/>
    <mergeCell ref="G130:H130"/>
    <mergeCell ref="D131:F131"/>
    <mergeCell ref="G131:H131"/>
    <mergeCell ref="D132:F132"/>
    <mergeCell ref="G132:H132"/>
    <mergeCell ref="G126:H126"/>
    <mergeCell ref="D127:F127"/>
    <mergeCell ref="G127:H127"/>
    <mergeCell ref="D128:F128"/>
    <mergeCell ref="G128:H128"/>
    <mergeCell ref="D129:F129"/>
    <mergeCell ref="G129:H129"/>
    <mergeCell ref="I121:I221"/>
    <mergeCell ref="J121:J221"/>
    <mergeCell ref="D122:F122"/>
    <mergeCell ref="G122:H122"/>
    <mergeCell ref="D123:F123"/>
    <mergeCell ref="G123:H123"/>
    <mergeCell ref="D124:F124"/>
    <mergeCell ref="G124:H124"/>
    <mergeCell ref="D125:F125"/>
    <mergeCell ref="G125:H125"/>
    <mergeCell ref="D119:F119"/>
    <mergeCell ref="G119:H119"/>
    <mergeCell ref="D120:F120"/>
    <mergeCell ref="G120:H120"/>
    <mergeCell ref="A121:A221"/>
    <mergeCell ref="B121:B221"/>
    <mergeCell ref="C121:C221"/>
    <mergeCell ref="D121:F121"/>
    <mergeCell ref="G121:H121"/>
    <mergeCell ref="D126:F126"/>
    <mergeCell ref="D116:F116"/>
    <mergeCell ref="G116:H116"/>
    <mergeCell ref="D117:F117"/>
    <mergeCell ref="G117:H117"/>
    <mergeCell ref="D118:F118"/>
    <mergeCell ref="G118:H118"/>
    <mergeCell ref="D113:F113"/>
    <mergeCell ref="G113:H113"/>
    <mergeCell ref="D114:F114"/>
    <mergeCell ref="G114:H114"/>
    <mergeCell ref="D115:F115"/>
    <mergeCell ref="G115:H115"/>
    <mergeCell ref="G109:H109"/>
    <mergeCell ref="D110:F110"/>
    <mergeCell ref="G110:H110"/>
    <mergeCell ref="D111:F111"/>
    <mergeCell ref="G111:H111"/>
    <mergeCell ref="D112:F112"/>
    <mergeCell ref="G112:H112"/>
    <mergeCell ref="I103:I120"/>
    <mergeCell ref="J103:J120"/>
    <mergeCell ref="D104:F104"/>
    <mergeCell ref="G104:H104"/>
    <mergeCell ref="D105:F105"/>
    <mergeCell ref="G105:H105"/>
    <mergeCell ref="D106:F106"/>
    <mergeCell ref="G106:H106"/>
    <mergeCell ref="D107:F107"/>
    <mergeCell ref="G107:H107"/>
    <mergeCell ref="D102:F102"/>
    <mergeCell ref="G102:H102"/>
    <mergeCell ref="A103:A120"/>
    <mergeCell ref="B103:B120"/>
    <mergeCell ref="C103:C120"/>
    <mergeCell ref="D103:F103"/>
    <mergeCell ref="G103:H103"/>
    <mergeCell ref="D108:F108"/>
    <mergeCell ref="G108:H108"/>
    <mergeCell ref="D109:F109"/>
    <mergeCell ref="D99:F99"/>
    <mergeCell ref="G99:H99"/>
    <mergeCell ref="D100:F100"/>
    <mergeCell ref="G100:H100"/>
    <mergeCell ref="D101:F101"/>
    <mergeCell ref="G101:H101"/>
    <mergeCell ref="D96:F96"/>
    <mergeCell ref="G96:H96"/>
    <mergeCell ref="D97:F97"/>
    <mergeCell ref="G97:H97"/>
    <mergeCell ref="D98:F98"/>
    <mergeCell ref="G98:H98"/>
    <mergeCell ref="D93:F93"/>
    <mergeCell ref="G93:H93"/>
    <mergeCell ref="D94:F94"/>
    <mergeCell ref="G94:H94"/>
    <mergeCell ref="D95:F95"/>
    <mergeCell ref="G95:H95"/>
    <mergeCell ref="G89:H89"/>
    <mergeCell ref="D90:F90"/>
    <mergeCell ref="G90:H90"/>
    <mergeCell ref="D91:F91"/>
    <mergeCell ref="G91:H91"/>
    <mergeCell ref="D92:F92"/>
    <mergeCell ref="G92:H92"/>
    <mergeCell ref="I83:I102"/>
    <mergeCell ref="J83:J102"/>
    <mergeCell ref="D84:F84"/>
    <mergeCell ref="G84:H84"/>
    <mergeCell ref="D85:F85"/>
    <mergeCell ref="G85:H85"/>
    <mergeCell ref="D86:F86"/>
    <mergeCell ref="G86:H86"/>
    <mergeCell ref="D87:F87"/>
    <mergeCell ref="G87:H87"/>
    <mergeCell ref="D82:F82"/>
    <mergeCell ref="G82:H82"/>
    <mergeCell ref="A83:A102"/>
    <mergeCell ref="B83:B102"/>
    <mergeCell ref="C83:C102"/>
    <mergeCell ref="D83:F83"/>
    <mergeCell ref="G83:H83"/>
    <mergeCell ref="D88:F88"/>
    <mergeCell ref="G88:H88"/>
    <mergeCell ref="D89:F89"/>
    <mergeCell ref="D79:F79"/>
    <mergeCell ref="G79:H79"/>
    <mergeCell ref="D80:F80"/>
    <mergeCell ref="G80:H80"/>
    <mergeCell ref="D81:F81"/>
    <mergeCell ref="G81:H81"/>
    <mergeCell ref="G75:H75"/>
    <mergeCell ref="D76:F76"/>
    <mergeCell ref="G76:H76"/>
    <mergeCell ref="D77:F77"/>
    <mergeCell ref="G77:H77"/>
    <mergeCell ref="D78:F78"/>
    <mergeCell ref="G78:H78"/>
    <mergeCell ref="I69:I82"/>
    <mergeCell ref="J69:J82"/>
    <mergeCell ref="D70:F70"/>
    <mergeCell ref="G70:H70"/>
    <mergeCell ref="D71:F71"/>
    <mergeCell ref="G71:H71"/>
    <mergeCell ref="D72:F72"/>
    <mergeCell ref="G72:H72"/>
    <mergeCell ref="D73:F73"/>
    <mergeCell ref="G73:H73"/>
    <mergeCell ref="D68:F68"/>
    <mergeCell ref="G68:H68"/>
    <mergeCell ref="A69:A82"/>
    <mergeCell ref="B69:B82"/>
    <mergeCell ref="C69:C82"/>
    <mergeCell ref="D69:F69"/>
    <mergeCell ref="G69:H69"/>
    <mergeCell ref="D74:F74"/>
    <mergeCell ref="G74:H74"/>
    <mergeCell ref="D75:F75"/>
    <mergeCell ref="D65:F65"/>
    <mergeCell ref="G65:H65"/>
    <mergeCell ref="D66:F66"/>
    <mergeCell ref="G66:H66"/>
    <mergeCell ref="D67:F67"/>
    <mergeCell ref="G67:H67"/>
    <mergeCell ref="D62:F62"/>
    <mergeCell ref="G62:H62"/>
    <mergeCell ref="D63:F63"/>
    <mergeCell ref="G63:H63"/>
    <mergeCell ref="D64:F64"/>
    <mergeCell ref="G64:H64"/>
    <mergeCell ref="G58:H58"/>
    <mergeCell ref="D59:F59"/>
    <mergeCell ref="G59:H59"/>
    <mergeCell ref="D60:F60"/>
    <mergeCell ref="G60:H60"/>
    <mergeCell ref="D61:F61"/>
    <mergeCell ref="G61:H61"/>
    <mergeCell ref="I53:I68"/>
    <mergeCell ref="J53:J68"/>
    <mergeCell ref="D54:F54"/>
    <mergeCell ref="G54:H54"/>
    <mergeCell ref="D55:F55"/>
    <mergeCell ref="G55:H55"/>
    <mergeCell ref="D56:F56"/>
    <mergeCell ref="G56:H56"/>
    <mergeCell ref="D57:F57"/>
    <mergeCell ref="G57:H57"/>
    <mergeCell ref="D51:F51"/>
    <mergeCell ref="G51:H51"/>
    <mergeCell ref="D52:F52"/>
    <mergeCell ref="G52:H52"/>
    <mergeCell ref="A53:A68"/>
    <mergeCell ref="B53:B68"/>
    <mergeCell ref="C53:C68"/>
    <mergeCell ref="D53:F53"/>
    <mergeCell ref="G53:H53"/>
    <mergeCell ref="D58:F58"/>
    <mergeCell ref="G47:H47"/>
    <mergeCell ref="D48:F48"/>
    <mergeCell ref="G48:H48"/>
    <mergeCell ref="D49:F49"/>
    <mergeCell ref="G49:H49"/>
    <mergeCell ref="D50:F50"/>
    <mergeCell ref="G50:H50"/>
    <mergeCell ref="J40:J52"/>
    <mergeCell ref="D41:F41"/>
    <mergeCell ref="G41:H41"/>
    <mergeCell ref="D42:F42"/>
    <mergeCell ref="G42:H42"/>
    <mergeCell ref="D43:F43"/>
    <mergeCell ref="G43:H43"/>
    <mergeCell ref="D44:F44"/>
    <mergeCell ref="G44:H44"/>
    <mergeCell ref="D45:F45"/>
    <mergeCell ref="A40:A52"/>
    <mergeCell ref="B40:B52"/>
    <mergeCell ref="C40:C52"/>
    <mergeCell ref="D40:F40"/>
    <mergeCell ref="G40:H40"/>
    <mergeCell ref="I40:I52"/>
    <mergeCell ref="G45:H45"/>
    <mergeCell ref="D46:F46"/>
    <mergeCell ref="G46:H46"/>
    <mergeCell ref="D47:F47"/>
    <mergeCell ref="G36:H36"/>
    <mergeCell ref="D37:F37"/>
    <mergeCell ref="G37:H37"/>
    <mergeCell ref="D38:F38"/>
    <mergeCell ref="G38:H38"/>
    <mergeCell ref="D39:F39"/>
    <mergeCell ref="G39:H39"/>
    <mergeCell ref="I31:I39"/>
    <mergeCell ref="J31:J39"/>
    <mergeCell ref="D32:F32"/>
    <mergeCell ref="G32:H32"/>
    <mergeCell ref="D33:F33"/>
    <mergeCell ref="G33:H33"/>
    <mergeCell ref="D34:F34"/>
    <mergeCell ref="G34:H34"/>
    <mergeCell ref="D35:F35"/>
    <mergeCell ref="G35:H35"/>
    <mergeCell ref="D29:F29"/>
    <mergeCell ref="G29:H29"/>
    <mergeCell ref="D30:F30"/>
    <mergeCell ref="G30:H30"/>
    <mergeCell ref="A31:A39"/>
    <mergeCell ref="B31:B39"/>
    <mergeCell ref="C31:C39"/>
    <mergeCell ref="D31:F31"/>
    <mergeCell ref="G31:H31"/>
    <mergeCell ref="D36:F36"/>
    <mergeCell ref="D26:F26"/>
    <mergeCell ref="G26:H26"/>
    <mergeCell ref="D27:F27"/>
    <mergeCell ref="G27:H27"/>
    <mergeCell ref="D28:F28"/>
    <mergeCell ref="G28:H28"/>
    <mergeCell ref="D23:F23"/>
    <mergeCell ref="G23:H23"/>
    <mergeCell ref="D24:F24"/>
    <mergeCell ref="G24:H24"/>
    <mergeCell ref="D25:F25"/>
    <mergeCell ref="G25:H25"/>
    <mergeCell ref="D20:F20"/>
    <mergeCell ref="G20:H20"/>
    <mergeCell ref="D21:F21"/>
    <mergeCell ref="G21:H21"/>
    <mergeCell ref="D22:F22"/>
    <mergeCell ref="G22:H22"/>
    <mergeCell ref="D17:F17"/>
    <mergeCell ref="G17:H17"/>
    <mergeCell ref="D18:F18"/>
    <mergeCell ref="G18:H18"/>
    <mergeCell ref="D19:F19"/>
    <mergeCell ref="G19:H19"/>
    <mergeCell ref="A14:C15"/>
    <mergeCell ref="D14:F15"/>
    <mergeCell ref="G14:H15"/>
    <mergeCell ref="I14:J15"/>
    <mergeCell ref="A16:B30"/>
    <mergeCell ref="C16:C30"/>
    <mergeCell ref="D16:F16"/>
    <mergeCell ref="G16:H16"/>
    <mergeCell ref="I16:I30"/>
    <mergeCell ref="J16:J30"/>
    <mergeCell ref="A5:B5"/>
    <mergeCell ref="G5:I5"/>
    <mergeCell ref="A6:A8"/>
    <mergeCell ref="H6:I8"/>
    <mergeCell ref="J6:J8"/>
    <mergeCell ref="A9:A12"/>
    <mergeCell ref="H9:I12"/>
    <mergeCell ref="J9:J12"/>
    <mergeCell ref="A1:J1"/>
    <mergeCell ref="A2:J2"/>
    <mergeCell ref="C3:D3"/>
    <mergeCell ref="A4:C4"/>
    <mergeCell ref="E4:F4"/>
    <mergeCell ref="G4:I4"/>
  </mergeCells>
  <phoneticPr fontId="4" type="noConversion"/>
  <conditionalFormatting sqref="R121">
    <cfRule type="expression" dxfId="1" priority="1" stopIfTrue="1">
      <formula>ROW()=ROW(#REF!)</formula>
    </cfRule>
  </conditionalFormatting>
  <printOptions horizontalCentered="1"/>
  <pageMargins left="0.31496062992125984" right="0.31496062992125984" top="0.74803149606299213" bottom="0.55118110236220474" header="0.39370078740157483" footer="0.39370078740157483"/>
  <pageSetup paperSize="9" scale="96" orientation="portrait" r:id="rId1"/>
  <headerFooter alignWithMargins="0">
    <oddHeader xml:space="preserve">&amp;R&amp;"궁서체,기울임꼴"&amp;8      &amp;U                          </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CFB1E-47E3-4015-9D59-9943C3A6CF97}">
  <sheetPr>
    <tabColor rgb="FFFF0000"/>
  </sheetPr>
  <dimension ref="A1:V125"/>
  <sheetViews>
    <sheetView showGridLines="0" view="pageBreakPreview" zoomScaleNormal="100" workbookViewId="0">
      <selection sqref="A1:J1"/>
    </sheetView>
  </sheetViews>
  <sheetFormatPr defaultColWidth="8.88671875" defaultRowHeight="11.25"/>
  <cols>
    <col min="1" max="1" width="9.21875" style="5" customWidth="1"/>
    <col min="2" max="2" width="13.33203125" style="5" customWidth="1"/>
    <col min="3" max="3" width="6.109375" style="5" customWidth="1"/>
    <col min="4" max="4" width="8.88671875" style="5"/>
    <col min="5" max="5" width="10.77734375" style="5" customWidth="1"/>
    <col min="6" max="6" width="14.44140625" style="6" customWidth="1"/>
    <col min="7" max="7" width="8.77734375" style="6" customWidth="1"/>
    <col min="8" max="8" width="7.88671875" style="6" customWidth="1"/>
    <col min="9" max="9" width="14.21875" style="5" customWidth="1"/>
    <col min="10" max="10" width="5.88671875" style="5" customWidth="1"/>
    <col min="11" max="11" width="4.77734375" style="5" customWidth="1"/>
    <col min="12" max="13" width="8.88671875" style="5"/>
    <col min="14" max="14" width="11.44140625" style="5" bestFit="1" customWidth="1"/>
    <col min="15" max="18" width="8.88671875" style="6"/>
    <col min="19" max="19" width="8.88671875" style="591"/>
    <col min="20" max="20" width="8.6640625" style="592" customWidth="1"/>
    <col min="21" max="21" width="8.6640625" style="593" customWidth="1"/>
    <col min="22" max="22" width="8.88671875" style="48"/>
    <col min="23" max="16384" width="8.88671875" style="5"/>
  </cols>
  <sheetData>
    <row r="1" spans="1:22" s="2" customFormat="1" ht="22.5">
      <c r="A1" s="308" t="s">
        <v>760</v>
      </c>
      <c r="B1" s="308"/>
      <c r="C1" s="308"/>
      <c r="D1" s="308"/>
      <c r="E1" s="308"/>
      <c r="F1" s="308"/>
      <c r="G1" s="308"/>
      <c r="H1" s="308"/>
      <c r="I1" s="308"/>
      <c r="J1" s="308"/>
      <c r="O1" s="51"/>
      <c r="P1" s="51"/>
      <c r="Q1" s="51"/>
      <c r="R1" s="51"/>
      <c r="S1" s="586"/>
      <c r="T1" s="587"/>
      <c r="U1" s="588"/>
      <c r="V1" s="48"/>
    </row>
    <row r="2" spans="1:22" ht="12.75" customHeight="1">
      <c r="A2" s="589" t="s">
        <v>1</v>
      </c>
      <c r="B2" s="590">
        <f>'[15]제4호(참여현황)'!C2</f>
        <v>46287</v>
      </c>
      <c r="C2" s="309"/>
      <c r="D2" s="309"/>
    </row>
    <row r="3" spans="1:22" ht="12.75" hidden="1" customHeight="1">
      <c r="A3" s="589" t="s">
        <v>761</v>
      </c>
      <c r="B3" s="590">
        <f>'[15]제1호(신청서)'!H15</f>
        <v>46307</v>
      </c>
      <c r="C3" s="309"/>
      <c r="D3" s="309"/>
    </row>
    <row r="4" spans="1:22" ht="16.5" customHeight="1" thickBot="1">
      <c r="A4" s="530" t="s">
        <v>2</v>
      </c>
      <c r="B4" s="531"/>
      <c r="C4" s="531"/>
      <c r="D4" s="236" t="s">
        <v>3</v>
      </c>
      <c r="E4" s="532" t="s">
        <v>4</v>
      </c>
      <c r="F4" s="533"/>
      <c r="G4" s="532" t="s">
        <v>5</v>
      </c>
      <c r="H4" s="534"/>
      <c r="I4" s="533"/>
      <c r="J4" s="237" t="s">
        <v>6</v>
      </c>
    </row>
    <row r="5" spans="1:22" ht="16.5" customHeight="1" thickTop="1">
      <c r="A5" s="594" t="s">
        <v>7</v>
      </c>
      <c r="B5" s="595"/>
      <c r="C5" s="596" t="str">
        <f>'[15]제4호(참여현황)'!C26</f>
        <v>이 시 형</v>
      </c>
      <c r="D5" s="597">
        <v>4</v>
      </c>
      <c r="E5" s="598">
        <f>I16</f>
        <v>124707529.1532581</v>
      </c>
      <c r="F5" s="599">
        <f>E5/100000000</f>
        <v>1.2470752915325809</v>
      </c>
      <c r="G5" s="600">
        <v>4</v>
      </c>
      <c r="H5" s="601"/>
      <c r="I5" s="602"/>
      <c r="J5" s="603" t="s">
        <v>8</v>
      </c>
      <c r="K5" s="12" t="s">
        <v>8</v>
      </c>
    </row>
    <row r="6" spans="1:22" ht="16.5" customHeight="1">
      <c r="A6" s="519" t="s">
        <v>596</v>
      </c>
      <c r="B6" s="604" t="str">
        <f>'[15]제4호(참여현황)'!B27</f>
        <v>대기관리분야</v>
      </c>
      <c r="C6" s="244" t="str">
        <f>'[15]제4호(참여현황)'!C27</f>
        <v>이 현 정</v>
      </c>
      <c r="D6" s="245">
        <v>7</v>
      </c>
      <c r="E6" s="246">
        <f>I31</f>
        <v>196052469.07966942</v>
      </c>
      <c r="F6" s="605">
        <f>E6/100000000</f>
        <v>1.9605246907966942</v>
      </c>
      <c r="G6" s="249">
        <f>ROUND(IF((7-(7*((E6-250000000)/250000000)))&gt;7, 7, (7-(7*((E6-250000000)/250000000)))), 2)</f>
        <v>7</v>
      </c>
      <c r="H6" s="606">
        <f>(G6+G7+G8)/3</f>
        <v>6.913333333333334</v>
      </c>
      <c r="I6" s="607"/>
      <c r="J6" s="608"/>
      <c r="K6" s="12"/>
    </row>
    <row r="7" spans="1:22" ht="16.5" customHeight="1">
      <c r="A7" s="520"/>
      <c r="B7" s="604" t="str">
        <f>'[15]제4호(참여현황)'!B28</f>
        <v>수질관리분야</v>
      </c>
      <c r="C7" s="244" t="str">
        <f>'[15]제4호(참여현황)'!C28</f>
        <v>신 현 민</v>
      </c>
      <c r="D7" s="245">
        <v>7</v>
      </c>
      <c r="E7" s="246">
        <f>I44</f>
        <v>129441389.53508575</v>
      </c>
      <c r="F7" s="605">
        <f t="shared" ref="F7:F12" si="0">E7/100000000</f>
        <v>1.2944138953508575</v>
      </c>
      <c r="G7" s="249">
        <f t="shared" ref="G7:G8" si="1">ROUND(IF((7-(7*((E7-250000000)/250000000)))&gt;7, 7, (7-(7*((E7-250000000)/250000000)))), 2)</f>
        <v>7</v>
      </c>
      <c r="H7" s="606"/>
      <c r="I7" s="607"/>
      <c r="J7" s="609"/>
      <c r="K7" s="12"/>
    </row>
    <row r="8" spans="1:22" ht="16.5" customHeight="1">
      <c r="A8" s="520"/>
      <c r="B8" s="604" t="str">
        <f>'[15]제4호(참여현황)'!B29</f>
        <v>소음진동분야</v>
      </c>
      <c r="C8" s="244" t="str">
        <f>'[15]제4호(참여현황)'!C29</f>
        <v>김 권 용</v>
      </c>
      <c r="D8" s="245">
        <v>7</v>
      </c>
      <c r="E8" s="246">
        <f>I56</f>
        <v>259389797.88850406</v>
      </c>
      <c r="F8" s="605">
        <f t="shared" si="0"/>
        <v>2.5938979788850407</v>
      </c>
      <c r="G8" s="249">
        <f t="shared" si="1"/>
        <v>6.74</v>
      </c>
      <c r="H8" s="606"/>
      <c r="I8" s="607"/>
      <c r="J8" s="610"/>
      <c r="K8" s="12"/>
    </row>
    <row r="9" spans="1:22" ht="16.5" customHeight="1">
      <c r="A9" s="611" t="s">
        <v>597</v>
      </c>
      <c r="B9" s="604" t="str">
        <f>'[15]제4호(참여현황)'!B30</f>
        <v>대기관리분야</v>
      </c>
      <c r="C9" s="244" t="str">
        <f>'[15]제4호(참여현황)'!C30</f>
        <v>김 규 태</v>
      </c>
      <c r="D9" s="245">
        <v>6</v>
      </c>
      <c r="E9" s="246">
        <f>I71</f>
        <v>178060852.29841778</v>
      </c>
      <c r="F9" s="605">
        <f t="shared" si="0"/>
        <v>1.7806085229841777</v>
      </c>
      <c r="G9" s="249">
        <f>ROUND(IF((6-(6*((E9-250000000)/250000000)))&gt;6, 6, (6-(6*((E9-250000000)/250000000)))), 2)</f>
        <v>6</v>
      </c>
      <c r="H9" s="612">
        <f>(G9+G10+G11+G12)/4</f>
        <v>6</v>
      </c>
      <c r="I9" s="613"/>
      <c r="J9" s="614" t="s">
        <v>8</v>
      </c>
      <c r="K9" s="5" t="s">
        <v>8</v>
      </c>
    </row>
    <row r="10" spans="1:22" ht="16.5" customHeight="1">
      <c r="A10" s="615"/>
      <c r="B10" s="604" t="str">
        <f>'[15]제4호(참여현황)'!B31</f>
        <v>수질관리분야</v>
      </c>
      <c r="C10" s="244" t="str">
        <f>'[15]제4호(참여현황)'!C31</f>
        <v>최 유 덕</v>
      </c>
      <c r="D10" s="245">
        <v>6</v>
      </c>
      <c r="E10" s="246">
        <f>I87</f>
        <v>95661431.512766972</v>
      </c>
      <c r="F10" s="605">
        <f t="shared" si="0"/>
        <v>0.9566143151276697</v>
      </c>
      <c r="G10" s="249">
        <f t="shared" ref="G10:G12" si="2">ROUND(IF((6-(6*((E10-250000000)/250000000)))&gt;6, 6, (6-(6*((E10-250000000)/250000000)))), 2)</f>
        <v>6</v>
      </c>
      <c r="H10" s="616"/>
      <c r="I10" s="617"/>
      <c r="J10" s="618"/>
    </row>
    <row r="11" spans="1:22" ht="16.5" customHeight="1">
      <c r="A11" s="615"/>
      <c r="B11" s="604" t="str">
        <f>'[15]제4호(참여현황)'!B32</f>
        <v>자연환경분야</v>
      </c>
      <c r="C11" s="244" t="str">
        <f>'[15]제4호(참여현황)'!C32</f>
        <v>송 수 욱</v>
      </c>
      <c r="D11" s="245">
        <v>6</v>
      </c>
      <c r="E11" s="246">
        <f>I97</f>
        <v>145856572.38702807</v>
      </c>
      <c r="F11" s="605">
        <f t="shared" si="0"/>
        <v>1.4585657238702807</v>
      </c>
      <c r="G11" s="249">
        <f t="shared" si="2"/>
        <v>6</v>
      </c>
      <c r="H11" s="616"/>
      <c r="I11" s="617"/>
      <c r="J11" s="618"/>
    </row>
    <row r="12" spans="1:22" ht="16.5" customHeight="1">
      <c r="A12" s="619"/>
      <c r="B12" s="604" t="str">
        <f>'[15]제4호(참여현황)'!B33</f>
        <v>폐기물처리분야</v>
      </c>
      <c r="C12" s="244" t="str">
        <f>'[15]제4호(참여현황)'!C33</f>
        <v>홍 순 우</v>
      </c>
      <c r="D12" s="245">
        <v>6</v>
      </c>
      <c r="E12" s="246">
        <f>I112</f>
        <v>130355427.40918531</v>
      </c>
      <c r="F12" s="605">
        <f t="shared" si="0"/>
        <v>1.3035542740918531</v>
      </c>
      <c r="G12" s="249">
        <f t="shared" si="2"/>
        <v>6</v>
      </c>
      <c r="H12" s="620"/>
      <c r="I12" s="621"/>
      <c r="J12" s="6"/>
    </row>
    <row r="13" spans="1:22" ht="15.75" customHeight="1">
      <c r="A13" s="14" t="s">
        <v>762</v>
      </c>
    </row>
    <row r="14" spans="1:22" ht="13.5" customHeight="1">
      <c r="A14" s="514" t="s">
        <v>11</v>
      </c>
      <c r="B14" s="515"/>
      <c r="C14" s="515"/>
      <c r="D14" s="515" t="s">
        <v>12</v>
      </c>
      <c r="E14" s="515"/>
      <c r="F14" s="515"/>
      <c r="G14" s="622" t="s">
        <v>13</v>
      </c>
      <c r="H14" s="623"/>
      <c r="I14" s="502" t="s">
        <v>5</v>
      </c>
      <c r="J14" s="503"/>
    </row>
    <row r="15" spans="1:22" ht="14.25" customHeight="1" thickBot="1">
      <c r="A15" s="516"/>
      <c r="B15" s="517"/>
      <c r="C15" s="517"/>
      <c r="D15" s="517"/>
      <c r="E15" s="517"/>
      <c r="F15" s="517"/>
      <c r="G15" s="624"/>
      <c r="H15" s="625"/>
      <c r="I15" s="504"/>
      <c r="J15" s="505"/>
      <c r="L15" s="29" t="s">
        <v>683</v>
      </c>
      <c r="M15" s="29" t="s">
        <v>763</v>
      </c>
      <c r="N15" s="29" t="s">
        <v>686</v>
      </c>
      <c r="O15" s="29" t="s">
        <v>764</v>
      </c>
      <c r="P15" s="29" t="s">
        <v>685</v>
      </c>
      <c r="Q15" s="29" t="s">
        <v>765</v>
      </c>
      <c r="R15" s="29" t="s">
        <v>529</v>
      </c>
      <c r="S15" s="626" t="s">
        <v>766</v>
      </c>
      <c r="T15" s="627" t="s">
        <v>767</v>
      </c>
      <c r="U15" s="628" t="s">
        <v>689</v>
      </c>
    </row>
    <row r="16" spans="1:22" ht="35.1" customHeight="1" thickTop="1">
      <c r="A16" s="341" t="str">
        <f>A5</f>
        <v>책임기술자</v>
      </c>
      <c r="B16" s="629"/>
      <c r="C16" s="630" t="str">
        <f>C5</f>
        <v>이 시 형</v>
      </c>
      <c r="D16" s="631" t="str">
        <f t="shared" ref="D16:D79" si="3">L16 &amp;
IF(Q16 = "", "", CHAR(10) &amp; "(※ 과업중지 : " &amp; TEXT(Q16, "yyyy.mm.dd") &amp; " )") &amp;
IF(R16 = "", "", CHAR(10) &amp; "(※ 협의완료 : " &amp; TEXT(R16, "yyyy.mm.dd") &amp; " )")</f>
        <v>성내~고부간 지방도 확포장공사 사후환경영향조사 용역</v>
      </c>
      <c r="E16" s="632"/>
      <c r="F16" s="633"/>
      <c r="G16" s="634">
        <f t="shared" ref="G16:G79" si="4">U16</f>
        <v>12097142.857142858</v>
      </c>
      <c r="H16" s="635"/>
      <c r="I16" s="512">
        <f>SUM(G16:H30)</f>
        <v>124707529.1532581</v>
      </c>
      <c r="J16" s="636">
        <v>4</v>
      </c>
      <c r="K16" s="196">
        <v>1</v>
      </c>
      <c r="L16" s="196" t="s">
        <v>768</v>
      </c>
      <c r="M16" s="637" t="s">
        <v>769</v>
      </c>
      <c r="N16" s="637">
        <v>1044000000</v>
      </c>
      <c r="O16" s="638">
        <v>44155</v>
      </c>
      <c r="P16" s="638">
        <v>47304</v>
      </c>
      <c r="Q16" s="638"/>
      <c r="R16" s="638"/>
      <c r="S16" s="626">
        <f>P16-O16+1</f>
        <v>3150</v>
      </c>
      <c r="T16" s="627">
        <f>IF(R16&lt;&gt;"", "협의완료", IF(Q16="", MIN(365, P16-$B$2+1), IF($B$2-Q16+1&gt;=90, "3개월 이상 용역중지", MIN(365, P16-Q16+1))))</f>
        <v>365</v>
      </c>
      <c r="U16" s="628">
        <f>IF(AND(Q16="",R16=""), N16*(T16/S16)/10, IF(R16&lt;&gt;"", "협의완료", IF(Q16&lt;&gt;"", IF($B$2-Q16&gt;=90, "3개월 이상 중지중", N16*(T16/S16)/10), "")))</f>
        <v>12097142.857142858</v>
      </c>
    </row>
    <row r="17" spans="1:21" ht="35.1" customHeight="1">
      <c r="A17" s="343"/>
      <c r="B17" s="639"/>
      <c r="C17" s="490"/>
      <c r="D17" s="631" t="str">
        <f t="shared" si="3"/>
        <v>구리갈매역세권 공공주택지구 사후환경영향조사(공사시) 용역</v>
      </c>
      <c r="E17" s="632"/>
      <c r="F17" s="633"/>
      <c r="G17" s="640">
        <f t="shared" si="4"/>
        <v>20467438.599402588</v>
      </c>
      <c r="H17" s="641"/>
      <c r="I17" s="492"/>
      <c r="J17" s="642"/>
      <c r="K17" s="196">
        <v>2</v>
      </c>
      <c r="L17" s="196" t="s">
        <v>770</v>
      </c>
      <c r="M17" s="637" t="s">
        <v>527</v>
      </c>
      <c r="N17" s="637">
        <v>1689545000</v>
      </c>
      <c r="O17" s="638">
        <v>44454</v>
      </c>
      <c r="P17" s="638">
        <v>47466</v>
      </c>
      <c r="Q17" s="638"/>
      <c r="R17" s="638"/>
      <c r="S17" s="626">
        <f t="shared" ref="S17:S80" si="5">P17-O17+1</f>
        <v>3013</v>
      </c>
      <c r="T17" s="627">
        <f t="shared" ref="T17:T80" si="6">IF(R17&lt;&gt;"", "협의완료", IF(Q17="", MIN(365, P17-$B$2+1), IF($B$2-Q17+1&gt;=90, "3개월 이상 용역중지", MIN(365, P17-Q17+1))))</f>
        <v>365</v>
      </c>
      <c r="U17" s="628">
        <f t="shared" ref="U17:U80" si="7">IF(AND(Q17="",R17=""), N17*(T17/S17)/10, IF(R17&lt;&gt;"", "협의완료", IF(Q17&lt;&gt;"", IF($B$2-Q17&gt;=90, "3개월 이상 중지중", N17*(T17/S17)/10), "")))</f>
        <v>20467438.599402588</v>
      </c>
    </row>
    <row r="18" spans="1:21" ht="35.1" customHeight="1">
      <c r="A18" s="343"/>
      <c r="B18" s="639"/>
      <c r="C18" s="490"/>
      <c r="D18" s="631" t="str">
        <f t="shared" si="3"/>
        <v>성남고등 공공주택지구 사후환경영향조사용역</v>
      </c>
      <c r="E18" s="632"/>
      <c r="F18" s="633"/>
      <c r="G18" s="640">
        <f t="shared" si="4"/>
        <v>2476544.6478092065</v>
      </c>
      <c r="H18" s="641"/>
      <c r="I18" s="492"/>
      <c r="J18" s="642"/>
      <c r="K18" s="196">
        <v>3</v>
      </c>
      <c r="L18" s="196" t="s">
        <v>771</v>
      </c>
      <c r="M18" s="637" t="s">
        <v>527</v>
      </c>
      <c r="N18" s="637">
        <v>442100000</v>
      </c>
      <c r="O18" s="638">
        <v>44585</v>
      </c>
      <c r="P18" s="638">
        <v>46387</v>
      </c>
      <c r="Q18" s="638"/>
      <c r="R18" s="638"/>
      <c r="S18" s="626">
        <f t="shared" si="5"/>
        <v>1803</v>
      </c>
      <c r="T18" s="627">
        <f t="shared" si="6"/>
        <v>101</v>
      </c>
      <c r="U18" s="628">
        <f t="shared" si="7"/>
        <v>2476544.6478092065</v>
      </c>
    </row>
    <row r="19" spans="1:21" ht="35.1" customHeight="1">
      <c r="A19" s="343"/>
      <c r="B19" s="639"/>
      <c r="C19" s="490"/>
      <c r="D19" s="631" t="str">
        <f t="shared" si="3"/>
        <v>서울도시철도 7호선 청라국제도시 연장 건설공사 사후환경영향조사용역</v>
      </c>
      <c r="E19" s="632"/>
      <c r="F19" s="633"/>
      <c r="G19" s="640">
        <f t="shared" si="4"/>
        <v>16098886.198547218</v>
      </c>
      <c r="H19" s="641"/>
      <c r="I19" s="492"/>
      <c r="J19" s="642"/>
      <c r="K19" s="196">
        <v>4</v>
      </c>
      <c r="L19" s="196" t="s">
        <v>772</v>
      </c>
      <c r="M19" s="637" t="s">
        <v>773</v>
      </c>
      <c r="N19" s="637">
        <v>910800000</v>
      </c>
      <c r="O19" s="638">
        <v>44610</v>
      </c>
      <c r="P19" s="638">
        <v>46674</v>
      </c>
      <c r="Q19" s="638"/>
      <c r="R19" s="638"/>
      <c r="S19" s="626">
        <f t="shared" si="5"/>
        <v>2065</v>
      </c>
      <c r="T19" s="627">
        <f t="shared" si="6"/>
        <v>365</v>
      </c>
      <c r="U19" s="628">
        <f t="shared" si="7"/>
        <v>16098886.198547218</v>
      </c>
    </row>
    <row r="20" spans="1:21" ht="35.1" customHeight="1">
      <c r="A20" s="343"/>
      <c r="B20" s="639"/>
      <c r="C20" s="490"/>
      <c r="D20" s="631" t="str">
        <f t="shared" si="3"/>
        <v>남양주 OO지구 도시개발사업 전략환경영향평가용역</v>
      </c>
      <c r="E20" s="632"/>
      <c r="F20" s="633"/>
      <c r="G20" s="640">
        <f t="shared" si="4"/>
        <v>3751336.4055299535</v>
      </c>
      <c r="H20" s="641"/>
      <c r="I20" s="492"/>
      <c r="J20" s="642"/>
      <c r="K20" s="196">
        <v>5</v>
      </c>
      <c r="L20" s="196" t="s">
        <v>774</v>
      </c>
      <c r="M20" s="637" t="s">
        <v>527</v>
      </c>
      <c r="N20" s="637">
        <v>259800000</v>
      </c>
      <c r="O20" s="638">
        <v>44616</v>
      </c>
      <c r="P20" s="638">
        <v>46568</v>
      </c>
      <c r="Q20" s="638"/>
      <c r="R20" s="638"/>
      <c r="S20" s="626">
        <f t="shared" si="5"/>
        <v>1953</v>
      </c>
      <c r="T20" s="627">
        <f t="shared" si="6"/>
        <v>282</v>
      </c>
      <c r="U20" s="628">
        <f t="shared" si="7"/>
        <v>3751336.4055299535</v>
      </c>
    </row>
    <row r="21" spans="1:21" ht="35.1" customHeight="1">
      <c r="A21" s="343"/>
      <c r="B21" s="639"/>
      <c r="C21" s="490"/>
      <c r="D21" s="631" t="str">
        <f t="shared" si="3"/>
        <v>군내~내촌 국지도 건설공사 사후환경영향조사 용역</v>
      </c>
      <c r="E21" s="632"/>
      <c r="F21" s="633"/>
      <c r="G21" s="640">
        <f t="shared" si="4"/>
        <v>14072777.77777778</v>
      </c>
      <c r="H21" s="641"/>
      <c r="I21" s="492"/>
      <c r="J21" s="642"/>
      <c r="K21" s="196">
        <v>6</v>
      </c>
      <c r="L21" s="196" t="s">
        <v>775</v>
      </c>
      <c r="M21" s="637" t="s">
        <v>776</v>
      </c>
      <c r="N21" s="637">
        <v>1388000000</v>
      </c>
      <c r="O21" s="638">
        <v>44655</v>
      </c>
      <c r="P21" s="638">
        <v>48254</v>
      </c>
      <c r="Q21" s="638"/>
      <c r="R21" s="638"/>
      <c r="S21" s="626">
        <f t="shared" si="5"/>
        <v>3600</v>
      </c>
      <c r="T21" s="627">
        <f t="shared" si="6"/>
        <v>365</v>
      </c>
      <c r="U21" s="628">
        <f t="shared" si="7"/>
        <v>14072777.77777778</v>
      </c>
    </row>
    <row r="22" spans="1:21" ht="35.1" customHeight="1">
      <c r="A22" s="343"/>
      <c r="B22" s="639"/>
      <c r="C22" s="490"/>
      <c r="D22" s="631" t="str">
        <f t="shared" si="3"/>
        <v>수서~광주 복선전철 건설사업 환경영향평가</v>
      </c>
      <c r="E22" s="632"/>
      <c r="F22" s="633"/>
      <c r="G22" s="640">
        <f t="shared" si="4"/>
        <v>8984389.6872358415</v>
      </c>
      <c r="H22" s="641"/>
      <c r="I22" s="492"/>
      <c r="J22" s="642"/>
      <c r="K22" s="196">
        <v>7</v>
      </c>
      <c r="L22" s="196" t="s">
        <v>777</v>
      </c>
      <c r="M22" s="637" t="s">
        <v>454</v>
      </c>
      <c r="N22" s="637">
        <v>1052330000</v>
      </c>
      <c r="O22" s="638">
        <v>45205</v>
      </c>
      <c r="P22" s="638">
        <v>46387</v>
      </c>
      <c r="Q22" s="638"/>
      <c r="R22" s="638"/>
      <c r="S22" s="626">
        <f t="shared" si="5"/>
        <v>1183</v>
      </c>
      <c r="T22" s="627">
        <f t="shared" si="6"/>
        <v>101</v>
      </c>
      <c r="U22" s="628">
        <f t="shared" si="7"/>
        <v>8984389.6872358415</v>
      </c>
    </row>
    <row r="23" spans="1:21" ht="35.1" customHeight="1">
      <c r="A23" s="343"/>
      <c r="B23" s="639"/>
      <c r="C23" s="490"/>
      <c r="D23" s="631" t="str">
        <f t="shared" si="3"/>
        <v>수도권광역급행철도 B노선(용산~상봉) 기타공구 사후환경영향조사용역</v>
      </c>
      <c r="E23" s="632"/>
      <c r="F23" s="633"/>
      <c r="G23" s="640">
        <f t="shared" si="4"/>
        <v>39111179.93186745</v>
      </c>
      <c r="H23" s="641"/>
      <c r="I23" s="492"/>
      <c r="J23" s="642"/>
      <c r="K23" s="196">
        <v>8</v>
      </c>
      <c r="L23" s="196" t="s">
        <v>778</v>
      </c>
      <c r="M23" s="637" t="s">
        <v>454</v>
      </c>
      <c r="N23" s="637">
        <v>3460000000</v>
      </c>
      <c r="O23" s="638">
        <v>45716</v>
      </c>
      <c r="P23" s="638">
        <v>48944</v>
      </c>
      <c r="Q23" s="638"/>
      <c r="R23" s="638"/>
      <c r="S23" s="626">
        <f t="shared" si="5"/>
        <v>3229</v>
      </c>
      <c r="T23" s="627">
        <f t="shared" si="6"/>
        <v>365</v>
      </c>
      <c r="U23" s="628">
        <f t="shared" si="7"/>
        <v>39111179.93186745</v>
      </c>
    </row>
    <row r="24" spans="1:21" ht="35.1" customHeight="1">
      <c r="A24" s="343"/>
      <c r="B24" s="639"/>
      <c r="C24" s="490"/>
      <c r="D24" s="631" t="str">
        <f t="shared" si="3"/>
        <v>경주시 클린에너지센터 전략환경영향평가용역</v>
      </c>
      <c r="E24" s="632"/>
      <c r="F24" s="633"/>
      <c r="G24" s="640">
        <f t="shared" si="4"/>
        <v>1544520.5479452054</v>
      </c>
      <c r="H24" s="641"/>
      <c r="I24" s="492"/>
      <c r="J24" s="642"/>
      <c r="K24" s="196">
        <v>9</v>
      </c>
      <c r="L24" s="196" t="s">
        <v>779</v>
      </c>
      <c r="M24" s="637" t="s">
        <v>780</v>
      </c>
      <c r="N24" s="637">
        <v>225500000</v>
      </c>
      <c r="O24" s="638">
        <v>45947</v>
      </c>
      <c r="P24" s="638">
        <v>46311</v>
      </c>
      <c r="Q24" s="638"/>
      <c r="R24" s="638"/>
      <c r="S24" s="626">
        <f t="shared" si="5"/>
        <v>365</v>
      </c>
      <c r="T24" s="627">
        <f t="shared" si="6"/>
        <v>25</v>
      </c>
      <c r="U24" s="628">
        <f t="shared" si="7"/>
        <v>1544520.5479452054</v>
      </c>
    </row>
    <row r="25" spans="1:21" ht="35.1" customHeight="1">
      <c r="A25" s="343"/>
      <c r="B25" s="639"/>
      <c r="C25" s="490"/>
      <c r="D25" s="631" t="str">
        <f t="shared" si="3"/>
        <v>청북하늘빛호수공원 사후환경영향조사(공사시) 용역(3차시)</v>
      </c>
      <c r="E25" s="632"/>
      <c r="F25" s="633"/>
      <c r="G25" s="640">
        <f t="shared" si="4"/>
        <v>6103312.5</v>
      </c>
      <c r="H25" s="641"/>
      <c r="I25" s="492"/>
      <c r="J25" s="642"/>
      <c r="K25" s="196">
        <v>10</v>
      </c>
      <c r="L25" s="196" t="s">
        <v>781</v>
      </c>
      <c r="M25" s="637" t="s">
        <v>782</v>
      </c>
      <c r="N25" s="637">
        <v>102195000</v>
      </c>
      <c r="O25" s="638">
        <v>46142</v>
      </c>
      <c r="P25" s="638">
        <v>46501</v>
      </c>
      <c r="Q25" s="638"/>
      <c r="R25" s="638"/>
      <c r="S25" s="626">
        <f t="shared" si="5"/>
        <v>360</v>
      </c>
      <c r="T25" s="627">
        <f t="shared" si="6"/>
        <v>215</v>
      </c>
      <c r="U25" s="628">
        <f t="shared" si="7"/>
        <v>6103312.5</v>
      </c>
    </row>
    <row r="26" spans="1:21" ht="35.1" customHeight="1">
      <c r="A26" s="343"/>
      <c r="B26" s="639"/>
      <c r="C26" s="490"/>
      <c r="D26" s="631" t="str">
        <f t="shared" si="3"/>
        <v>세종조치원 공공주택지구 조성사업 환경영향평가 용역
(※ 과업중지 : 2025.08.11 )</v>
      </c>
      <c r="E26" s="632"/>
      <c r="F26" s="633"/>
      <c r="G26" s="640" t="str">
        <f t="shared" si="4"/>
        <v>3개월 이상 중지중</v>
      </c>
      <c r="H26" s="641"/>
      <c r="I26" s="492"/>
      <c r="J26" s="642"/>
      <c r="K26" s="196">
        <v>11</v>
      </c>
      <c r="L26" s="196" t="s">
        <v>783</v>
      </c>
      <c r="M26" s="637" t="s">
        <v>527</v>
      </c>
      <c r="N26" s="637">
        <v>1248480000</v>
      </c>
      <c r="O26" s="638">
        <v>45072</v>
      </c>
      <c r="P26" s="638">
        <v>47263</v>
      </c>
      <c r="Q26" s="638">
        <v>45880</v>
      </c>
      <c r="R26" s="638"/>
      <c r="S26" s="626">
        <f t="shared" si="5"/>
        <v>2192</v>
      </c>
      <c r="T26" s="627" t="str">
        <f t="shared" si="6"/>
        <v>3개월 이상 용역중지</v>
      </c>
      <c r="U26" s="628" t="str">
        <f t="shared" si="7"/>
        <v>3개월 이상 중지중</v>
      </c>
    </row>
    <row r="27" spans="1:21" ht="35.1" customHeight="1">
      <c r="A27" s="343"/>
      <c r="B27" s="639"/>
      <c r="C27" s="490"/>
      <c r="D27" s="631" t="str">
        <f t="shared" si="3"/>
        <v>남양주진접2 공공주택지구 환경영향평가용역
(※ 협의완료 : 2019.11.18 )</v>
      </c>
      <c r="E27" s="632"/>
      <c r="F27" s="633"/>
      <c r="G27" s="640" t="str">
        <f t="shared" si="4"/>
        <v>협의완료</v>
      </c>
      <c r="H27" s="641"/>
      <c r="I27" s="492"/>
      <c r="J27" s="642"/>
      <c r="K27" s="196">
        <v>12</v>
      </c>
      <c r="L27" s="196" t="s">
        <v>784</v>
      </c>
      <c r="M27" s="637" t="s">
        <v>527</v>
      </c>
      <c r="N27" s="637">
        <v>578348000</v>
      </c>
      <c r="O27" s="638">
        <v>43332</v>
      </c>
      <c r="P27" s="638">
        <v>44926</v>
      </c>
      <c r="Q27" s="638"/>
      <c r="R27" s="638">
        <v>43787</v>
      </c>
      <c r="S27" s="626">
        <f t="shared" si="5"/>
        <v>1595</v>
      </c>
      <c r="T27" s="627" t="str">
        <f t="shared" si="6"/>
        <v>협의완료</v>
      </c>
      <c r="U27" s="628" t="str">
        <f t="shared" si="7"/>
        <v>협의완료</v>
      </c>
    </row>
    <row r="28" spans="1:21" ht="35.1" customHeight="1">
      <c r="A28" s="343"/>
      <c r="B28" s="639"/>
      <c r="C28" s="490"/>
      <c r="D28" s="631" t="str">
        <f t="shared" si="3"/>
        <v>나주00 국가산업단지 개발사업 환경영향평가용역
(※ 협의완료 : 2025.02.14 )</v>
      </c>
      <c r="E28" s="632"/>
      <c r="F28" s="633"/>
      <c r="G28" s="640" t="str">
        <f t="shared" si="4"/>
        <v>협의완료</v>
      </c>
      <c r="H28" s="641"/>
      <c r="I28" s="492"/>
      <c r="J28" s="642"/>
      <c r="K28" s="196">
        <v>13</v>
      </c>
      <c r="L28" s="196" t="s">
        <v>785</v>
      </c>
      <c r="M28" s="637" t="s">
        <v>527</v>
      </c>
      <c r="N28" s="637">
        <v>1626180000</v>
      </c>
      <c r="O28" s="638">
        <v>45107</v>
      </c>
      <c r="P28" s="638">
        <v>47298</v>
      </c>
      <c r="Q28" s="638"/>
      <c r="R28" s="638">
        <v>45702</v>
      </c>
      <c r="S28" s="626">
        <f t="shared" si="5"/>
        <v>2192</v>
      </c>
      <c r="T28" s="627" t="str">
        <f t="shared" si="6"/>
        <v>협의완료</v>
      </c>
      <c r="U28" s="628" t="str">
        <f t="shared" si="7"/>
        <v>협의완료</v>
      </c>
    </row>
    <row r="29" spans="1:21" ht="35.1" customHeight="1">
      <c r="A29" s="343"/>
      <c r="B29" s="639"/>
      <c r="C29" s="490"/>
      <c r="D29" s="631" t="str">
        <f t="shared" si="3"/>
        <v>통영 폐조선소 재생사업 전략 및 소규모 환경영향평가용역
(※ 협의완료 : 2025.03.17 )</v>
      </c>
      <c r="E29" s="632"/>
      <c r="F29" s="633"/>
      <c r="G29" s="640" t="str">
        <f t="shared" si="4"/>
        <v>협의완료</v>
      </c>
      <c r="H29" s="641"/>
      <c r="I29" s="492"/>
      <c r="J29" s="642"/>
      <c r="K29" s="196">
        <v>14</v>
      </c>
      <c r="L29" s="196" t="s">
        <v>786</v>
      </c>
      <c r="M29" s="637" t="s">
        <v>527</v>
      </c>
      <c r="N29" s="637">
        <v>206000000</v>
      </c>
      <c r="O29" s="638">
        <v>43461</v>
      </c>
      <c r="P29" s="638">
        <v>46418</v>
      </c>
      <c r="Q29" s="638"/>
      <c r="R29" s="638">
        <v>45733</v>
      </c>
      <c r="S29" s="626">
        <f t="shared" si="5"/>
        <v>2958</v>
      </c>
      <c r="T29" s="627" t="str">
        <f t="shared" si="6"/>
        <v>협의완료</v>
      </c>
      <c r="U29" s="628" t="str">
        <f t="shared" si="7"/>
        <v>협의완료</v>
      </c>
    </row>
    <row r="30" spans="1:21" ht="35.1" customHeight="1">
      <c r="A30" s="343"/>
      <c r="B30" s="639"/>
      <c r="C30" s="490"/>
      <c r="D30" s="631" t="str">
        <f t="shared" si="3"/>
        <v>시흥정왕 공공주택지구 조성사업 소규모 환경영향평가용역
(※ 협의완료 : 2025.10.30 )</v>
      </c>
      <c r="E30" s="632"/>
      <c r="F30" s="633"/>
      <c r="G30" s="640" t="str">
        <f t="shared" si="4"/>
        <v>협의완료</v>
      </c>
      <c r="H30" s="641"/>
      <c r="I30" s="492"/>
      <c r="J30" s="642"/>
      <c r="K30" s="196">
        <v>15</v>
      </c>
      <c r="L30" s="196" t="s">
        <v>787</v>
      </c>
      <c r="M30" s="637" t="s">
        <v>527</v>
      </c>
      <c r="N30" s="637">
        <v>307498000</v>
      </c>
      <c r="O30" s="638">
        <v>45440</v>
      </c>
      <c r="P30" s="638">
        <v>47265</v>
      </c>
      <c r="Q30" s="638"/>
      <c r="R30" s="638">
        <v>45960</v>
      </c>
      <c r="S30" s="626">
        <f t="shared" si="5"/>
        <v>1826</v>
      </c>
      <c r="T30" s="627" t="str">
        <f t="shared" si="6"/>
        <v>협의완료</v>
      </c>
      <c r="U30" s="628" t="str">
        <f t="shared" si="7"/>
        <v>협의완료</v>
      </c>
    </row>
    <row r="31" spans="1:21" ht="35.1" customHeight="1">
      <c r="A31" s="643" t="s">
        <v>596</v>
      </c>
      <c r="B31" s="644" t="str">
        <f>B6</f>
        <v>대기관리분야</v>
      </c>
      <c r="C31" s="644" t="str">
        <f>C6</f>
        <v>이 현 정</v>
      </c>
      <c r="D31" s="631" t="str">
        <f t="shared" si="3"/>
        <v>수서-광주복선전철건설사업환경영향평가</v>
      </c>
      <c r="E31" s="632"/>
      <c r="F31" s="633"/>
      <c r="G31" s="640">
        <f t="shared" si="4"/>
        <v>8984389.6872358415</v>
      </c>
      <c r="H31" s="641"/>
      <c r="I31" s="645">
        <f>SUM(G31:H43)</f>
        <v>196052469.07966942</v>
      </c>
      <c r="J31" s="646">
        <v>7</v>
      </c>
      <c r="K31" s="196">
        <v>1</v>
      </c>
      <c r="L31" s="196" t="s">
        <v>788</v>
      </c>
      <c r="M31" s="637"/>
      <c r="N31" s="637">
        <v>1052330000</v>
      </c>
      <c r="O31" s="638">
        <v>45205</v>
      </c>
      <c r="P31" s="638">
        <v>46387</v>
      </c>
      <c r="Q31" s="638"/>
      <c r="R31" s="638"/>
      <c r="S31" s="626">
        <f t="shared" si="5"/>
        <v>1183</v>
      </c>
      <c r="T31" s="627">
        <f t="shared" si="6"/>
        <v>101</v>
      </c>
      <c r="U31" s="628">
        <f t="shared" si="7"/>
        <v>8984389.6872358415</v>
      </c>
    </row>
    <row r="32" spans="1:21" ht="35.1" customHeight="1">
      <c r="A32" s="486"/>
      <c r="B32" s="490"/>
      <c r="C32" s="490"/>
      <c r="D32" s="631" t="str">
        <f t="shared" si="3"/>
        <v>금강 부여권역 배수영향구간 소규모환경영향평가용역</v>
      </c>
      <c r="E32" s="632"/>
      <c r="F32" s="633"/>
      <c r="G32" s="640">
        <f t="shared" si="4"/>
        <v>3062553.9714867617</v>
      </c>
      <c r="H32" s="641"/>
      <c r="I32" s="492"/>
      <c r="J32" s="647"/>
      <c r="K32" s="196">
        <v>2</v>
      </c>
      <c r="L32" s="196" t="s">
        <v>789</v>
      </c>
      <c r="M32" s="637"/>
      <c r="N32" s="637">
        <v>250619000</v>
      </c>
      <c r="O32" s="638">
        <v>45856</v>
      </c>
      <c r="P32" s="638">
        <v>46346</v>
      </c>
      <c r="Q32" s="638"/>
      <c r="R32" s="638"/>
      <c r="S32" s="626">
        <f t="shared" si="5"/>
        <v>491</v>
      </c>
      <c r="T32" s="627">
        <f t="shared" si="6"/>
        <v>60</v>
      </c>
      <c r="U32" s="628">
        <f t="shared" si="7"/>
        <v>3062553.9714867617</v>
      </c>
    </row>
    <row r="33" spans="1:21" ht="35.1" customHeight="1">
      <c r="A33" s="486"/>
      <c r="B33" s="490"/>
      <c r="C33" s="490"/>
      <c r="D33" s="631" t="str">
        <f t="shared" si="3"/>
        <v>과천시자원정화센터현대화사업환경영향평가용역
(※ 과업중지 : 2023.12.14 )</v>
      </c>
      <c r="E33" s="632"/>
      <c r="F33" s="633"/>
      <c r="G33" s="640" t="str">
        <f t="shared" si="4"/>
        <v>3개월 이상 중지중</v>
      </c>
      <c r="H33" s="641"/>
      <c r="I33" s="492"/>
      <c r="J33" s="647"/>
      <c r="K33" s="196">
        <v>3</v>
      </c>
      <c r="L33" s="196" t="s">
        <v>790</v>
      </c>
      <c r="M33" s="637"/>
      <c r="N33" s="637">
        <v>772490000</v>
      </c>
      <c r="O33" s="638">
        <v>44967</v>
      </c>
      <c r="P33" s="638">
        <v>45506</v>
      </c>
      <c r="Q33" s="638">
        <v>45274</v>
      </c>
      <c r="R33" s="638"/>
      <c r="S33" s="626">
        <f t="shared" si="5"/>
        <v>540</v>
      </c>
      <c r="T33" s="627" t="str">
        <f t="shared" si="6"/>
        <v>3개월 이상 용역중지</v>
      </c>
      <c r="U33" s="628" t="str">
        <f t="shared" si="7"/>
        <v>3개월 이상 중지중</v>
      </c>
    </row>
    <row r="34" spans="1:21" ht="35.1" customHeight="1">
      <c r="A34" s="486"/>
      <c r="B34" s="490"/>
      <c r="C34" s="490"/>
      <c r="D34" s="631" t="str">
        <f t="shared" si="3"/>
        <v>나주00국가산업단지개발사업환경영향평가용역
(※ 협의완료 : 2025.02.14 )</v>
      </c>
      <c r="E34" s="632"/>
      <c r="F34" s="633"/>
      <c r="G34" s="640" t="str">
        <f t="shared" si="4"/>
        <v>협의완료</v>
      </c>
      <c r="H34" s="641"/>
      <c r="I34" s="492"/>
      <c r="J34" s="647"/>
      <c r="K34" s="196">
        <v>4</v>
      </c>
      <c r="L34" s="196" t="s">
        <v>791</v>
      </c>
      <c r="M34" s="637"/>
      <c r="N34" s="637">
        <v>1626180000</v>
      </c>
      <c r="O34" s="638">
        <v>45107</v>
      </c>
      <c r="P34" s="638">
        <v>47298</v>
      </c>
      <c r="Q34" s="638"/>
      <c r="R34" s="638">
        <v>45702</v>
      </c>
      <c r="S34" s="626">
        <f t="shared" si="5"/>
        <v>2192</v>
      </c>
      <c r="T34" s="627" t="str">
        <f t="shared" si="6"/>
        <v>협의완료</v>
      </c>
      <c r="U34" s="628" t="str">
        <f t="shared" si="7"/>
        <v>협의완료</v>
      </c>
    </row>
    <row r="35" spans="1:21" ht="35.1" customHeight="1">
      <c r="A35" s="486"/>
      <c r="B35" s="490"/>
      <c r="C35" s="490"/>
      <c r="D35" s="631" t="str">
        <f t="shared" si="3"/>
        <v>국도15호선 곡성 오산 선세지구 등 개소 위험도로 개선공사 소규모환경영향평가용역
(※ 과업중지 : 2025.10.21 )</v>
      </c>
      <c r="E35" s="632"/>
      <c r="F35" s="633"/>
      <c r="G35" s="640" t="str">
        <f t="shared" si="4"/>
        <v>3개월 이상 중지중</v>
      </c>
      <c r="H35" s="641"/>
      <c r="I35" s="492"/>
      <c r="J35" s="647"/>
      <c r="K35" s="196">
        <v>5</v>
      </c>
      <c r="L35" s="196" t="s">
        <v>792</v>
      </c>
      <c r="M35" s="637"/>
      <c r="N35" s="637">
        <v>68979000</v>
      </c>
      <c r="O35" s="638">
        <v>45870</v>
      </c>
      <c r="P35" s="638">
        <v>46049</v>
      </c>
      <c r="Q35" s="638">
        <v>45951</v>
      </c>
      <c r="R35" s="638"/>
      <c r="S35" s="626">
        <f t="shared" si="5"/>
        <v>180</v>
      </c>
      <c r="T35" s="627" t="str">
        <f t="shared" si="6"/>
        <v>3개월 이상 용역중지</v>
      </c>
      <c r="U35" s="628" t="str">
        <f t="shared" si="7"/>
        <v>3개월 이상 중지중</v>
      </c>
    </row>
    <row r="36" spans="1:21" ht="35.1" customHeight="1">
      <c r="A36" s="486"/>
      <c r="B36" s="490"/>
      <c r="C36" s="490"/>
      <c r="D36" s="631" t="str">
        <f t="shared" si="3"/>
        <v>농월정관광지연결도로개설공사소규모환경영향평가용역
(※ 과업중지 : 2023.05.22 )</v>
      </c>
      <c r="E36" s="632"/>
      <c r="F36" s="633"/>
      <c r="G36" s="640" t="str">
        <f t="shared" si="4"/>
        <v>3개월 이상 중지중</v>
      </c>
      <c r="H36" s="641"/>
      <c r="I36" s="492"/>
      <c r="J36" s="647"/>
      <c r="K36" s="196">
        <v>6</v>
      </c>
      <c r="L36" s="196" t="s">
        <v>793</v>
      </c>
      <c r="M36" s="637"/>
      <c r="N36" s="637">
        <v>49631000</v>
      </c>
      <c r="O36" s="638">
        <v>44995</v>
      </c>
      <c r="P36" s="638">
        <v>45114</v>
      </c>
      <c r="Q36" s="638">
        <v>45068</v>
      </c>
      <c r="R36" s="638"/>
      <c r="S36" s="626">
        <f t="shared" si="5"/>
        <v>120</v>
      </c>
      <c r="T36" s="627" t="str">
        <f t="shared" si="6"/>
        <v>3개월 이상 용역중지</v>
      </c>
      <c r="U36" s="628" t="str">
        <f t="shared" si="7"/>
        <v>3개월 이상 중지중</v>
      </c>
    </row>
    <row r="37" spans="1:21" ht="35.1" customHeight="1">
      <c r="A37" s="486"/>
      <c r="B37" s="490"/>
      <c r="C37" s="490"/>
      <c r="D37" s="631" t="str">
        <f t="shared" si="3"/>
        <v>진주 월아산 지방정원 조성사업 소규모환경영향평가용역
(※ 협의완료 : 2025.07.28 )</v>
      </c>
      <c r="E37" s="632"/>
      <c r="F37" s="633"/>
      <c r="G37" s="640" t="str">
        <f t="shared" si="4"/>
        <v>협의완료</v>
      </c>
      <c r="H37" s="641"/>
      <c r="I37" s="492"/>
      <c r="J37" s="647"/>
      <c r="K37" s="196">
        <v>7</v>
      </c>
      <c r="L37" s="196" t="s">
        <v>794</v>
      </c>
      <c r="M37" s="637"/>
      <c r="N37" s="637">
        <v>148770000</v>
      </c>
      <c r="O37" s="638">
        <v>45517</v>
      </c>
      <c r="P37" s="638">
        <v>46339</v>
      </c>
      <c r="Q37" s="638"/>
      <c r="R37" s="638">
        <v>45866</v>
      </c>
      <c r="S37" s="626">
        <f t="shared" si="5"/>
        <v>823</v>
      </c>
      <c r="T37" s="627" t="str">
        <f t="shared" si="6"/>
        <v>협의완료</v>
      </c>
      <c r="U37" s="628" t="str">
        <f t="shared" si="7"/>
        <v>협의완료</v>
      </c>
    </row>
    <row r="38" spans="1:21" ht="35.1" customHeight="1">
      <c r="A38" s="486"/>
      <c r="B38" s="490"/>
      <c r="C38" s="490"/>
      <c r="D38" s="631" t="str">
        <f t="shared" si="3"/>
        <v>금호강 경산지구 외 1개지구 하천환경정비사업 소규모환경영향평가용역</v>
      </c>
      <c r="E38" s="632"/>
      <c r="F38" s="633"/>
      <c r="G38" s="640">
        <f t="shared" si="4"/>
        <v>2885831.0626702993</v>
      </c>
      <c r="H38" s="641"/>
      <c r="I38" s="492"/>
      <c r="J38" s="647"/>
      <c r="K38" s="196">
        <v>8</v>
      </c>
      <c r="L38" s="196" t="s">
        <v>795</v>
      </c>
      <c r="M38" s="637"/>
      <c r="N38" s="637">
        <v>311500000</v>
      </c>
      <c r="O38" s="638">
        <v>45621</v>
      </c>
      <c r="P38" s="638">
        <v>46354</v>
      </c>
      <c r="Q38" s="638"/>
      <c r="R38" s="638"/>
      <c r="S38" s="626">
        <f t="shared" si="5"/>
        <v>734</v>
      </c>
      <c r="T38" s="627">
        <f t="shared" si="6"/>
        <v>68</v>
      </c>
      <c r="U38" s="628">
        <f t="shared" si="7"/>
        <v>2885831.0626702993</v>
      </c>
    </row>
    <row r="39" spans="1:21" ht="35.1" customHeight="1">
      <c r="A39" s="486"/>
      <c r="B39" s="490"/>
      <c r="C39" s="490"/>
      <c r="D39" s="631" t="str">
        <f t="shared" si="3"/>
        <v>부산영도 공업지역 정비사업(산업혁신구역)전략및소규모환경영향평가용역</v>
      </c>
      <c r="E39" s="632"/>
      <c r="F39" s="633"/>
      <c r="G39" s="640">
        <f t="shared" si="4"/>
        <v>11247130.990415335</v>
      </c>
      <c r="H39" s="641"/>
      <c r="I39" s="492"/>
      <c r="J39" s="647"/>
      <c r="K39" s="196">
        <v>9</v>
      </c>
      <c r="L39" s="196" t="s">
        <v>796</v>
      </c>
      <c r="M39" s="637"/>
      <c r="N39" s="637">
        <v>675136000</v>
      </c>
      <c r="O39" s="638">
        <v>45580</v>
      </c>
      <c r="P39" s="638">
        <v>47770</v>
      </c>
      <c r="Q39" s="638"/>
      <c r="R39" s="638"/>
      <c r="S39" s="626">
        <f t="shared" si="5"/>
        <v>2191</v>
      </c>
      <c r="T39" s="627">
        <f t="shared" si="6"/>
        <v>365</v>
      </c>
      <c r="U39" s="628">
        <f t="shared" si="7"/>
        <v>11247130.990415335</v>
      </c>
    </row>
    <row r="40" spans="1:21" ht="35.1" customHeight="1">
      <c r="A40" s="486"/>
      <c r="B40" s="490"/>
      <c r="C40" s="490"/>
      <c r="D40" s="631" t="str">
        <f t="shared" si="3"/>
        <v>금강 방우지구 하천환경정비사업 소규모환경영향평가용역
(※ 과업중지 : 2025.10.14 )</v>
      </c>
      <c r="E40" s="632"/>
      <c r="F40" s="633"/>
      <c r="G40" s="640" t="str">
        <f t="shared" si="4"/>
        <v>3개월 이상 중지중</v>
      </c>
      <c r="H40" s="641"/>
      <c r="I40" s="492"/>
      <c r="J40" s="647"/>
      <c r="K40" s="196">
        <v>10</v>
      </c>
      <c r="L40" s="196" t="s">
        <v>797</v>
      </c>
      <c r="M40" s="637"/>
      <c r="N40" s="637">
        <v>245669000</v>
      </c>
      <c r="O40" s="638">
        <v>45617</v>
      </c>
      <c r="P40" s="638">
        <v>46002</v>
      </c>
      <c r="Q40" s="638">
        <v>45944</v>
      </c>
      <c r="R40" s="638"/>
      <c r="S40" s="626">
        <f t="shared" si="5"/>
        <v>386</v>
      </c>
      <c r="T40" s="627" t="str">
        <f t="shared" si="6"/>
        <v>3개월 이상 용역중지</v>
      </c>
      <c r="U40" s="628" t="str">
        <f t="shared" si="7"/>
        <v>3개월 이상 중지중</v>
      </c>
    </row>
    <row r="41" spans="1:21" ht="35.1" customHeight="1">
      <c r="A41" s="486"/>
      <c r="B41" s="490"/>
      <c r="C41" s="490"/>
      <c r="D41" s="631" t="str">
        <f t="shared" si="3"/>
        <v>수도권광역급행철도 B노선(용산~상봉)제4공구 건설공사(T/K)사후환경영향조사용역</v>
      </c>
      <c r="E41" s="632"/>
      <c r="F41" s="633"/>
      <c r="G41" s="640">
        <f t="shared" si="4"/>
        <v>27971730.24523161</v>
      </c>
      <c r="H41" s="641"/>
      <c r="I41" s="492"/>
      <c r="J41" s="647"/>
      <c r="K41" s="196">
        <v>11</v>
      </c>
      <c r="L41" s="196" t="s">
        <v>798</v>
      </c>
      <c r="M41" s="637"/>
      <c r="N41" s="637">
        <v>2250000000</v>
      </c>
      <c r="O41" s="638">
        <v>45643</v>
      </c>
      <c r="P41" s="638">
        <v>48578</v>
      </c>
      <c r="Q41" s="638"/>
      <c r="R41" s="638"/>
      <c r="S41" s="626">
        <f t="shared" si="5"/>
        <v>2936</v>
      </c>
      <c r="T41" s="627">
        <f t="shared" si="6"/>
        <v>365</v>
      </c>
      <c r="U41" s="628">
        <f t="shared" si="7"/>
        <v>27971730.24523161</v>
      </c>
    </row>
    <row r="42" spans="1:21" ht="35.1" customHeight="1">
      <c r="A42" s="486"/>
      <c r="B42" s="490"/>
      <c r="C42" s="490"/>
      <c r="D42" s="631" t="str">
        <f t="shared" si="3"/>
        <v>통영 도남관광지 조성계획(변경) 환경영향평가용역
(※ 협의완료 : 2026.08.31 )</v>
      </c>
      <c r="E42" s="632"/>
      <c r="F42" s="633"/>
      <c r="G42" s="640" t="str">
        <f t="shared" si="4"/>
        <v>협의완료</v>
      </c>
      <c r="H42" s="641"/>
      <c r="I42" s="492"/>
      <c r="J42" s="647"/>
      <c r="K42" s="196">
        <v>12</v>
      </c>
      <c r="L42" s="196" t="s">
        <v>799</v>
      </c>
      <c r="M42" s="637"/>
      <c r="N42" s="637">
        <v>176602000</v>
      </c>
      <c r="O42" s="638">
        <v>45791</v>
      </c>
      <c r="P42" s="638">
        <v>46293</v>
      </c>
      <c r="Q42" s="638"/>
      <c r="R42" s="638">
        <v>46265</v>
      </c>
      <c r="S42" s="626">
        <f t="shared" si="5"/>
        <v>503</v>
      </c>
      <c r="T42" s="627" t="str">
        <f t="shared" si="6"/>
        <v>협의완료</v>
      </c>
      <c r="U42" s="628" t="str">
        <f t="shared" si="7"/>
        <v>협의완료</v>
      </c>
    </row>
    <row r="43" spans="1:21" ht="35.1" customHeight="1">
      <c r="A43" s="486"/>
      <c r="B43" s="490"/>
      <c r="C43" s="490"/>
      <c r="D43" s="631" t="str">
        <f t="shared" si="3"/>
        <v>(26~27)시화지구 개발사업 사후환경영향조사 용역</v>
      </c>
      <c r="E43" s="632"/>
      <c r="F43" s="633"/>
      <c r="G43" s="640">
        <f t="shared" si="4"/>
        <v>141900833.12262958</v>
      </c>
      <c r="H43" s="641"/>
      <c r="I43" s="492"/>
      <c r="J43" s="647"/>
      <c r="K43" s="196">
        <v>13</v>
      </c>
      <c r="L43" s="196" t="s">
        <v>800</v>
      </c>
      <c r="M43" s="637"/>
      <c r="N43" s="637">
        <v>3075166000</v>
      </c>
      <c r="O43" s="638">
        <v>46036</v>
      </c>
      <c r="P43" s="638">
        <v>46826</v>
      </c>
      <c r="Q43" s="638"/>
      <c r="R43" s="638"/>
      <c r="S43" s="626">
        <f t="shared" si="5"/>
        <v>791</v>
      </c>
      <c r="T43" s="627">
        <f t="shared" si="6"/>
        <v>365</v>
      </c>
      <c r="U43" s="628">
        <f t="shared" si="7"/>
        <v>141900833.12262958</v>
      </c>
    </row>
    <row r="44" spans="1:21" ht="44.25" customHeight="1">
      <c r="A44" s="486"/>
      <c r="B44" s="644" t="str">
        <f>B7</f>
        <v>수질관리분야</v>
      </c>
      <c r="C44" s="644" t="str">
        <f>C7</f>
        <v>신 현 민</v>
      </c>
      <c r="D44" s="631" t="str">
        <f t="shared" si="3"/>
        <v>부천대장 공공주택지구 사후환경영향조사용역
(공사시)</v>
      </c>
      <c r="E44" s="632"/>
      <c r="F44" s="633"/>
      <c r="G44" s="640">
        <f t="shared" si="4"/>
        <v>32781738.336714</v>
      </c>
      <c r="H44" s="641"/>
      <c r="I44" s="645">
        <f>SUM(G44:H55)</f>
        <v>129441389.53508575</v>
      </c>
      <c r="J44" s="646">
        <v>7</v>
      </c>
      <c r="K44" s="196">
        <v>1</v>
      </c>
      <c r="L44" s="196" t="s">
        <v>801</v>
      </c>
      <c r="M44" s="637" t="s">
        <v>527</v>
      </c>
      <c r="N44" s="637">
        <v>2213890000</v>
      </c>
      <c r="O44" s="638">
        <v>45084</v>
      </c>
      <c r="P44" s="638">
        <v>47548</v>
      </c>
      <c r="Q44" s="638"/>
      <c r="R44" s="638"/>
      <c r="S44" s="626">
        <f t="shared" si="5"/>
        <v>2465</v>
      </c>
      <c r="T44" s="627">
        <f t="shared" si="6"/>
        <v>365</v>
      </c>
      <c r="U44" s="628">
        <f t="shared" si="7"/>
        <v>32781738.336714</v>
      </c>
    </row>
    <row r="45" spans="1:21" ht="44.25" customHeight="1">
      <c r="A45" s="486"/>
      <c r="B45" s="490"/>
      <c r="C45" s="490"/>
      <c r="D45" s="631" t="str">
        <f t="shared" si="3"/>
        <v>수서~광주 복선전철 건설사업 환경영향평가</v>
      </c>
      <c r="E45" s="632"/>
      <c r="F45" s="633"/>
      <c r="G45" s="640">
        <f t="shared" si="4"/>
        <v>8984389.6872358415</v>
      </c>
      <c r="H45" s="641"/>
      <c r="I45" s="492"/>
      <c r="J45" s="647"/>
      <c r="K45" s="196">
        <v>2</v>
      </c>
      <c r="L45" s="196" t="s">
        <v>777</v>
      </c>
      <c r="M45" s="637" t="s">
        <v>454</v>
      </c>
      <c r="N45" s="637">
        <v>1052330000</v>
      </c>
      <c r="O45" s="638">
        <v>45205</v>
      </c>
      <c r="P45" s="638">
        <v>46387</v>
      </c>
      <c r="Q45" s="638"/>
      <c r="R45" s="638"/>
      <c r="S45" s="626">
        <f t="shared" si="5"/>
        <v>1183</v>
      </c>
      <c r="T45" s="627">
        <f t="shared" si="6"/>
        <v>101</v>
      </c>
      <c r="U45" s="628">
        <f t="shared" si="7"/>
        <v>8984389.6872358415</v>
      </c>
    </row>
    <row r="46" spans="1:21" ht="44.25" customHeight="1" thickBot="1">
      <c r="A46" s="486"/>
      <c r="B46" s="490"/>
      <c r="C46" s="490"/>
      <c r="D46" s="631" t="str">
        <f t="shared" si="3"/>
        <v>하남교산 광암 기업이전단지 사후환경영향조사
(공사시) 용역</v>
      </c>
      <c r="E46" s="632"/>
      <c r="F46" s="633"/>
      <c r="G46" s="640">
        <f t="shared" si="4"/>
        <v>20077998.506348021</v>
      </c>
      <c r="H46" s="641"/>
      <c r="I46" s="492"/>
      <c r="J46" s="647"/>
      <c r="K46" s="196">
        <v>3</v>
      </c>
      <c r="L46" s="196" t="s">
        <v>802</v>
      </c>
      <c r="M46" s="637" t="s">
        <v>527</v>
      </c>
      <c r="N46" s="637">
        <v>736560000</v>
      </c>
      <c r="O46" s="638">
        <v>45653</v>
      </c>
      <c r="P46" s="638">
        <v>46991</v>
      </c>
      <c r="Q46" s="638"/>
      <c r="R46" s="638"/>
      <c r="S46" s="626">
        <f t="shared" si="5"/>
        <v>1339</v>
      </c>
      <c r="T46" s="627">
        <f t="shared" si="6"/>
        <v>365</v>
      </c>
      <c r="U46" s="628">
        <f t="shared" si="7"/>
        <v>20077998.506348021</v>
      </c>
    </row>
    <row r="47" spans="1:21" ht="44.25" customHeight="1" thickBot="1">
      <c r="A47" s="486"/>
      <c r="B47" s="490"/>
      <c r="C47" s="490"/>
      <c r="D47" s="631" t="str">
        <f t="shared" si="3"/>
        <v>천안시 동남구 광덕면 지장리 산6-2번지 일원 석산개발사업 소규모환경영향평가 용역</v>
      </c>
      <c r="E47" s="632"/>
      <c r="F47" s="633"/>
      <c r="G47" s="640">
        <f t="shared" si="4"/>
        <v>5500000</v>
      </c>
      <c r="H47" s="641"/>
      <c r="I47" s="492"/>
      <c r="J47" s="647"/>
      <c r="K47" s="196">
        <v>4</v>
      </c>
      <c r="L47" s="196" t="s">
        <v>803</v>
      </c>
      <c r="M47" s="637" t="s">
        <v>804</v>
      </c>
      <c r="N47" s="637">
        <v>55000000</v>
      </c>
      <c r="O47" s="638">
        <v>45716</v>
      </c>
      <c r="P47" s="638" t="s">
        <v>160</v>
      </c>
      <c r="Q47" s="638"/>
      <c r="R47" s="638"/>
      <c r="S47" s="648">
        <v>365</v>
      </c>
      <c r="T47" s="648">
        <v>365</v>
      </c>
      <c r="U47" s="628">
        <f t="shared" si="7"/>
        <v>5500000</v>
      </c>
    </row>
    <row r="48" spans="1:21" ht="44.25" customHeight="1">
      <c r="A48" s="486"/>
      <c r="B48" s="490"/>
      <c r="C48" s="490"/>
      <c r="D48" s="631" t="str">
        <f t="shared" si="3"/>
        <v>고양대곡역세권 지식융합단지 전략환경영향평가
용역
(※ 과업중지 : 2026.09.01 )
(※ 협의완료 : 2025.12.08 )</v>
      </c>
      <c r="E48" s="632"/>
      <c r="F48" s="633"/>
      <c r="G48" s="640" t="str">
        <f t="shared" si="4"/>
        <v>협의완료</v>
      </c>
      <c r="H48" s="641"/>
      <c r="I48" s="492"/>
      <c r="J48" s="647"/>
      <c r="K48" s="196">
        <v>5</v>
      </c>
      <c r="L48" s="196" t="s">
        <v>805</v>
      </c>
      <c r="M48" s="637" t="s">
        <v>527</v>
      </c>
      <c r="N48" s="637">
        <v>548900000</v>
      </c>
      <c r="O48" s="638">
        <v>45728</v>
      </c>
      <c r="P48" s="638">
        <v>46276</v>
      </c>
      <c r="Q48" s="638">
        <v>46266</v>
      </c>
      <c r="R48" s="638">
        <v>45999</v>
      </c>
      <c r="S48" s="626">
        <f t="shared" si="5"/>
        <v>549</v>
      </c>
      <c r="T48" s="627" t="str">
        <f t="shared" si="6"/>
        <v>협의완료</v>
      </c>
      <c r="U48" s="628" t="str">
        <f t="shared" si="7"/>
        <v>협의완료</v>
      </c>
    </row>
    <row r="49" spans="1:21" ht="44.25" customHeight="1">
      <c r="A49" s="486"/>
      <c r="B49" s="490"/>
      <c r="C49" s="490"/>
      <c r="D49" s="631" t="str">
        <f t="shared" si="3"/>
        <v>옥정~포천 광역철도 건설공사 사후환경영향조사용역</v>
      </c>
      <c r="E49" s="632"/>
      <c r="F49" s="633"/>
      <c r="G49" s="640">
        <f t="shared" si="4"/>
        <v>34401277.760876179</v>
      </c>
      <c r="H49" s="641"/>
      <c r="I49" s="492"/>
      <c r="J49" s="647"/>
      <c r="K49" s="196">
        <v>6</v>
      </c>
      <c r="L49" s="196" t="s">
        <v>806</v>
      </c>
      <c r="M49" s="637" t="s">
        <v>776</v>
      </c>
      <c r="N49" s="637">
        <v>3098000000</v>
      </c>
      <c r="O49" s="638">
        <v>45791</v>
      </c>
      <c r="P49" s="638">
        <v>49077</v>
      </c>
      <c r="Q49" s="638"/>
      <c r="R49" s="638"/>
      <c r="S49" s="626">
        <f t="shared" si="5"/>
        <v>3287</v>
      </c>
      <c r="T49" s="627">
        <f t="shared" si="6"/>
        <v>365</v>
      </c>
      <c r="U49" s="628">
        <f t="shared" si="7"/>
        <v>34401277.760876179</v>
      </c>
    </row>
    <row r="50" spans="1:21" ht="44.25" customHeight="1">
      <c r="A50" s="486"/>
      <c r="B50" s="490"/>
      <c r="C50" s="490"/>
      <c r="D50" s="631" t="str">
        <f t="shared" si="3"/>
        <v>154kV 금가분기T/L 건설사업 소규모 환경영향평가용역
(※ 과업중지 : 2026.07.20 )</v>
      </c>
      <c r="E50" s="632"/>
      <c r="F50" s="633"/>
      <c r="G50" s="640">
        <f t="shared" si="4"/>
        <v>1719218.0555555555</v>
      </c>
      <c r="H50" s="641"/>
      <c r="I50" s="492"/>
      <c r="J50" s="647"/>
      <c r="K50" s="196">
        <v>7</v>
      </c>
      <c r="L50" s="196" t="s">
        <v>807</v>
      </c>
      <c r="M50" s="637" t="s">
        <v>808</v>
      </c>
      <c r="N50" s="637">
        <v>53819000</v>
      </c>
      <c r="O50" s="638">
        <v>45978</v>
      </c>
      <c r="P50" s="638">
        <v>46337</v>
      </c>
      <c r="Q50" s="638">
        <v>46223</v>
      </c>
      <c r="R50" s="638"/>
      <c r="S50" s="626">
        <f t="shared" si="5"/>
        <v>360</v>
      </c>
      <c r="T50" s="627">
        <f t="shared" si="6"/>
        <v>115</v>
      </c>
      <c r="U50" s="628">
        <f t="shared" si="7"/>
        <v>1719218.0555555555</v>
      </c>
    </row>
    <row r="51" spans="1:21" ht="44.25" customHeight="1" thickBot="1">
      <c r="A51" s="486"/>
      <c r="B51" s="490"/>
      <c r="C51" s="490"/>
      <c r="D51" s="631" t="str">
        <f t="shared" si="3"/>
        <v>가덕도신공항 접근철도 환경영향평가</v>
      </c>
      <c r="E51" s="632"/>
      <c r="F51" s="633"/>
      <c r="G51" s="640">
        <f t="shared" si="4"/>
        <v>20194016.438356165</v>
      </c>
      <c r="H51" s="641"/>
      <c r="I51" s="492"/>
      <c r="J51" s="647"/>
      <c r="K51" s="196">
        <v>8</v>
      </c>
      <c r="L51" s="196" t="s">
        <v>809</v>
      </c>
      <c r="M51" s="637" t="s">
        <v>454</v>
      </c>
      <c r="N51" s="637">
        <v>1151690000</v>
      </c>
      <c r="O51" s="638">
        <v>45986</v>
      </c>
      <c r="P51" s="638">
        <v>46350</v>
      </c>
      <c r="Q51" s="638"/>
      <c r="R51" s="638"/>
      <c r="S51" s="626">
        <f t="shared" si="5"/>
        <v>365</v>
      </c>
      <c r="T51" s="627">
        <f t="shared" si="6"/>
        <v>64</v>
      </c>
      <c r="U51" s="628">
        <f t="shared" si="7"/>
        <v>20194016.438356165</v>
      </c>
    </row>
    <row r="52" spans="1:21" ht="44.25" customHeight="1" thickBot="1">
      <c r="A52" s="486"/>
      <c r="B52" s="490"/>
      <c r="C52" s="490"/>
      <c r="D52" s="631" t="str">
        <f t="shared" si="3"/>
        <v>양양군 농어촌도로 손양210호선 도로확·포장공사 소규모 환경영향평가 변경협의용역
(※ 과업중지 : 2026.08.21 )</v>
      </c>
      <c r="E52" s="632"/>
      <c r="F52" s="633"/>
      <c r="G52" s="640">
        <f t="shared" si="4"/>
        <v>2750000</v>
      </c>
      <c r="H52" s="641"/>
      <c r="I52" s="492"/>
      <c r="J52" s="647"/>
      <c r="K52" s="196">
        <v>9</v>
      </c>
      <c r="L52" s="196" t="s">
        <v>810</v>
      </c>
      <c r="M52" s="637" t="s">
        <v>811</v>
      </c>
      <c r="N52" s="637">
        <v>27500000</v>
      </c>
      <c r="O52" s="638">
        <v>46168</v>
      </c>
      <c r="P52" s="638" t="s">
        <v>160</v>
      </c>
      <c r="Q52" s="638">
        <v>46255</v>
      </c>
      <c r="R52" s="638"/>
      <c r="S52" s="648">
        <v>365</v>
      </c>
      <c r="T52" s="648">
        <v>365</v>
      </c>
      <c r="U52" s="628">
        <f t="shared" si="7"/>
        <v>2750000</v>
      </c>
    </row>
    <row r="53" spans="1:21" ht="44.25" customHeight="1">
      <c r="A53" s="486"/>
      <c r="B53" s="490"/>
      <c r="C53" s="490"/>
      <c r="D53" s="631" t="str">
        <f t="shared" si="3"/>
        <v>진천 메가폴리스산업단지 공업용수도 건설사업 소규모환경영향평가 용역</v>
      </c>
      <c r="E53" s="632"/>
      <c r="F53" s="633"/>
      <c r="G53" s="640">
        <f t="shared" si="4"/>
        <v>1369410</v>
      </c>
      <c r="H53" s="641"/>
      <c r="I53" s="492"/>
      <c r="J53" s="647"/>
      <c r="K53" s="196">
        <v>10</v>
      </c>
      <c r="L53" s="196" t="s">
        <v>812</v>
      </c>
      <c r="M53" s="637" t="s">
        <v>813</v>
      </c>
      <c r="N53" s="637">
        <v>39126000</v>
      </c>
      <c r="O53" s="638">
        <v>46170</v>
      </c>
      <c r="P53" s="638">
        <v>46349</v>
      </c>
      <c r="Q53" s="638"/>
      <c r="R53" s="638"/>
      <c r="S53" s="626">
        <f t="shared" si="5"/>
        <v>180</v>
      </c>
      <c r="T53" s="627">
        <f t="shared" si="6"/>
        <v>63</v>
      </c>
      <c r="U53" s="628">
        <f t="shared" si="7"/>
        <v>1369410</v>
      </c>
    </row>
    <row r="54" spans="1:21" ht="44.25" customHeight="1">
      <c r="A54" s="486"/>
      <c r="B54" s="490"/>
      <c r="C54" s="490"/>
      <c r="D54" s="631" t="str">
        <f t="shared" si="3"/>
        <v>제일고~신백덕일한마음APT간(중로2-53호) 도로개설공사 소규모 환경영향
평가용역
(※ 과업중지 : 2026.09.11 )</v>
      </c>
      <c r="E54" s="632"/>
      <c r="F54" s="633"/>
      <c r="G54" s="640">
        <f t="shared" si="4"/>
        <v>409340.75</v>
      </c>
      <c r="H54" s="641"/>
      <c r="I54" s="492"/>
      <c r="J54" s="647"/>
      <c r="K54" s="196">
        <v>11</v>
      </c>
      <c r="L54" s="196" t="s">
        <v>814</v>
      </c>
      <c r="M54" s="637" t="s">
        <v>815</v>
      </c>
      <c r="N54" s="637">
        <v>18892650</v>
      </c>
      <c r="O54" s="638">
        <v>46182</v>
      </c>
      <c r="P54" s="638">
        <v>46301</v>
      </c>
      <c r="Q54" s="638">
        <v>46276</v>
      </c>
      <c r="R54" s="638"/>
      <c r="S54" s="626">
        <f t="shared" si="5"/>
        <v>120</v>
      </c>
      <c r="T54" s="627">
        <f t="shared" si="6"/>
        <v>26</v>
      </c>
      <c r="U54" s="628">
        <f t="shared" si="7"/>
        <v>409340.75</v>
      </c>
    </row>
    <row r="55" spans="1:21" ht="44.25" customHeight="1">
      <c r="A55" s="486"/>
      <c r="B55" s="490"/>
      <c r="C55" s="490"/>
      <c r="D55" s="631" t="str">
        <f t="shared" si="3"/>
        <v>제천시 매립장(2-2단계) 증설사업 환경영향평가 용역</v>
      </c>
      <c r="E55" s="632"/>
      <c r="F55" s="633"/>
      <c r="G55" s="640">
        <f t="shared" si="4"/>
        <v>1254000</v>
      </c>
      <c r="H55" s="641"/>
      <c r="I55" s="492"/>
      <c r="J55" s="647"/>
      <c r="K55" s="196">
        <v>12</v>
      </c>
      <c r="L55" s="196" t="s">
        <v>816</v>
      </c>
      <c r="M55" s="637" t="s">
        <v>815</v>
      </c>
      <c r="N55" s="637">
        <v>20900000</v>
      </c>
      <c r="O55" s="638">
        <v>46239</v>
      </c>
      <c r="P55" s="638">
        <v>46358</v>
      </c>
      <c r="Q55" s="638"/>
      <c r="R55" s="638"/>
      <c r="S55" s="626">
        <f t="shared" si="5"/>
        <v>120</v>
      </c>
      <c r="T55" s="627">
        <f t="shared" si="6"/>
        <v>72</v>
      </c>
      <c r="U55" s="628">
        <f t="shared" si="7"/>
        <v>1254000</v>
      </c>
    </row>
    <row r="56" spans="1:21" ht="39" customHeight="1">
      <c r="A56" s="486"/>
      <c r="B56" s="644" t="str">
        <f>B8</f>
        <v>소음진동분야</v>
      </c>
      <c r="C56" s="644" t="str">
        <f>C8</f>
        <v>김 권 용</v>
      </c>
      <c r="D56" s="631" t="str">
        <f t="shared" si="3"/>
        <v>화도-양평 고속도로 건설사업 및 평택-서평택 고속도로 확장사업 사후환경영향조사 용역</v>
      </c>
      <c r="E56" s="632"/>
      <c r="F56" s="633"/>
      <c r="G56" s="640">
        <f t="shared" si="4"/>
        <v>10034457.941783179</v>
      </c>
      <c r="H56" s="641"/>
      <c r="I56" s="645">
        <f>SUM(G56:H70)</f>
        <v>259389797.88850406</v>
      </c>
      <c r="J56" s="646">
        <v>7</v>
      </c>
      <c r="K56" s="196">
        <v>1</v>
      </c>
      <c r="L56" s="196" t="s">
        <v>817</v>
      </c>
      <c r="M56" s="637" t="s">
        <v>818</v>
      </c>
      <c r="N56" s="637">
        <v>4378034000</v>
      </c>
      <c r="O56" s="638">
        <v>42024</v>
      </c>
      <c r="P56" s="638">
        <v>46386</v>
      </c>
      <c r="Q56" s="638"/>
      <c r="R56" s="638"/>
      <c r="S56" s="626">
        <f t="shared" si="5"/>
        <v>4363</v>
      </c>
      <c r="T56" s="627">
        <f t="shared" si="6"/>
        <v>100</v>
      </c>
      <c r="U56" s="628">
        <f t="shared" si="7"/>
        <v>10034457.941783179</v>
      </c>
    </row>
    <row r="57" spans="1:21" ht="39" customHeight="1">
      <c r="A57" s="486"/>
      <c r="B57" s="490"/>
      <c r="C57" s="490"/>
      <c r="D57" s="631" t="str">
        <f t="shared" si="3"/>
        <v>23-대미-사후환경영향평가조사용역(E002)</v>
      </c>
      <c r="E57" s="632"/>
      <c r="F57" s="633"/>
      <c r="G57" s="640">
        <f t="shared" si="4"/>
        <v>8250000</v>
      </c>
      <c r="H57" s="641"/>
      <c r="I57" s="492"/>
      <c r="J57" s="647"/>
      <c r="K57" s="196">
        <v>2</v>
      </c>
      <c r="L57" s="196" t="s">
        <v>819</v>
      </c>
      <c r="M57" s="637" t="s">
        <v>820</v>
      </c>
      <c r="N57" s="637">
        <v>429000000</v>
      </c>
      <c r="O57" s="638">
        <v>44985</v>
      </c>
      <c r="P57" s="638">
        <v>46596</v>
      </c>
      <c r="Q57" s="638"/>
      <c r="R57" s="638"/>
      <c r="S57" s="626">
        <f t="shared" si="5"/>
        <v>1612</v>
      </c>
      <c r="T57" s="627">
        <f t="shared" si="6"/>
        <v>310</v>
      </c>
      <c r="U57" s="628">
        <f t="shared" si="7"/>
        <v>8250000</v>
      </c>
    </row>
    <row r="58" spans="1:21" ht="39" customHeight="1">
      <c r="A58" s="486"/>
      <c r="B58" s="490"/>
      <c r="C58" s="490"/>
      <c r="D58" s="631" t="str">
        <f t="shared" si="3"/>
        <v>수서~광주 복선전철 건설사업 환경영향평가</v>
      </c>
      <c r="E58" s="632"/>
      <c r="F58" s="633"/>
      <c r="G58" s="640">
        <f t="shared" si="4"/>
        <v>8984389.6872358415</v>
      </c>
      <c r="H58" s="641"/>
      <c r="I58" s="492"/>
      <c r="J58" s="647"/>
      <c r="K58" s="196">
        <v>3</v>
      </c>
      <c r="L58" s="196" t="s">
        <v>777</v>
      </c>
      <c r="M58" s="637" t="s">
        <v>454</v>
      </c>
      <c r="N58" s="637">
        <v>1052330000</v>
      </c>
      <c r="O58" s="638">
        <v>45205</v>
      </c>
      <c r="P58" s="638">
        <v>46387</v>
      </c>
      <c r="Q58" s="638"/>
      <c r="R58" s="638"/>
      <c r="S58" s="626">
        <f t="shared" si="5"/>
        <v>1183</v>
      </c>
      <c r="T58" s="627">
        <f t="shared" si="6"/>
        <v>101</v>
      </c>
      <c r="U58" s="628">
        <f t="shared" si="7"/>
        <v>8984389.6872358415</v>
      </c>
    </row>
    <row r="59" spans="1:21" ht="39" customHeight="1">
      <c r="A59" s="486"/>
      <c r="B59" s="490"/>
      <c r="C59" s="490"/>
      <c r="D59" s="631" t="str">
        <f t="shared" si="3"/>
        <v>의성바이오밸리일반산업단지조성사업 사후환경영향조사용역</v>
      </c>
      <c r="E59" s="632"/>
      <c r="F59" s="633"/>
      <c r="G59" s="640">
        <f t="shared" si="4"/>
        <v>443150.1057082453</v>
      </c>
      <c r="H59" s="641"/>
      <c r="I59" s="492"/>
      <c r="J59" s="647"/>
      <c r="K59" s="196">
        <v>4</v>
      </c>
      <c r="L59" s="196" t="s">
        <v>821</v>
      </c>
      <c r="M59" s="637" t="s">
        <v>822</v>
      </c>
      <c r="N59" s="637">
        <v>465800000</v>
      </c>
      <c r="O59" s="638">
        <v>45350</v>
      </c>
      <c r="P59" s="638">
        <v>46295</v>
      </c>
      <c r="Q59" s="638"/>
      <c r="R59" s="638"/>
      <c r="S59" s="626">
        <f t="shared" si="5"/>
        <v>946</v>
      </c>
      <c r="T59" s="627">
        <f t="shared" si="6"/>
        <v>9</v>
      </c>
      <c r="U59" s="628">
        <f t="shared" si="7"/>
        <v>443150.1057082453</v>
      </c>
    </row>
    <row r="60" spans="1:21" ht="39" customHeight="1">
      <c r="A60" s="486"/>
      <c r="B60" s="490"/>
      <c r="C60" s="490"/>
      <c r="D60" s="631" t="str">
        <f t="shared" si="3"/>
        <v>500kV HVDC동해안-신가평T/L 건설공사 사후환경영향조사용역(동부-7구간)</v>
      </c>
      <c r="E60" s="632"/>
      <c r="F60" s="633"/>
      <c r="G60" s="640">
        <f t="shared" si="4"/>
        <v>36143060.489678346</v>
      </c>
      <c r="H60" s="641"/>
      <c r="I60" s="492"/>
      <c r="J60" s="647"/>
      <c r="K60" s="196">
        <v>5</v>
      </c>
      <c r="L60" s="196" t="s">
        <v>823</v>
      </c>
      <c r="M60" s="637" t="s">
        <v>824</v>
      </c>
      <c r="N60" s="637">
        <v>2062630000</v>
      </c>
      <c r="O60" s="638">
        <v>45432</v>
      </c>
      <c r="P60" s="638">
        <v>47514</v>
      </c>
      <c r="Q60" s="638"/>
      <c r="R60" s="638"/>
      <c r="S60" s="626">
        <f t="shared" si="5"/>
        <v>2083</v>
      </c>
      <c r="T60" s="627">
        <f t="shared" si="6"/>
        <v>365</v>
      </c>
      <c r="U60" s="628">
        <f t="shared" si="7"/>
        <v>36143060.489678346</v>
      </c>
    </row>
    <row r="61" spans="1:21" ht="39" customHeight="1">
      <c r="A61" s="486"/>
      <c r="B61" s="490"/>
      <c r="C61" s="490"/>
      <c r="D61" s="631" t="str">
        <f t="shared" si="3"/>
        <v>성서 자원회수시설 개체사업 사후환경영향조사(운영시) 용역</v>
      </c>
      <c r="E61" s="632"/>
      <c r="F61" s="633"/>
      <c r="G61" s="640">
        <f t="shared" si="4"/>
        <v>28597074.074074071</v>
      </c>
      <c r="H61" s="641"/>
      <c r="I61" s="492"/>
      <c r="J61" s="647"/>
      <c r="K61" s="196">
        <v>6</v>
      </c>
      <c r="L61" s="196" t="s">
        <v>825</v>
      </c>
      <c r="M61" s="637" t="s">
        <v>826</v>
      </c>
      <c r="N61" s="637">
        <v>1480780000</v>
      </c>
      <c r="O61" s="638">
        <v>46120</v>
      </c>
      <c r="P61" s="638">
        <v>48009</v>
      </c>
      <c r="Q61" s="638"/>
      <c r="R61" s="638"/>
      <c r="S61" s="626">
        <f t="shared" si="5"/>
        <v>1890</v>
      </c>
      <c r="T61" s="627">
        <f t="shared" si="6"/>
        <v>365</v>
      </c>
      <c r="U61" s="628">
        <f t="shared" si="7"/>
        <v>28597074.074074071</v>
      </c>
    </row>
    <row r="62" spans="1:21" ht="39" customHeight="1">
      <c r="A62" s="486"/>
      <c r="B62" s="490"/>
      <c r="C62" s="490"/>
      <c r="D62" s="631" t="str">
        <f t="shared" si="3"/>
        <v>청북하늘빛호수공원 사후환경영향조사(공사시) 용역(3차시)</v>
      </c>
      <c r="E62" s="632"/>
      <c r="F62" s="633"/>
      <c r="G62" s="640">
        <f t="shared" si="4"/>
        <v>6103312.5</v>
      </c>
      <c r="H62" s="641"/>
      <c r="I62" s="492"/>
      <c r="J62" s="647"/>
      <c r="K62" s="196">
        <v>7</v>
      </c>
      <c r="L62" s="196" t="s">
        <v>781</v>
      </c>
      <c r="M62" s="637" t="s">
        <v>782</v>
      </c>
      <c r="N62" s="637">
        <v>102195000</v>
      </c>
      <c r="O62" s="638">
        <v>46142</v>
      </c>
      <c r="P62" s="638">
        <v>46501</v>
      </c>
      <c r="Q62" s="638"/>
      <c r="R62" s="638"/>
      <c r="S62" s="626">
        <f t="shared" si="5"/>
        <v>360</v>
      </c>
      <c r="T62" s="627">
        <f t="shared" si="6"/>
        <v>215</v>
      </c>
      <c r="U62" s="628">
        <f t="shared" si="7"/>
        <v>6103312.5</v>
      </c>
    </row>
    <row r="63" spans="1:21" ht="39" customHeight="1">
      <c r="A63" s="486"/>
      <c r="B63" s="490"/>
      <c r="C63" s="490"/>
      <c r="D63" s="631" t="str">
        <f t="shared" si="3"/>
        <v>345kV 신평창-신원주 송전선로 건설사업 환경영향평가용역</v>
      </c>
      <c r="E63" s="632"/>
      <c r="F63" s="633"/>
      <c r="G63" s="640">
        <f t="shared" si="4"/>
        <v>69377253.333333343</v>
      </c>
      <c r="H63" s="641"/>
      <c r="I63" s="492"/>
      <c r="J63" s="647"/>
      <c r="K63" s="196">
        <v>8</v>
      </c>
      <c r="L63" s="196" t="s">
        <v>827</v>
      </c>
      <c r="M63" s="637" t="s">
        <v>808</v>
      </c>
      <c r="N63" s="637">
        <v>1710672000</v>
      </c>
      <c r="O63" s="638">
        <v>46191</v>
      </c>
      <c r="P63" s="638">
        <v>47090</v>
      </c>
      <c r="Q63" s="638"/>
      <c r="R63" s="638"/>
      <c r="S63" s="626">
        <f t="shared" si="5"/>
        <v>900</v>
      </c>
      <c r="T63" s="627">
        <f t="shared" si="6"/>
        <v>365</v>
      </c>
      <c r="U63" s="628">
        <f t="shared" si="7"/>
        <v>69377253.333333343</v>
      </c>
    </row>
    <row r="64" spans="1:21" ht="39" customHeight="1">
      <c r="A64" s="486"/>
      <c r="B64" s="490"/>
      <c r="C64" s="490"/>
      <c r="D64" s="631" t="str">
        <f t="shared" si="3"/>
        <v>이천중리지구 택지개발사업 사후환경영향조사(운영시) 용역</v>
      </c>
      <c r="E64" s="632"/>
      <c r="F64" s="633"/>
      <c r="G64" s="640">
        <f t="shared" si="4"/>
        <v>17520266.423357666</v>
      </c>
      <c r="H64" s="641"/>
      <c r="I64" s="492"/>
      <c r="J64" s="647"/>
      <c r="K64" s="196">
        <v>9</v>
      </c>
      <c r="L64" s="196" t="s">
        <v>828</v>
      </c>
      <c r="M64" s="637" t="s">
        <v>527</v>
      </c>
      <c r="N64" s="637">
        <v>526088000</v>
      </c>
      <c r="O64" s="638">
        <v>46196</v>
      </c>
      <c r="P64" s="638">
        <v>47291</v>
      </c>
      <c r="Q64" s="638"/>
      <c r="R64" s="638"/>
      <c r="S64" s="626">
        <f t="shared" si="5"/>
        <v>1096</v>
      </c>
      <c r="T64" s="627">
        <f t="shared" si="6"/>
        <v>365</v>
      </c>
      <c r="U64" s="628">
        <f t="shared" si="7"/>
        <v>17520266.423357666</v>
      </c>
    </row>
    <row r="65" spans="1:21" ht="39" customHeight="1">
      <c r="A65" s="486"/>
      <c r="B65" s="490"/>
      <c r="C65" s="490"/>
      <c r="D65" s="631" t="str">
        <f t="shared" si="3"/>
        <v>345kV 신영주-신중부 송전선로 건설사업 환경영향평가용역
(※ 과업중지 : 2026.09.02 )</v>
      </c>
      <c r="E65" s="632"/>
      <c r="F65" s="633"/>
      <c r="G65" s="640">
        <f t="shared" si="4"/>
        <v>73936833.333333343</v>
      </c>
      <c r="H65" s="641"/>
      <c r="I65" s="492"/>
      <c r="J65" s="647"/>
      <c r="K65" s="196">
        <v>10</v>
      </c>
      <c r="L65" s="196" t="s">
        <v>829</v>
      </c>
      <c r="M65" s="637" t="s">
        <v>830</v>
      </c>
      <c r="N65" s="637">
        <v>1823100000</v>
      </c>
      <c r="O65" s="638">
        <v>46266</v>
      </c>
      <c r="P65" s="638">
        <v>47165</v>
      </c>
      <c r="Q65" s="638">
        <v>46267</v>
      </c>
      <c r="R65" s="638"/>
      <c r="S65" s="626">
        <f t="shared" si="5"/>
        <v>900</v>
      </c>
      <c r="T65" s="627">
        <f t="shared" si="6"/>
        <v>365</v>
      </c>
      <c r="U65" s="628">
        <f t="shared" si="7"/>
        <v>73936833.333333343</v>
      </c>
    </row>
    <row r="66" spans="1:21" ht="39" customHeight="1">
      <c r="A66" s="486"/>
      <c r="B66" s="490"/>
      <c r="C66" s="490"/>
      <c r="D66" s="631" t="str">
        <f t="shared" si="3"/>
        <v>남해군 소하천정비종합계획 재수립 전략환경영향평가 용역
(※ 과업중지 : 2026.06.11 )</v>
      </c>
      <c r="E66" s="632"/>
      <c r="F66" s="633"/>
      <c r="G66" s="640" t="str">
        <f t="shared" si="4"/>
        <v>3개월 이상 중지중</v>
      </c>
      <c r="H66" s="641"/>
      <c r="I66" s="492"/>
      <c r="J66" s="647"/>
      <c r="K66" s="196">
        <v>11</v>
      </c>
      <c r="L66" s="196" t="s">
        <v>831</v>
      </c>
      <c r="M66" s="637" t="s">
        <v>832</v>
      </c>
      <c r="N66" s="637">
        <v>517610000</v>
      </c>
      <c r="O66" s="638">
        <v>45575</v>
      </c>
      <c r="P66" s="638">
        <v>46265</v>
      </c>
      <c r="Q66" s="638">
        <v>46184</v>
      </c>
      <c r="R66" s="638"/>
      <c r="S66" s="626">
        <f t="shared" si="5"/>
        <v>691</v>
      </c>
      <c r="T66" s="627" t="str">
        <f t="shared" si="6"/>
        <v>3개월 이상 용역중지</v>
      </c>
      <c r="U66" s="628" t="str">
        <f t="shared" si="7"/>
        <v>3개월 이상 중지중</v>
      </c>
    </row>
    <row r="67" spans="1:21" ht="39" customHeight="1">
      <c r="A67" s="486"/>
      <c r="B67" s="490"/>
      <c r="C67" s="490"/>
      <c r="D67" s="631" t="str">
        <f t="shared" si="3"/>
        <v>대구산업선 철도건설사업 환경영향평가 용역
(※ 과업중지 : 2026.04.01 )</v>
      </c>
      <c r="E67" s="632"/>
      <c r="F67" s="633"/>
      <c r="G67" s="640" t="str">
        <f t="shared" si="4"/>
        <v>3개월 이상 중지중</v>
      </c>
      <c r="H67" s="641"/>
      <c r="I67" s="492"/>
      <c r="J67" s="647"/>
      <c r="K67" s="196">
        <v>12</v>
      </c>
      <c r="L67" s="196" t="s">
        <v>833</v>
      </c>
      <c r="M67" s="637" t="s">
        <v>454</v>
      </c>
      <c r="N67" s="637">
        <v>1398111000</v>
      </c>
      <c r="O67" s="638">
        <v>45096</v>
      </c>
      <c r="P67" s="638">
        <v>46387</v>
      </c>
      <c r="Q67" s="638">
        <v>46113</v>
      </c>
      <c r="R67" s="638"/>
      <c r="S67" s="626">
        <f t="shared" si="5"/>
        <v>1292</v>
      </c>
      <c r="T67" s="627" t="str">
        <f t="shared" si="6"/>
        <v>3개월 이상 용역중지</v>
      </c>
      <c r="U67" s="628" t="str">
        <f t="shared" si="7"/>
        <v>3개월 이상 중지중</v>
      </c>
    </row>
    <row r="68" spans="1:21" ht="39" customHeight="1">
      <c r="A68" s="486"/>
      <c r="B68" s="490"/>
      <c r="C68" s="490"/>
      <c r="D68" s="631" t="str">
        <f t="shared" si="3"/>
        <v>여수국가산업단지 확장단지(적량지구) 개발사업 환경영향평가 용역
(※ 과업중지 : 2024.11.26 )</v>
      </c>
      <c r="E68" s="632"/>
      <c r="F68" s="633"/>
      <c r="G68" s="640" t="str">
        <f t="shared" si="4"/>
        <v>3개월 이상 중지중</v>
      </c>
      <c r="H68" s="641"/>
      <c r="I68" s="492"/>
      <c r="J68" s="647"/>
      <c r="K68" s="196">
        <v>13</v>
      </c>
      <c r="L68" s="196" t="s">
        <v>834</v>
      </c>
      <c r="M68" s="637" t="s">
        <v>835</v>
      </c>
      <c r="N68" s="637">
        <v>631805000</v>
      </c>
      <c r="O68" s="638">
        <v>44970</v>
      </c>
      <c r="P68" s="638">
        <v>45668</v>
      </c>
      <c r="Q68" s="638">
        <v>45622</v>
      </c>
      <c r="R68" s="638"/>
      <c r="S68" s="626">
        <f t="shared" si="5"/>
        <v>699</v>
      </c>
      <c r="T68" s="627" t="str">
        <f t="shared" si="6"/>
        <v>3개월 이상 용역중지</v>
      </c>
      <c r="U68" s="628" t="str">
        <f t="shared" si="7"/>
        <v>3개월 이상 중지중</v>
      </c>
    </row>
    <row r="69" spans="1:21" ht="39" customHeight="1">
      <c r="A69" s="486"/>
      <c r="B69" s="490"/>
      <c r="C69" s="490"/>
      <c r="D69" s="631" t="str">
        <f t="shared" si="3"/>
        <v>세종조치원 공공주택지구 조성사업 환경영향평가 용역
(※ 과업중지 : 2025.08.11 )</v>
      </c>
      <c r="E69" s="632"/>
      <c r="F69" s="633"/>
      <c r="G69" s="640" t="str">
        <f t="shared" si="4"/>
        <v>3개월 이상 중지중</v>
      </c>
      <c r="H69" s="641"/>
      <c r="I69" s="492"/>
      <c r="J69" s="647"/>
      <c r="K69" s="196">
        <v>14</v>
      </c>
      <c r="L69" s="196" t="s">
        <v>783</v>
      </c>
      <c r="M69" s="637" t="s">
        <v>527</v>
      </c>
      <c r="N69" s="637">
        <v>1248480000</v>
      </c>
      <c r="O69" s="638">
        <v>45072</v>
      </c>
      <c r="P69" s="638">
        <v>47263</v>
      </c>
      <c r="Q69" s="638">
        <v>45880</v>
      </c>
      <c r="R69" s="638"/>
      <c r="S69" s="626">
        <f t="shared" si="5"/>
        <v>2192</v>
      </c>
      <c r="T69" s="627" t="str">
        <f t="shared" si="6"/>
        <v>3개월 이상 용역중지</v>
      </c>
      <c r="U69" s="628" t="str">
        <f t="shared" si="7"/>
        <v>3개월 이상 중지중</v>
      </c>
    </row>
    <row r="70" spans="1:21" ht="45" customHeight="1">
      <c r="A70" s="486"/>
      <c r="B70" s="490"/>
      <c r="C70" s="490"/>
      <c r="D70" s="631" t="str">
        <f t="shared" si="3"/>
        <v>시흥정왕 공공주택지구 조성사업 소규모 환경영향평가용역
(※ 협의완료 : 2025.10.30 )</v>
      </c>
      <c r="E70" s="632"/>
      <c r="F70" s="633"/>
      <c r="G70" s="640" t="str">
        <f t="shared" si="4"/>
        <v>협의완료</v>
      </c>
      <c r="H70" s="641"/>
      <c r="I70" s="492"/>
      <c r="J70" s="647"/>
      <c r="K70" s="196">
        <v>15</v>
      </c>
      <c r="L70" s="196" t="s">
        <v>787</v>
      </c>
      <c r="M70" s="637" t="s">
        <v>527</v>
      </c>
      <c r="N70" s="637">
        <v>307498000</v>
      </c>
      <c r="O70" s="638">
        <v>45440</v>
      </c>
      <c r="P70" s="638">
        <v>47265</v>
      </c>
      <c r="Q70" s="638"/>
      <c r="R70" s="638">
        <v>45960</v>
      </c>
      <c r="S70" s="626">
        <f t="shared" si="5"/>
        <v>1826</v>
      </c>
      <c r="T70" s="627" t="str">
        <f t="shared" si="6"/>
        <v>협의완료</v>
      </c>
      <c r="U70" s="628" t="str">
        <f t="shared" si="7"/>
        <v>협의완료</v>
      </c>
    </row>
    <row r="71" spans="1:21" ht="35.1" customHeight="1">
      <c r="A71" s="649" t="str">
        <f>A9</f>
        <v>분야별참여기술자</v>
      </c>
      <c r="B71" s="650" t="str">
        <f>B9</f>
        <v>대기관리분야</v>
      </c>
      <c r="C71" s="644" t="str">
        <f>C9</f>
        <v>김 규 태</v>
      </c>
      <c r="D71" s="631" t="str">
        <f t="shared" si="3"/>
        <v>도시철도 사상~하단선 건설사업 사후환경영향조사 용역</v>
      </c>
      <c r="E71" s="632"/>
      <c r="F71" s="633"/>
      <c r="G71" s="640">
        <f t="shared" si="4"/>
        <v>18112006.985085897</v>
      </c>
      <c r="H71" s="641"/>
      <c r="I71" s="645">
        <f>SUM(G71:H86)</f>
        <v>178060852.29841778</v>
      </c>
      <c r="J71" s="651">
        <v>6</v>
      </c>
      <c r="K71" s="196">
        <v>1</v>
      </c>
      <c r="L71" s="196" t="s">
        <v>836</v>
      </c>
      <c r="M71" s="637" t="s">
        <v>837</v>
      </c>
      <c r="N71" s="637">
        <v>2628474000</v>
      </c>
      <c r="O71" s="638">
        <v>42576</v>
      </c>
      <c r="P71" s="638">
        <v>47872</v>
      </c>
      <c r="Q71" s="638"/>
      <c r="R71" s="652"/>
      <c r="S71" s="626">
        <f t="shared" si="5"/>
        <v>5297</v>
      </c>
      <c r="T71" s="627">
        <f t="shared" si="6"/>
        <v>365</v>
      </c>
      <c r="U71" s="628">
        <f t="shared" si="7"/>
        <v>18112006.985085897</v>
      </c>
    </row>
    <row r="72" spans="1:21" ht="35.1" customHeight="1">
      <c r="A72" s="649"/>
      <c r="B72" s="488"/>
      <c r="C72" s="490"/>
      <c r="D72" s="631" t="str">
        <f t="shared" si="3"/>
        <v>울산다운2 공공주택지구 조성공사 사후환경영향조사(공사시) 용역</v>
      </c>
      <c r="E72" s="632"/>
      <c r="F72" s="633"/>
      <c r="G72" s="640">
        <f t="shared" si="4"/>
        <v>4747000</v>
      </c>
      <c r="H72" s="641"/>
      <c r="I72" s="492"/>
      <c r="J72" s="642"/>
      <c r="K72" s="196">
        <v>2</v>
      </c>
      <c r="L72" s="196" t="s">
        <v>838</v>
      </c>
      <c r="M72" s="637" t="s">
        <v>527</v>
      </c>
      <c r="N72" s="637">
        <v>1375220000</v>
      </c>
      <c r="O72" s="638">
        <v>43462</v>
      </c>
      <c r="P72" s="638">
        <v>46387</v>
      </c>
      <c r="Q72" s="638"/>
      <c r="R72" s="638"/>
      <c r="S72" s="626">
        <f t="shared" si="5"/>
        <v>2926</v>
      </c>
      <c r="T72" s="627">
        <f t="shared" si="6"/>
        <v>101</v>
      </c>
      <c r="U72" s="628">
        <f t="shared" si="7"/>
        <v>4747000</v>
      </c>
    </row>
    <row r="73" spans="1:21" ht="35.1" customHeight="1">
      <c r="A73" s="649"/>
      <c r="B73" s="488"/>
      <c r="C73" s="490"/>
      <c r="D73" s="631" t="str">
        <f t="shared" si="3"/>
        <v>KTX울산역세권 복합특화단지(가칭) 조성사업 환경영향평가 용역</v>
      </c>
      <c r="E73" s="632"/>
      <c r="F73" s="633"/>
      <c r="G73" s="640">
        <f t="shared" si="4"/>
        <v>2419709.5292766937</v>
      </c>
      <c r="H73" s="641"/>
      <c r="I73" s="492"/>
      <c r="J73" s="642"/>
      <c r="K73" s="196">
        <v>3</v>
      </c>
      <c r="L73" s="196" t="s">
        <v>839</v>
      </c>
      <c r="M73" s="637" t="s">
        <v>840</v>
      </c>
      <c r="N73" s="637">
        <v>626010000</v>
      </c>
      <c r="O73" s="638">
        <v>43775</v>
      </c>
      <c r="P73" s="638">
        <v>46387</v>
      </c>
      <c r="Q73" s="638"/>
      <c r="R73" s="638"/>
      <c r="S73" s="626">
        <f t="shared" si="5"/>
        <v>2613</v>
      </c>
      <c r="T73" s="627">
        <f t="shared" si="6"/>
        <v>101</v>
      </c>
      <c r="U73" s="628">
        <f t="shared" si="7"/>
        <v>2419709.5292766937</v>
      </c>
    </row>
    <row r="74" spans="1:21" ht="35.1" customHeight="1">
      <c r="A74" s="649"/>
      <c r="B74" s="488"/>
      <c r="C74" s="490"/>
      <c r="D74" s="631" t="str">
        <f t="shared" si="3"/>
        <v>빛그린산업단지 2단계 사후환경영향조사(공사시) 용역</v>
      </c>
      <c r="E74" s="632"/>
      <c r="F74" s="633"/>
      <c r="G74" s="640">
        <f t="shared" si="4"/>
        <v>8427031.3604240287</v>
      </c>
      <c r="H74" s="641"/>
      <c r="I74" s="492"/>
      <c r="J74" s="642"/>
      <c r="K74" s="196">
        <v>4</v>
      </c>
      <c r="L74" s="196" t="s">
        <v>841</v>
      </c>
      <c r="M74" s="637" t="s">
        <v>527</v>
      </c>
      <c r="N74" s="637">
        <v>1888990000</v>
      </c>
      <c r="O74" s="638">
        <v>44124</v>
      </c>
      <c r="P74" s="638">
        <v>46387</v>
      </c>
      <c r="Q74" s="638"/>
      <c r="R74" s="638"/>
      <c r="S74" s="626">
        <f t="shared" si="5"/>
        <v>2264</v>
      </c>
      <c r="T74" s="627">
        <f t="shared" si="6"/>
        <v>101</v>
      </c>
      <c r="U74" s="628">
        <f t="shared" si="7"/>
        <v>8427031.3604240287</v>
      </c>
    </row>
    <row r="75" spans="1:21" ht="35.1" customHeight="1">
      <c r="A75" s="649"/>
      <c r="B75" s="488"/>
      <c r="C75" s="490"/>
      <c r="D75" s="631" t="str">
        <f t="shared" si="3"/>
        <v>구리갈매역세권 공공주택지구 사후환경영향조사(공사시) 용역</v>
      </c>
      <c r="E75" s="632"/>
      <c r="F75" s="633"/>
      <c r="G75" s="640">
        <f t="shared" si="4"/>
        <v>20467438.599402588</v>
      </c>
      <c r="H75" s="641"/>
      <c r="I75" s="492"/>
      <c r="J75" s="642"/>
      <c r="K75" s="196">
        <v>5</v>
      </c>
      <c r="L75" s="196" t="s">
        <v>770</v>
      </c>
      <c r="M75" s="637" t="s">
        <v>527</v>
      </c>
      <c r="N75" s="637">
        <v>1689545000</v>
      </c>
      <c r="O75" s="638">
        <v>44454</v>
      </c>
      <c r="P75" s="638">
        <v>47466</v>
      </c>
      <c r="Q75" s="638"/>
      <c r="R75" s="638"/>
      <c r="S75" s="626">
        <f t="shared" si="5"/>
        <v>3013</v>
      </c>
      <c r="T75" s="627">
        <f t="shared" si="6"/>
        <v>365</v>
      </c>
      <c r="U75" s="628">
        <f t="shared" si="7"/>
        <v>20467438.599402588</v>
      </c>
    </row>
    <row r="76" spans="1:21" ht="35.1" customHeight="1">
      <c r="A76" s="649"/>
      <c r="B76" s="488"/>
      <c r="C76" s="490"/>
      <c r="D76" s="631" t="str">
        <f t="shared" si="3"/>
        <v>성남고등 공공주택지구 사후환경영향조사용역</v>
      </c>
      <c r="E76" s="632"/>
      <c r="F76" s="633"/>
      <c r="G76" s="640">
        <f t="shared" si="4"/>
        <v>2476544.6478092065</v>
      </c>
      <c r="H76" s="641"/>
      <c r="I76" s="492"/>
      <c r="J76" s="642"/>
      <c r="K76" s="196">
        <v>6</v>
      </c>
      <c r="L76" s="196" t="s">
        <v>771</v>
      </c>
      <c r="M76" s="637" t="s">
        <v>527</v>
      </c>
      <c r="N76" s="637">
        <v>442100000</v>
      </c>
      <c r="O76" s="638">
        <v>44585</v>
      </c>
      <c r="P76" s="638">
        <v>46387</v>
      </c>
      <c r="Q76" s="638"/>
      <c r="R76" s="638"/>
      <c r="S76" s="626">
        <f t="shared" si="5"/>
        <v>1803</v>
      </c>
      <c r="T76" s="627">
        <f t="shared" si="6"/>
        <v>101</v>
      </c>
      <c r="U76" s="628">
        <f t="shared" si="7"/>
        <v>2476544.6478092065</v>
      </c>
    </row>
    <row r="77" spans="1:21" ht="35.1" customHeight="1">
      <c r="A77" s="649"/>
      <c r="B77" s="488"/>
      <c r="C77" s="490"/>
      <c r="D77" s="631" t="str">
        <f t="shared" si="3"/>
        <v>부천역곡 공공주택지구 사후환경영향조사 용역(공사시)</v>
      </c>
      <c r="E77" s="632"/>
      <c r="F77" s="633"/>
      <c r="G77" s="640">
        <f t="shared" si="4"/>
        <v>22700557.620817844</v>
      </c>
      <c r="H77" s="641"/>
      <c r="I77" s="492"/>
      <c r="J77" s="642"/>
      <c r="K77" s="196">
        <v>7</v>
      </c>
      <c r="L77" s="196" t="s">
        <v>842</v>
      </c>
      <c r="M77" s="637" t="s">
        <v>527</v>
      </c>
      <c r="N77" s="637">
        <v>1003800000</v>
      </c>
      <c r="O77" s="638">
        <v>45195</v>
      </c>
      <c r="P77" s="638">
        <v>46808</v>
      </c>
      <c r="Q77" s="638"/>
      <c r="R77" s="638"/>
      <c r="S77" s="626">
        <f t="shared" si="5"/>
        <v>1614</v>
      </c>
      <c r="T77" s="627">
        <f t="shared" si="6"/>
        <v>365</v>
      </c>
      <c r="U77" s="628">
        <f t="shared" si="7"/>
        <v>22700557.620817844</v>
      </c>
    </row>
    <row r="78" spans="1:21" ht="35.1" customHeight="1">
      <c r="A78" s="649"/>
      <c r="B78" s="488"/>
      <c r="C78" s="490"/>
      <c r="D78" s="631" t="str">
        <f t="shared" si="3"/>
        <v>파주시 환경순환센터 현대화사업 사후환경영향조사(공사시)</v>
      </c>
      <c r="E78" s="632"/>
      <c r="F78" s="633"/>
      <c r="G78" s="640">
        <f t="shared" si="4"/>
        <v>14599630.265210608</v>
      </c>
      <c r="H78" s="641"/>
      <c r="I78" s="492"/>
      <c r="J78" s="642"/>
      <c r="K78" s="196">
        <v>8</v>
      </c>
      <c r="L78" s="196" t="s">
        <v>843</v>
      </c>
      <c r="M78" s="637" t="s">
        <v>569</v>
      </c>
      <c r="N78" s="637">
        <v>565460000</v>
      </c>
      <c r="O78" s="638">
        <v>45336</v>
      </c>
      <c r="P78" s="638">
        <v>46617</v>
      </c>
      <c r="Q78" s="638"/>
      <c r="R78" s="638"/>
      <c r="S78" s="626">
        <f t="shared" si="5"/>
        <v>1282</v>
      </c>
      <c r="T78" s="627">
        <f t="shared" si="6"/>
        <v>331</v>
      </c>
      <c r="U78" s="628">
        <f t="shared" si="7"/>
        <v>14599630.265210608</v>
      </c>
    </row>
    <row r="79" spans="1:21" ht="35.1" customHeight="1">
      <c r="A79" s="649"/>
      <c r="B79" s="488"/>
      <c r="C79" s="490"/>
      <c r="D79" s="631" t="str">
        <f t="shared" si="3"/>
        <v>포천양수 사후환경영향조사용역(공사시)</v>
      </c>
      <c r="E79" s="632"/>
      <c r="F79" s="633"/>
      <c r="G79" s="640">
        <f t="shared" si="4"/>
        <v>49410546.716316856</v>
      </c>
      <c r="H79" s="641"/>
      <c r="I79" s="492"/>
      <c r="J79" s="642"/>
      <c r="K79" s="196">
        <v>9</v>
      </c>
      <c r="L79" s="196" t="s">
        <v>844</v>
      </c>
      <c r="M79" s="637" t="s">
        <v>845</v>
      </c>
      <c r="N79" s="637">
        <v>3998870000</v>
      </c>
      <c r="O79" s="638">
        <v>46029</v>
      </c>
      <c r="P79" s="638">
        <v>48982</v>
      </c>
      <c r="Q79" s="638"/>
      <c r="R79" s="638"/>
      <c r="S79" s="626">
        <f t="shared" si="5"/>
        <v>2954</v>
      </c>
      <c r="T79" s="627">
        <f t="shared" si="6"/>
        <v>365</v>
      </c>
      <c r="U79" s="628">
        <f t="shared" si="7"/>
        <v>49410546.716316856</v>
      </c>
    </row>
    <row r="80" spans="1:21" ht="35.1" customHeight="1">
      <c r="A80" s="649"/>
      <c r="B80" s="488"/>
      <c r="C80" s="490"/>
      <c r="D80" s="631" t="str">
        <f t="shared" ref="D80:D125" si="8">L80 &amp;
IF(Q80 = "", "", CHAR(10) &amp; "(※ 과업중지 : " &amp; TEXT(Q80, "yyyy.mm.dd") &amp; " )") &amp;
IF(R80 = "", "", CHAR(10) &amp; "(※ 협의완료 : " &amp; TEXT(R80, "yyyy.mm.dd") &amp; " )")</f>
        <v>성서 자원회수시설 개체사업 사후환경영향조사(운영시) 용역</v>
      </c>
      <c r="E80" s="632"/>
      <c r="F80" s="633"/>
      <c r="G80" s="640">
        <f t="shared" ref="G80:G125" si="9">U80</f>
        <v>28597074.074074071</v>
      </c>
      <c r="H80" s="641"/>
      <c r="I80" s="492"/>
      <c r="J80" s="642"/>
      <c r="K80" s="196">
        <v>10</v>
      </c>
      <c r="L80" s="196" t="s">
        <v>825</v>
      </c>
      <c r="M80" s="637" t="s">
        <v>826</v>
      </c>
      <c r="N80" s="637">
        <v>1480780000</v>
      </c>
      <c r="O80" s="638">
        <v>46120</v>
      </c>
      <c r="P80" s="638">
        <v>48009</v>
      </c>
      <c r="Q80" s="638"/>
      <c r="R80" s="638"/>
      <c r="S80" s="626">
        <f t="shared" si="5"/>
        <v>1890</v>
      </c>
      <c r="T80" s="627">
        <f t="shared" si="6"/>
        <v>365</v>
      </c>
      <c r="U80" s="628">
        <f t="shared" si="7"/>
        <v>28597074.074074071</v>
      </c>
    </row>
    <row r="81" spans="1:21" ht="35.1" customHeight="1">
      <c r="A81" s="649"/>
      <c r="B81" s="488"/>
      <c r="C81" s="490"/>
      <c r="D81" s="631" t="str">
        <f t="shared" si="8"/>
        <v>청북하늘빛호수공원 사후환경영향조사(공사시) 용역(3차시)</v>
      </c>
      <c r="E81" s="632"/>
      <c r="F81" s="633"/>
      <c r="G81" s="640">
        <f t="shared" si="9"/>
        <v>6103312.5</v>
      </c>
      <c r="H81" s="641"/>
      <c r="I81" s="492"/>
      <c r="J81" s="642"/>
      <c r="K81" s="196">
        <v>11</v>
      </c>
      <c r="L81" s="196" t="s">
        <v>781</v>
      </c>
      <c r="M81" s="637" t="s">
        <v>782</v>
      </c>
      <c r="N81" s="637">
        <v>102195000</v>
      </c>
      <c r="O81" s="638">
        <v>46142</v>
      </c>
      <c r="P81" s="638">
        <v>46501</v>
      </c>
      <c r="Q81" s="638"/>
      <c r="R81" s="638"/>
      <c r="S81" s="626">
        <f t="shared" ref="S81:S135" si="10">P81-O81+1</f>
        <v>360</v>
      </c>
      <c r="T81" s="627">
        <f t="shared" ref="T81:T135" si="11">IF(R81&lt;&gt;"", "협의완료", IF(Q81="", MIN(365, P81-$B$2+1), IF($B$2-Q81+1&gt;=90, "3개월 이상 용역중지", MIN(365, P81-Q81+1))))</f>
        <v>215</v>
      </c>
      <c r="U81" s="628">
        <f t="shared" ref="U81:U135" si="12">IF(AND(Q81="",R81=""), N81*(T81/S81)/10, IF(R81&lt;&gt;"", "협의완료", IF(Q81&lt;&gt;"", IF($B$2-Q81&gt;=90, "3개월 이상 중지중", N81*(T81/S81)/10), "")))</f>
        <v>6103312.5</v>
      </c>
    </row>
    <row r="82" spans="1:21" ht="35.1" customHeight="1">
      <c r="A82" s="649"/>
      <c r="B82" s="488"/>
      <c r="C82" s="490"/>
      <c r="D82" s="631" t="str">
        <f t="shared" si="8"/>
        <v>완주군 소하천정비 종합계획 재수립 전략환경영향평가 용역
(※ 과업중지 : 2026.06.05 )</v>
      </c>
      <c r="E82" s="632"/>
      <c r="F82" s="633"/>
      <c r="G82" s="640" t="str">
        <f t="shared" si="9"/>
        <v>3개월 이상 중지중</v>
      </c>
      <c r="H82" s="641"/>
      <c r="I82" s="492"/>
      <c r="J82" s="642"/>
      <c r="K82" s="196">
        <v>12</v>
      </c>
      <c r="L82" s="196" t="s">
        <v>846</v>
      </c>
      <c r="M82" s="637" t="s">
        <v>847</v>
      </c>
      <c r="N82" s="637">
        <v>814389000</v>
      </c>
      <c r="O82" s="638">
        <v>46099</v>
      </c>
      <c r="P82" s="638">
        <v>46638</v>
      </c>
      <c r="Q82" s="638">
        <v>46178</v>
      </c>
      <c r="R82" s="638"/>
      <c r="S82" s="626">
        <f t="shared" si="10"/>
        <v>540</v>
      </c>
      <c r="T82" s="627" t="str">
        <f t="shared" si="11"/>
        <v>3개월 이상 용역중지</v>
      </c>
      <c r="U82" s="628" t="str">
        <f t="shared" si="12"/>
        <v>3개월 이상 중지중</v>
      </c>
    </row>
    <row r="83" spans="1:21" ht="35.1" customHeight="1">
      <c r="A83" s="649"/>
      <c r="B83" s="488"/>
      <c r="C83" s="490"/>
      <c r="D83" s="631" t="str">
        <f t="shared" si="8"/>
        <v>죽율~장현~목감간 도로개설사업 환경영향평가용역
(※ 과업중지 : 2026.06.08 )</v>
      </c>
      <c r="E83" s="632"/>
      <c r="F83" s="633"/>
      <c r="G83" s="640" t="str">
        <f t="shared" si="9"/>
        <v>3개월 이상 중지중</v>
      </c>
      <c r="H83" s="641"/>
      <c r="I83" s="492"/>
      <c r="J83" s="642"/>
      <c r="K83" s="196">
        <v>13</v>
      </c>
      <c r="L83" s="196" t="s">
        <v>848</v>
      </c>
      <c r="M83" s="637" t="s">
        <v>527</v>
      </c>
      <c r="N83" s="637">
        <v>396800000</v>
      </c>
      <c r="O83" s="638">
        <v>42583</v>
      </c>
      <c r="P83" s="638">
        <v>46203</v>
      </c>
      <c r="Q83" s="638">
        <v>46181</v>
      </c>
      <c r="R83" s="638"/>
      <c r="S83" s="626">
        <f t="shared" si="10"/>
        <v>3621</v>
      </c>
      <c r="T83" s="627" t="str">
        <f t="shared" si="11"/>
        <v>3개월 이상 용역중지</v>
      </c>
      <c r="U83" s="628" t="str">
        <f t="shared" si="12"/>
        <v>3개월 이상 중지중</v>
      </c>
    </row>
    <row r="84" spans="1:21" ht="35.1" customHeight="1">
      <c r="A84" s="649"/>
      <c r="B84" s="488"/>
      <c r="C84" s="490"/>
      <c r="D84" s="631" t="str">
        <f t="shared" si="8"/>
        <v>경원선 남측구간(백마고지~월정리) 철도복원 건설공사 사후환경영향조사용역
(※ 과업중지 : 2020.12.29 )</v>
      </c>
      <c r="E84" s="632"/>
      <c r="F84" s="633"/>
      <c r="G84" s="640" t="str">
        <f t="shared" si="9"/>
        <v>3개월 이상 중지중</v>
      </c>
      <c r="H84" s="641"/>
      <c r="I84" s="492"/>
      <c r="J84" s="642"/>
      <c r="K84" s="196">
        <v>14</v>
      </c>
      <c r="L84" s="196" t="s">
        <v>849</v>
      </c>
      <c r="M84" s="637" t="s">
        <v>850</v>
      </c>
      <c r="N84" s="637">
        <v>1347000000</v>
      </c>
      <c r="O84" s="638">
        <v>42507</v>
      </c>
      <c r="P84" s="638">
        <v>46387</v>
      </c>
      <c r="Q84" s="638">
        <v>44194</v>
      </c>
      <c r="R84" s="638"/>
      <c r="S84" s="626">
        <f t="shared" si="10"/>
        <v>3881</v>
      </c>
      <c r="T84" s="627" t="str">
        <f t="shared" si="11"/>
        <v>3개월 이상 용역중지</v>
      </c>
      <c r="U84" s="628" t="str">
        <f t="shared" si="12"/>
        <v>3개월 이상 중지중</v>
      </c>
    </row>
    <row r="85" spans="1:21" ht="35.1" customHeight="1">
      <c r="A85" s="649"/>
      <c r="B85" s="488"/>
      <c r="C85" s="490"/>
      <c r="D85" s="631" t="str">
        <f t="shared" si="8"/>
        <v>통영 폐조선소 재생사업 전략 및 소규모 환경영향평가용역
(※ 협의완료 : 2025.03.17 )</v>
      </c>
      <c r="E85" s="632"/>
      <c r="F85" s="633"/>
      <c r="G85" s="640" t="str">
        <f t="shared" si="9"/>
        <v>협의완료</v>
      </c>
      <c r="H85" s="641"/>
      <c r="I85" s="492"/>
      <c r="J85" s="642"/>
      <c r="K85" s="196">
        <v>15</v>
      </c>
      <c r="L85" s="196" t="s">
        <v>786</v>
      </c>
      <c r="M85" s="637" t="s">
        <v>527</v>
      </c>
      <c r="N85" s="637">
        <v>206000000</v>
      </c>
      <c r="O85" s="638">
        <v>43461</v>
      </c>
      <c r="P85" s="638">
        <v>46418</v>
      </c>
      <c r="Q85" s="638"/>
      <c r="R85" s="638">
        <v>45733</v>
      </c>
      <c r="S85" s="626">
        <f t="shared" si="10"/>
        <v>2958</v>
      </c>
      <c r="T85" s="627" t="str">
        <f t="shared" si="11"/>
        <v>협의완료</v>
      </c>
      <c r="U85" s="628" t="str">
        <f t="shared" si="12"/>
        <v>협의완료</v>
      </c>
    </row>
    <row r="86" spans="1:21" ht="35.1" customHeight="1">
      <c r="A86" s="649"/>
      <c r="B86" s="488"/>
      <c r="C86" s="490"/>
      <c r="D86" s="631" t="str">
        <f t="shared" si="8"/>
        <v>시흥정왕 공공주택지구 조성사업 소규모 환경영향평가용역
(※ 협의완료 : 2025.10.30 )</v>
      </c>
      <c r="E86" s="632"/>
      <c r="F86" s="633"/>
      <c r="G86" s="640" t="str">
        <f t="shared" si="9"/>
        <v>협의완료</v>
      </c>
      <c r="H86" s="641"/>
      <c r="I86" s="492"/>
      <c r="J86" s="642"/>
      <c r="K86" s="196">
        <v>16</v>
      </c>
      <c r="L86" s="196" t="s">
        <v>787</v>
      </c>
      <c r="M86" s="637" t="s">
        <v>527</v>
      </c>
      <c r="N86" s="637">
        <v>307498000</v>
      </c>
      <c r="O86" s="638">
        <v>45440</v>
      </c>
      <c r="P86" s="638">
        <v>47265</v>
      </c>
      <c r="Q86" s="638"/>
      <c r="R86" s="638">
        <v>45960</v>
      </c>
      <c r="S86" s="626">
        <f t="shared" si="10"/>
        <v>1826</v>
      </c>
      <c r="T86" s="627" t="str">
        <f t="shared" si="11"/>
        <v>협의완료</v>
      </c>
      <c r="U86" s="628" t="str">
        <f t="shared" si="12"/>
        <v>협의완료</v>
      </c>
    </row>
    <row r="87" spans="1:21" ht="35.1" customHeight="1">
      <c r="A87" s="649"/>
      <c r="B87" s="650" t="str">
        <f>B10</f>
        <v>수질관리분야</v>
      </c>
      <c r="C87" s="644" t="str">
        <f>C10</f>
        <v>최 유 덕</v>
      </c>
      <c r="D87" s="631" t="str">
        <f t="shared" si="8"/>
        <v>화포천 진례지구 외 2개지구 하천환경정비사업 소규모환경영향평가용역
(※ 과업중지 : 2025.10.01 )</v>
      </c>
      <c r="E87" s="632"/>
      <c r="F87" s="633"/>
      <c r="G87" s="640" t="str">
        <f t="shared" si="9"/>
        <v>3개월 이상 중지중</v>
      </c>
      <c r="H87" s="641"/>
      <c r="I87" s="645">
        <f>SUM(G87:H96)</f>
        <v>95661431.512766972</v>
      </c>
      <c r="J87" s="646">
        <v>6</v>
      </c>
      <c r="K87" s="196">
        <v>1</v>
      </c>
      <c r="L87" s="196" t="s">
        <v>851</v>
      </c>
      <c r="M87" s="637"/>
      <c r="N87" s="637">
        <v>247600000</v>
      </c>
      <c r="O87" s="638">
        <v>45537</v>
      </c>
      <c r="P87" s="638">
        <v>46142</v>
      </c>
      <c r="Q87" s="638">
        <v>45931</v>
      </c>
      <c r="R87" s="638"/>
      <c r="S87" s="626">
        <f t="shared" si="10"/>
        <v>606</v>
      </c>
      <c r="T87" s="627" t="str">
        <f t="shared" si="11"/>
        <v>3개월 이상 용역중지</v>
      </c>
      <c r="U87" s="628" t="str">
        <f t="shared" si="12"/>
        <v>3개월 이상 중지중</v>
      </c>
    </row>
    <row r="88" spans="1:21" ht="35.1" customHeight="1">
      <c r="A88" s="649"/>
      <c r="B88" s="488"/>
      <c r="C88" s="490"/>
      <c r="D88" s="631" t="str">
        <f t="shared" si="8"/>
        <v>춘천남면한덕리도시개발사업환경성검토및소규모환경영향평가용역</v>
      </c>
      <c r="E88" s="632"/>
      <c r="F88" s="633"/>
      <c r="G88" s="640">
        <f t="shared" si="9"/>
        <v>2305742.8214731584</v>
      </c>
      <c r="H88" s="641"/>
      <c r="I88" s="492"/>
      <c r="J88" s="647"/>
      <c r="K88" s="196">
        <v>2</v>
      </c>
      <c r="L88" s="196" t="s">
        <v>852</v>
      </c>
      <c r="M88" s="637"/>
      <c r="N88" s="637">
        <v>151800000</v>
      </c>
      <c r="O88" s="638">
        <v>44250</v>
      </c>
      <c r="P88" s="638">
        <v>46652</v>
      </c>
      <c r="Q88" s="638"/>
      <c r="R88" s="638"/>
      <c r="S88" s="626">
        <f t="shared" si="10"/>
        <v>2403</v>
      </c>
      <c r="T88" s="627">
        <f t="shared" si="11"/>
        <v>365</v>
      </c>
      <c r="U88" s="628">
        <f t="shared" si="12"/>
        <v>2305742.8214731584</v>
      </c>
    </row>
    <row r="89" spans="1:21" ht="35.1" customHeight="1">
      <c r="A89" s="649"/>
      <c r="B89" s="488"/>
      <c r="C89" s="490"/>
      <c r="D89" s="631" t="str">
        <f t="shared" si="8"/>
        <v>진주 월아산 지방정원 조성사업 소규모환경영향평가용역
(※ 협의완료 : 2025.07.28 )</v>
      </c>
      <c r="E89" s="632"/>
      <c r="F89" s="633"/>
      <c r="G89" s="640" t="str">
        <f t="shared" si="9"/>
        <v>협의완료</v>
      </c>
      <c r="H89" s="641"/>
      <c r="I89" s="492"/>
      <c r="J89" s="647"/>
      <c r="K89" s="196">
        <v>3</v>
      </c>
      <c r="L89" s="196" t="s">
        <v>794</v>
      </c>
      <c r="M89" s="637"/>
      <c r="N89" s="637">
        <v>148770000</v>
      </c>
      <c r="O89" s="638">
        <v>45517</v>
      </c>
      <c r="P89" s="638">
        <v>46339</v>
      </c>
      <c r="Q89" s="638"/>
      <c r="R89" s="638">
        <v>45866</v>
      </c>
      <c r="S89" s="626">
        <f t="shared" si="10"/>
        <v>823</v>
      </c>
      <c r="T89" s="627" t="str">
        <f t="shared" si="11"/>
        <v>협의완료</v>
      </c>
      <c r="U89" s="628" t="str">
        <f t="shared" si="12"/>
        <v>협의완료</v>
      </c>
    </row>
    <row r="90" spans="1:21" ht="35.1" customHeight="1">
      <c r="A90" s="649"/>
      <c r="B90" s="488"/>
      <c r="C90" s="490"/>
      <c r="D90" s="631" t="str">
        <f t="shared" si="8"/>
        <v>인천경제자유구역영종국제도시개발계획변경(을왕산IFUSHILL경제자유구역지정)전략및환경영향평가용역</v>
      </c>
      <c r="E90" s="632"/>
      <c r="F90" s="633"/>
      <c r="G90" s="640">
        <f t="shared" si="9"/>
        <v>5343251.7263025735</v>
      </c>
      <c r="H90" s="641"/>
      <c r="I90" s="492"/>
      <c r="J90" s="647"/>
      <c r="K90" s="196">
        <v>4</v>
      </c>
      <c r="L90" s="196" t="s">
        <v>853</v>
      </c>
      <c r="M90" s="637"/>
      <c r="N90" s="637">
        <v>466400000</v>
      </c>
      <c r="O90" s="638">
        <v>43467</v>
      </c>
      <c r="P90" s="638">
        <v>46652</v>
      </c>
      <c r="Q90" s="638"/>
      <c r="R90" s="638"/>
      <c r="S90" s="626">
        <f t="shared" si="10"/>
        <v>3186</v>
      </c>
      <c r="T90" s="627">
        <f t="shared" si="11"/>
        <v>365</v>
      </c>
      <c r="U90" s="628">
        <f t="shared" si="12"/>
        <v>5343251.7263025735</v>
      </c>
    </row>
    <row r="91" spans="1:21" ht="35.1" customHeight="1">
      <c r="A91" s="649"/>
      <c r="B91" s="488"/>
      <c r="C91" s="490"/>
      <c r="D91" s="631" t="str">
        <f t="shared" si="8"/>
        <v>경기군포 공업지역 정비사업(산업혁신구역) 전략 및 소규모환경영향평가용역
(※ 협의완료 : 2026.03.20 )</v>
      </c>
      <c r="E91" s="632"/>
      <c r="F91" s="633"/>
      <c r="G91" s="640" t="str">
        <f t="shared" si="9"/>
        <v>협의완료</v>
      </c>
      <c r="H91" s="641"/>
      <c r="I91" s="492"/>
      <c r="J91" s="647"/>
      <c r="K91" s="196">
        <v>5</v>
      </c>
      <c r="L91" s="196" t="s">
        <v>854</v>
      </c>
      <c r="M91" s="637"/>
      <c r="N91" s="637">
        <v>289760000</v>
      </c>
      <c r="O91" s="638">
        <v>45320</v>
      </c>
      <c r="P91" s="638">
        <v>47146</v>
      </c>
      <c r="Q91" s="638"/>
      <c r="R91" s="638">
        <v>46101</v>
      </c>
      <c r="S91" s="626">
        <f t="shared" si="10"/>
        <v>1827</v>
      </c>
      <c r="T91" s="627" t="str">
        <f t="shared" si="11"/>
        <v>협의완료</v>
      </c>
      <c r="U91" s="628" t="str">
        <f t="shared" si="12"/>
        <v>협의완료</v>
      </c>
    </row>
    <row r="92" spans="1:21" ht="35.1" customHeight="1">
      <c r="A92" s="649"/>
      <c r="B92" s="488"/>
      <c r="C92" s="490"/>
      <c r="D92" s="631" t="str">
        <f t="shared" si="8"/>
        <v>청미천,복하천 하천재해예방사업 환경영향평가용역
(※ 과업중지 : 2026.09.07 )</v>
      </c>
      <c r="E92" s="632"/>
      <c r="F92" s="633"/>
      <c r="G92" s="640">
        <f t="shared" si="9"/>
        <v>46829050</v>
      </c>
      <c r="H92" s="641"/>
      <c r="I92" s="492"/>
      <c r="J92" s="647"/>
      <c r="K92" s="196">
        <v>6</v>
      </c>
      <c r="L92" s="196" t="s">
        <v>855</v>
      </c>
      <c r="M92" s="637"/>
      <c r="N92" s="637">
        <v>1265650000</v>
      </c>
      <c r="O92" s="638">
        <v>45894</v>
      </c>
      <c r="P92" s="638">
        <v>46493</v>
      </c>
      <c r="Q92" s="638">
        <v>46272</v>
      </c>
      <c r="R92" s="638"/>
      <c r="S92" s="626">
        <f t="shared" si="10"/>
        <v>600</v>
      </c>
      <c r="T92" s="627">
        <f t="shared" si="11"/>
        <v>222</v>
      </c>
      <c r="U92" s="628">
        <f t="shared" si="12"/>
        <v>46829050</v>
      </c>
    </row>
    <row r="93" spans="1:21" ht="35.1" customHeight="1">
      <c r="A93" s="649"/>
      <c r="B93" s="488"/>
      <c r="C93" s="490"/>
      <c r="D93" s="631" t="str">
        <f t="shared" si="8"/>
        <v>울산테크노일반산업단지 조성사업 사후환경영향조사용역(운영시)</v>
      </c>
      <c r="E93" s="632"/>
      <c r="F93" s="633"/>
      <c r="G93" s="640">
        <f t="shared" si="9"/>
        <v>14133547.031963471</v>
      </c>
      <c r="H93" s="641"/>
      <c r="I93" s="492"/>
      <c r="J93" s="647"/>
      <c r="K93" s="196">
        <v>7</v>
      </c>
      <c r="L93" s="196" t="s">
        <v>856</v>
      </c>
      <c r="M93" s="637"/>
      <c r="N93" s="637">
        <v>894580000</v>
      </c>
      <c r="O93" s="638">
        <v>45365</v>
      </c>
      <c r="P93" s="638">
        <v>46459</v>
      </c>
      <c r="Q93" s="638"/>
      <c r="R93" s="638"/>
      <c r="S93" s="626">
        <f t="shared" si="10"/>
        <v>1095</v>
      </c>
      <c r="T93" s="627">
        <f t="shared" si="11"/>
        <v>173</v>
      </c>
      <c r="U93" s="628">
        <f t="shared" si="12"/>
        <v>14133547.031963471</v>
      </c>
    </row>
    <row r="94" spans="1:21" ht="35.1" customHeight="1">
      <c r="A94" s="649"/>
      <c r="B94" s="488"/>
      <c r="C94" s="490"/>
      <c r="D94" s="631" t="str">
        <f t="shared" si="8"/>
        <v>계양산업단지 조성사업 사후환경영향조사(공사시)용역</v>
      </c>
      <c r="E94" s="632"/>
      <c r="F94" s="633"/>
      <c r="G94" s="640">
        <f t="shared" si="9"/>
        <v>11866739.726027397</v>
      </c>
      <c r="H94" s="641"/>
      <c r="I94" s="492"/>
      <c r="J94" s="647"/>
      <c r="K94" s="196">
        <v>8</v>
      </c>
      <c r="L94" s="196" t="s">
        <v>857</v>
      </c>
      <c r="M94" s="637"/>
      <c r="N94" s="637">
        <v>706200000</v>
      </c>
      <c r="O94" s="638">
        <v>45376</v>
      </c>
      <c r="P94" s="638">
        <v>46470</v>
      </c>
      <c r="Q94" s="638"/>
      <c r="R94" s="638"/>
      <c r="S94" s="626">
        <f t="shared" si="10"/>
        <v>1095</v>
      </c>
      <c r="T94" s="627">
        <f t="shared" si="11"/>
        <v>184</v>
      </c>
      <c r="U94" s="628">
        <f t="shared" si="12"/>
        <v>11866739.726027397</v>
      </c>
    </row>
    <row r="95" spans="1:21" ht="35.1" customHeight="1" thickBot="1">
      <c r="A95" s="649"/>
      <c r="B95" s="488"/>
      <c r="C95" s="490"/>
      <c r="D95" s="631" t="str">
        <f t="shared" si="8"/>
        <v>평택호횡단도로건설공사사후환경영향조사용역</v>
      </c>
      <c r="E95" s="632"/>
      <c r="F95" s="633"/>
      <c r="G95" s="640">
        <f t="shared" si="9"/>
        <v>15183100.207000379</v>
      </c>
      <c r="H95" s="641"/>
      <c r="I95" s="492"/>
      <c r="J95" s="647"/>
      <c r="K95" s="196">
        <v>9</v>
      </c>
      <c r="L95" s="196" t="s">
        <v>858</v>
      </c>
      <c r="M95" s="637"/>
      <c r="N95" s="637">
        <v>2210493000</v>
      </c>
      <c r="O95" s="638">
        <v>41530</v>
      </c>
      <c r="P95" s="638">
        <v>46843</v>
      </c>
      <c r="Q95" s="638"/>
      <c r="R95" s="638"/>
      <c r="S95" s="626">
        <f t="shared" si="10"/>
        <v>5314</v>
      </c>
      <c r="T95" s="653">
        <f t="shared" si="11"/>
        <v>365</v>
      </c>
      <c r="U95" s="628">
        <f t="shared" si="12"/>
        <v>15183100.207000379</v>
      </c>
    </row>
    <row r="96" spans="1:21" ht="35.1" customHeight="1" thickBot="1">
      <c r="A96" s="649"/>
      <c r="B96" s="488"/>
      <c r="C96" s="490"/>
      <c r="D96" s="631" t="str">
        <f t="shared" si="8"/>
        <v>김해율하2지구도시개발사업인허가에따른제영향평가등용역(전략및소규모포함)
(타절준공:26.01.30)</v>
      </c>
      <c r="E96" s="632"/>
      <c r="F96" s="633"/>
      <c r="G96" s="640">
        <f t="shared" si="9"/>
        <v>0</v>
      </c>
      <c r="H96" s="641"/>
      <c r="I96" s="492"/>
      <c r="J96" s="647"/>
      <c r="K96" s="196">
        <v>10</v>
      </c>
      <c r="L96" s="196" t="s">
        <v>859</v>
      </c>
      <c r="M96" s="637"/>
      <c r="N96" s="637">
        <v>200200000</v>
      </c>
      <c r="O96" s="638">
        <v>45156</v>
      </c>
      <c r="P96" s="638">
        <v>46652</v>
      </c>
      <c r="Q96" s="638"/>
      <c r="R96" s="638"/>
      <c r="S96" s="654">
        <f t="shared" si="10"/>
        <v>1497</v>
      </c>
      <c r="T96" s="648">
        <v>0</v>
      </c>
      <c r="U96" s="655">
        <f t="shared" si="12"/>
        <v>0</v>
      </c>
    </row>
    <row r="97" spans="1:21" ht="33" customHeight="1">
      <c r="A97" s="656"/>
      <c r="B97" s="650" t="str">
        <f>B11</f>
        <v>자연환경분야</v>
      </c>
      <c r="C97" s="644" t="str">
        <f>C11</f>
        <v>송 수 욱</v>
      </c>
      <c r="D97" s="631" t="str">
        <f t="shared" si="8"/>
        <v>수서~광주 복선전철 건설사업 환경영향평가</v>
      </c>
      <c r="E97" s="632"/>
      <c r="F97" s="633"/>
      <c r="G97" s="640">
        <f t="shared" si="9"/>
        <v>8984389.6872358415</v>
      </c>
      <c r="H97" s="641"/>
      <c r="I97" s="645">
        <f>SUM(G97:H111)</f>
        <v>145856572.38702807</v>
      </c>
      <c r="J97" s="646">
        <v>6</v>
      </c>
      <c r="K97" s="196">
        <v>1</v>
      </c>
      <c r="L97" s="196" t="s">
        <v>777</v>
      </c>
      <c r="M97" s="637" t="s">
        <v>454</v>
      </c>
      <c r="N97" s="637">
        <v>1052330000</v>
      </c>
      <c r="O97" s="638">
        <v>45205</v>
      </c>
      <c r="P97" s="638">
        <v>46387</v>
      </c>
      <c r="Q97" s="638"/>
      <c r="R97" s="638"/>
      <c r="S97" s="626">
        <f t="shared" si="10"/>
        <v>1183</v>
      </c>
      <c r="T97" s="627">
        <f t="shared" si="11"/>
        <v>101</v>
      </c>
      <c r="U97" s="628">
        <f t="shared" si="12"/>
        <v>8984389.6872358415</v>
      </c>
    </row>
    <row r="98" spans="1:21" ht="33" customHeight="1">
      <c r="A98" s="656"/>
      <c r="B98" s="488"/>
      <c r="C98" s="490"/>
      <c r="D98" s="631" t="str">
        <f t="shared" si="8"/>
        <v>500kv HVDC동해안-신가평T/L건설공사 사후환경영향조사용역(동부-7구간)</v>
      </c>
      <c r="E98" s="632"/>
      <c r="F98" s="633"/>
      <c r="G98" s="640">
        <f t="shared" si="9"/>
        <v>36143060.489678346</v>
      </c>
      <c r="H98" s="641"/>
      <c r="I98" s="492"/>
      <c r="J98" s="647"/>
      <c r="K98" s="196">
        <v>2</v>
      </c>
      <c r="L98" s="196" t="s">
        <v>860</v>
      </c>
      <c r="M98" s="637" t="s">
        <v>824</v>
      </c>
      <c r="N98" s="637">
        <v>2062630000</v>
      </c>
      <c r="O98" s="638">
        <v>45432</v>
      </c>
      <c r="P98" s="638">
        <v>47514</v>
      </c>
      <c r="Q98" s="638"/>
      <c r="R98" s="638"/>
      <c r="S98" s="626">
        <f t="shared" si="10"/>
        <v>2083</v>
      </c>
      <c r="T98" s="627">
        <f t="shared" si="11"/>
        <v>365</v>
      </c>
      <c r="U98" s="628">
        <f t="shared" si="12"/>
        <v>36143060.489678346</v>
      </c>
    </row>
    <row r="99" spans="1:21" ht="33" customHeight="1">
      <c r="A99" s="656"/>
      <c r="B99" s="488"/>
      <c r="C99" s="490"/>
      <c r="D99" s="631" t="str">
        <f t="shared" si="8"/>
        <v>500kv HVDC동해안-신가평T/L건설공사 사후환경영향조사용역(서부-1,2,3구간)</v>
      </c>
      <c r="E99" s="632"/>
      <c r="F99" s="633"/>
      <c r="G99" s="640">
        <f t="shared" si="9"/>
        <v>71256333.333333328</v>
      </c>
      <c r="H99" s="641"/>
      <c r="I99" s="492"/>
      <c r="J99" s="647"/>
      <c r="K99" s="196">
        <v>3</v>
      </c>
      <c r="L99" s="196" t="s">
        <v>861</v>
      </c>
      <c r="M99" s="637" t="s">
        <v>824</v>
      </c>
      <c r="N99" s="637">
        <v>4275380000</v>
      </c>
      <c r="O99" s="638">
        <v>45436</v>
      </c>
      <c r="P99" s="638">
        <v>47625</v>
      </c>
      <c r="Q99" s="638"/>
      <c r="R99" s="638"/>
      <c r="S99" s="626">
        <f t="shared" si="10"/>
        <v>2190</v>
      </c>
      <c r="T99" s="627">
        <f t="shared" si="11"/>
        <v>365</v>
      </c>
      <c r="U99" s="628">
        <f t="shared" si="12"/>
        <v>71256333.333333328</v>
      </c>
    </row>
    <row r="100" spans="1:21" ht="33" customHeight="1" thickBot="1">
      <c r="A100" s="656"/>
      <c r="B100" s="488"/>
      <c r="C100" s="490"/>
      <c r="D100" s="631" t="str">
        <f t="shared" si="8"/>
        <v>사천IC 복합유통상업단지 도시개발사업 사후환경영향조사(운영시)용역</v>
      </c>
      <c r="E100" s="632"/>
      <c r="F100" s="633"/>
      <c r="G100" s="640">
        <f t="shared" si="9"/>
        <v>5468727.8873239439</v>
      </c>
      <c r="H100" s="641"/>
      <c r="I100" s="492"/>
      <c r="J100" s="647"/>
      <c r="K100" s="196">
        <v>4</v>
      </c>
      <c r="L100" s="196" t="s">
        <v>862</v>
      </c>
      <c r="M100" s="637" t="s">
        <v>863</v>
      </c>
      <c r="N100" s="637">
        <v>169308000</v>
      </c>
      <c r="O100" s="638">
        <v>45566</v>
      </c>
      <c r="P100" s="638">
        <v>46630</v>
      </c>
      <c r="Q100" s="638"/>
      <c r="R100" s="638"/>
      <c r="S100" s="626">
        <f t="shared" si="10"/>
        <v>1065</v>
      </c>
      <c r="T100" s="627">
        <f t="shared" si="11"/>
        <v>344</v>
      </c>
      <c r="U100" s="628">
        <f t="shared" si="12"/>
        <v>5468727.8873239439</v>
      </c>
    </row>
    <row r="101" spans="1:21" ht="33" customHeight="1" thickBot="1">
      <c r="A101" s="656"/>
      <c r="B101" s="488"/>
      <c r="C101" s="490"/>
      <c r="D101" s="631" t="str">
        <f t="shared" si="8"/>
        <v>수서~광주 복선전철(1공구) 환경영향평가 용역</v>
      </c>
      <c r="E101" s="632"/>
      <c r="F101" s="633"/>
      <c r="G101" s="640">
        <f t="shared" si="9"/>
        <v>5500000</v>
      </c>
      <c r="H101" s="641"/>
      <c r="I101" s="492"/>
      <c r="J101" s="647"/>
      <c r="K101" s="196">
        <v>5</v>
      </c>
      <c r="L101" s="196" t="s">
        <v>864</v>
      </c>
      <c r="M101" s="637" t="s">
        <v>865</v>
      </c>
      <c r="N101" s="637">
        <v>55000000</v>
      </c>
      <c r="O101" s="638">
        <v>45660</v>
      </c>
      <c r="P101" s="638" t="s">
        <v>160</v>
      </c>
      <c r="Q101" s="638"/>
      <c r="R101" s="638"/>
      <c r="S101" s="648">
        <v>365</v>
      </c>
      <c r="T101" s="648">
        <v>365</v>
      </c>
      <c r="U101" s="628">
        <f t="shared" si="12"/>
        <v>5500000</v>
      </c>
    </row>
    <row r="102" spans="1:21" ht="33" customHeight="1">
      <c r="A102" s="656"/>
      <c r="B102" s="488"/>
      <c r="C102" s="490"/>
      <c r="D102" s="631" t="str">
        <f t="shared" si="8"/>
        <v>제2수성알파시티 전략환경영향평가 및 환경영향평가 용역</v>
      </c>
      <c r="E102" s="632"/>
      <c r="F102" s="633"/>
      <c r="G102" s="640">
        <f t="shared" si="9"/>
        <v>16917883.211678833</v>
      </c>
      <c r="H102" s="641"/>
      <c r="I102" s="492"/>
      <c r="J102" s="647"/>
      <c r="K102" s="196">
        <v>6</v>
      </c>
      <c r="L102" s="196" t="s">
        <v>866</v>
      </c>
      <c r="M102" s="637" t="s">
        <v>867</v>
      </c>
      <c r="N102" s="637">
        <v>508000000</v>
      </c>
      <c r="O102" s="638">
        <v>46013</v>
      </c>
      <c r="P102" s="638">
        <v>47108</v>
      </c>
      <c r="Q102" s="638"/>
      <c r="R102" s="638"/>
      <c r="S102" s="626">
        <f t="shared" si="10"/>
        <v>1096</v>
      </c>
      <c r="T102" s="627">
        <f t="shared" si="11"/>
        <v>365</v>
      </c>
      <c r="U102" s="628">
        <f t="shared" si="12"/>
        <v>16917883.211678833</v>
      </c>
    </row>
    <row r="103" spans="1:21" ht="33" customHeight="1">
      <c r="A103" s="656"/>
      <c r="B103" s="488"/>
      <c r="C103" s="490"/>
      <c r="D103" s="631" t="str">
        <f t="shared" si="8"/>
        <v>임동면 사월리 별티소하천 정비공사 소규모환경영향평가용역
(※ 과업중지 : 2026.08.19 )</v>
      </c>
      <c r="E103" s="632"/>
      <c r="F103" s="633"/>
      <c r="G103" s="640">
        <f t="shared" si="9"/>
        <v>443311.11111111112</v>
      </c>
      <c r="H103" s="641"/>
      <c r="I103" s="492"/>
      <c r="J103" s="647"/>
      <c r="K103" s="196">
        <v>7</v>
      </c>
      <c r="L103" s="196" t="s">
        <v>868</v>
      </c>
      <c r="M103" s="637" t="s">
        <v>869</v>
      </c>
      <c r="N103" s="637">
        <v>19949000</v>
      </c>
      <c r="O103" s="638">
        <v>46183</v>
      </c>
      <c r="P103" s="638">
        <v>46272</v>
      </c>
      <c r="Q103" s="638">
        <v>46253</v>
      </c>
      <c r="R103" s="638"/>
      <c r="S103" s="626">
        <f t="shared" si="10"/>
        <v>90</v>
      </c>
      <c r="T103" s="627">
        <f t="shared" si="11"/>
        <v>20</v>
      </c>
      <c r="U103" s="628">
        <f t="shared" si="12"/>
        <v>443311.11111111112</v>
      </c>
    </row>
    <row r="104" spans="1:21" ht="33" customHeight="1">
      <c r="A104" s="656"/>
      <c r="B104" s="488"/>
      <c r="C104" s="490"/>
      <c r="D104" s="631" t="str">
        <f t="shared" si="8"/>
        <v>2026년 팔공산서부 신원골야영장 조성 소규모환경영향평가 용역</v>
      </c>
      <c r="E104" s="632"/>
      <c r="F104" s="633"/>
      <c r="G104" s="640">
        <f t="shared" si="9"/>
        <v>1142866.6666666665</v>
      </c>
      <c r="H104" s="641"/>
      <c r="I104" s="492"/>
      <c r="J104" s="647"/>
      <c r="K104" s="196">
        <v>8</v>
      </c>
      <c r="L104" s="196" t="s">
        <v>870</v>
      </c>
      <c r="M104" s="637" t="s">
        <v>871</v>
      </c>
      <c r="N104" s="637">
        <v>21700000</v>
      </c>
      <c r="O104" s="638">
        <v>46216</v>
      </c>
      <c r="P104" s="638">
        <v>46365</v>
      </c>
      <c r="Q104" s="638"/>
      <c r="R104" s="638"/>
      <c r="S104" s="626">
        <f t="shared" si="10"/>
        <v>150</v>
      </c>
      <c r="T104" s="627">
        <f t="shared" si="11"/>
        <v>79</v>
      </c>
      <c r="U104" s="628">
        <f t="shared" si="12"/>
        <v>1142866.6666666665</v>
      </c>
    </row>
    <row r="105" spans="1:21" ht="33" customHeight="1">
      <c r="A105" s="656"/>
      <c r="B105" s="488"/>
      <c r="C105" s="490"/>
      <c r="D105" s="631" t="str">
        <f t="shared" si="8"/>
        <v>대구산업선 철도건설사업 환경영향평가 용역
(※ 과업중지 : 2026.04.01 )</v>
      </c>
      <c r="E105" s="632"/>
      <c r="F105" s="633"/>
      <c r="G105" s="640" t="str">
        <f t="shared" si="9"/>
        <v>3개월 이상 중지중</v>
      </c>
      <c r="H105" s="641"/>
      <c r="I105" s="492"/>
      <c r="J105" s="647"/>
      <c r="K105" s="196">
        <v>9</v>
      </c>
      <c r="L105" s="196" t="s">
        <v>833</v>
      </c>
      <c r="M105" s="637" t="s">
        <v>454</v>
      </c>
      <c r="N105" s="637">
        <v>1398111000</v>
      </c>
      <c r="O105" s="638">
        <v>45096</v>
      </c>
      <c r="P105" s="638">
        <v>46387</v>
      </c>
      <c r="Q105" s="638">
        <v>46113</v>
      </c>
      <c r="R105" s="638"/>
      <c r="S105" s="626">
        <f t="shared" si="10"/>
        <v>1292</v>
      </c>
      <c r="T105" s="627" t="str">
        <f t="shared" si="11"/>
        <v>3개월 이상 용역중지</v>
      </c>
      <c r="U105" s="628" t="str">
        <f t="shared" si="12"/>
        <v>3개월 이상 중지중</v>
      </c>
    </row>
    <row r="106" spans="1:21" ht="33" customHeight="1">
      <c r="A106" s="656"/>
      <c r="B106" s="488"/>
      <c r="C106" s="490"/>
      <c r="D106" s="631" t="str">
        <f t="shared" si="8"/>
        <v>신천처리구역(동신교~냉천교) 오수간선관로 설치공사 소규모 환경영향평가 용역
(※ 과업중지 : 2023.12.14 )</v>
      </c>
      <c r="E106" s="632"/>
      <c r="F106" s="633"/>
      <c r="G106" s="640" t="str">
        <f t="shared" si="9"/>
        <v>3개월 이상 중지중</v>
      </c>
      <c r="H106" s="641"/>
      <c r="I106" s="492"/>
      <c r="J106" s="647"/>
      <c r="K106" s="196">
        <v>10</v>
      </c>
      <c r="L106" s="196" t="s">
        <v>872</v>
      </c>
      <c r="M106" s="637" t="s">
        <v>873</v>
      </c>
      <c r="N106" s="637">
        <v>58227500</v>
      </c>
      <c r="O106" s="638">
        <v>45222</v>
      </c>
      <c r="P106" s="638">
        <v>45341</v>
      </c>
      <c r="Q106" s="638">
        <v>45274</v>
      </c>
      <c r="R106" s="638"/>
      <c r="S106" s="626">
        <f t="shared" si="10"/>
        <v>120</v>
      </c>
      <c r="T106" s="627" t="str">
        <f t="shared" si="11"/>
        <v>3개월 이상 용역중지</v>
      </c>
      <c r="U106" s="628" t="str">
        <f t="shared" si="12"/>
        <v>3개월 이상 중지중</v>
      </c>
    </row>
    <row r="107" spans="1:21" ht="33" customHeight="1">
      <c r="A107" s="656"/>
      <c r="B107" s="488"/>
      <c r="C107" s="490"/>
      <c r="D107" s="631" t="str">
        <f t="shared" si="8"/>
        <v>청도군농어촌도로기본(정비)계획수립에따른전략환겨영향평가용역
(※ 과업중지 : 2024.09.30 )</v>
      </c>
      <c r="E107" s="632"/>
      <c r="F107" s="633"/>
      <c r="G107" s="640" t="str">
        <f t="shared" si="9"/>
        <v>3개월 이상 중지중</v>
      </c>
      <c r="H107" s="641"/>
      <c r="I107" s="492"/>
      <c r="J107" s="647"/>
      <c r="K107" s="196">
        <v>11</v>
      </c>
      <c r="L107" s="196" t="s">
        <v>874</v>
      </c>
      <c r="M107" s="637" t="s">
        <v>875</v>
      </c>
      <c r="N107" s="637">
        <v>129257700</v>
      </c>
      <c r="O107" s="638">
        <v>45399</v>
      </c>
      <c r="P107" s="638">
        <v>45578</v>
      </c>
      <c r="Q107" s="638">
        <v>45565</v>
      </c>
      <c r="R107" s="638"/>
      <c r="S107" s="626">
        <f t="shared" si="10"/>
        <v>180</v>
      </c>
      <c r="T107" s="627" t="str">
        <f t="shared" si="11"/>
        <v>3개월 이상 용역중지</v>
      </c>
      <c r="U107" s="628" t="str">
        <f t="shared" si="12"/>
        <v>3개월 이상 중지중</v>
      </c>
    </row>
    <row r="108" spans="1:21" ht="33" customHeight="1">
      <c r="A108" s="656"/>
      <c r="B108" s="488"/>
      <c r="C108" s="490"/>
      <c r="D108" s="631" t="str">
        <f t="shared" si="8"/>
        <v>경주 서면 아화리 산57번지 일원 태양광발전단지 2개소 소규모환경영향평가
(※ 과업중지 : 2025.01.14 )</v>
      </c>
      <c r="E108" s="632"/>
      <c r="F108" s="633"/>
      <c r="G108" s="640" t="str">
        <f t="shared" si="9"/>
        <v>3개월 이상 중지중</v>
      </c>
      <c r="H108" s="641"/>
      <c r="I108" s="492"/>
      <c r="J108" s="647"/>
      <c r="K108" s="196">
        <v>12</v>
      </c>
      <c r="L108" s="196" t="s">
        <v>876</v>
      </c>
      <c r="M108" s="637" t="s">
        <v>877</v>
      </c>
      <c r="N108" s="637">
        <v>110000000</v>
      </c>
      <c r="O108" s="638">
        <v>45517</v>
      </c>
      <c r="P108" s="638">
        <v>45688</v>
      </c>
      <c r="Q108" s="638">
        <v>45671</v>
      </c>
      <c r="R108" s="638"/>
      <c r="S108" s="626">
        <f t="shared" si="10"/>
        <v>172</v>
      </c>
      <c r="T108" s="627" t="str">
        <f t="shared" si="11"/>
        <v>3개월 이상 용역중지</v>
      </c>
      <c r="U108" s="628" t="str">
        <f t="shared" si="12"/>
        <v>3개월 이상 중지중</v>
      </c>
    </row>
    <row r="109" spans="1:21" ht="33" customHeight="1">
      <c r="A109" s="656"/>
      <c r="B109" s="488"/>
      <c r="C109" s="490"/>
      <c r="D109" s="631" t="str">
        <f t="shared" si="8"/>
        <v>북삼 인평공원 조성사업 소규모환경영향평가 용역
(※ 과업중지 : 2025.07.30 )</v>
      </c>
      <c r="E109" s="632"/>
      <c r="F109" s="633"/>
      <c r="G109" s="640" t="str">
        <f t="shared" si="9"/>
        <v>3개월 이상 중지중</v>
      </c>
      <c r="H109" s="641"/>
      <c r="I109" s="492"/>
      <c r="J109" s="647"/>
      <c r="K109" s="196">
        <v>13</v>
      </c>
      <c r="L109" s="196" t="s">
        <v>878</v>
      </c>
      <c r="M109" s="637" t="s">
        <v>879</v>
      </c>
      <c r="N109" s="637">
        <v>19440000</v>
      </c>
      <c r="O109" s="638">
        <v>45726</v>
      </c>
      <c r="P109" s="638">
        <v>45905</v>
      </c>
      <c r="Q109" s="638">
        <v>45868</v>
      </c>
      <c r="R109" s="638"/>
      <c r="S109" s="626">
        <f t="shared" si="10"/>
        <v>180</v>
      </c>
      <c r="T109" s="627" t="str">
        <f t="shared" si="11"/>
        <v>3개월 이상 용역중지</v>
      </c>
      <c r="U109" s="628" t="str">
        <f t="shared" si="12"/>
        <v>3개월 이상 중지중</v>
      </c>
    </row>
    <row r="110" spans="1:21" ht="33" customHeight="1">
      <c r="A110" s="656"/>
      <c r="B110" s="488"/>
      <c r="C110" s="490"/>
      <c r="D110" s="631" t="str">
        <f t="shared" si="8"/>
        <v>안천 자연재해위험개선지구 정비사업 소규모환경영향평가 용역
(※ 과업중지 : 2026.01.09 )</v>
      </c>
      <c r="E110" s="632"/>
      <c r="F110" s="633"/>
      <c r="G110" s="640" t="str">
        <f t="shared" si="9"/>
        <v>3개월 이상 중지중</v>
      </c>
      <c r="H110" s="641"/>
      <c r="I110" s="492"/>
      <c r="J110" s="647"/>
      <c r="K110" s="196">
        <v>14</v>
      </c>
      <c r="L110" s="196" t="s">
        <v>880</v>
      </c>
      <c r="M110" s="637" t="s">
        <v>881</v>
      </c>
      <c r="N110" s="637">
        <v>37136000</v>
      </c>
      <c r="O110" s="638">
        <v>45897</v>
      </c>
      <c r="P110" s="638">
        <v>46076</v>
      </c>
      <c r="Q110" s="638">
        <v>46031</v>
      </c>
      <c r="R110" s="638"/>
      <c r="S110" s="626">
        <f t="shared" si="10"/>
        <v>180</v>
      </c>
      <c r="T110" s="627" t="str">
        <f t="shared" si="11"/>
        <v>3개월 이상 용역중지</v>
      </c>
      <c r="U110" s="628" t="str">
        <f t="shared" si="12"/>
        <v>3개월 이상 중지중</v>
      </c>
    </row>
    <row r="111" spans="1:21" ht="33" customHeight="1">
      <c r="A111" s="656"/>
      <c r="B111" s="488"/>
      <c r="C111" s="490"/>
      <c r="D111" s="631" t="str">
        <f t="shared" si="8"/>
        <v>경상북도 가축분뇨관리기본계획 전략환경 및 기후변화 영향평가 용역
(※ 과업중지 : 2026.05.11 )</v>
      </c>
      <c r="E111" s="632"/>
      <c r="F111" s="633"/>
      <c r="G111" s="640" t="str">
        <f t="shared" si="9"/>
        <v>3개월 이상 중지중</v>
      </c>
      <c r="H111" s="641"/>
      <c r="I111" s="492"/>
      <c r="J111" s="647"/>
      <c r="K111" s="196">
        <v>15</v>
      </c>
      <c r="L111" s="196" t="s">
        <v>882</v>
      </c>
      <c r="M111" s="637" t="s">
        <v>883</v>
      </c>
      <c r="N111" s="637">
        <v>62012000</v>
      </c>
      <c r="O111" s="638">
        <v>45982</v>
      </c>
      <c r="P111" s="638">
        <v>46162</v>
      </c>
      <c r="Q111" s="638">
        <v>46153</v>
      </c>
      <c r="R111" s="638"/>
      <c r="S111" s="626">
        <f t="shared" si="10"/>
        <v>181</v>
      </c>
      <c r="T111" s="627" t="str">
        <f t="shared" si="11"/>
        <v>3개월 이상 용역중지</v>
      </c>
      <c r="U111" s="628" t="str">
        <f t="shared" si="12"/>
        <v>3개월 이상 중지중</v>
      </c>
    </row>
    <row r="112" spans="1:21" ht="33" customHeight="1">
      <c r="A112" s="656"/>
      <c r="B112" s="650" t="str">
        <f>B12</f>
        <v>폐기물처리분야</v>
      </c>
      <c r="C112" s="644" t="str">
        <f>C12</f>
        <v>홍 순 우</v>
      </c>
      <c r="D112" s="631" t="str">
        <f t="shared" si="8"/>
        <v>수서~광주 복선전철 건설사업 환경영향평가</v>
      </c>
      <c r="E112" s="632"/>
      <c r="F112" s="633"/>
      <c r="G112" s="640">
        <f t="shared" si="9"/>
        <v>8984389.6872358415</v>
      </c>
      <c r="H112" s="641"/>
      <c r="I112" s="645">
        <f>SUM(G112:H124)</f>
        <v>130355427.40918531</v>
      </c>
      <c r="J112" s="646">
        <v>6</v>
      </c>
      <c r="K112" s="196">
        <v>1</v>
      </c>
      <c r="L112" s="196" t="s">
        <v>777</v>
      </c>
      <c r="M112" s="637" t="s">
        <v>454</v>
      </c>
      <c r="N112" s="637">
        <v>1052330000</v>
      </c>
      <c r="O112" s="638">
        <v>45205</v>
      </c>
      <c r="P112" s="638">
        <v>46387</v>
      </c>
      <c r="Q112" s="638"/>
      <c r="R112" s="638"/>
      <c r="S112" s="626">
        <f t="shared" si="10"/>
        <v>1183</v>
      </c>
      <c r="T112" s="627">
        <f t="shared" si="11"/>
        <v>101</v>
      </c>
      <c r="U112" s="628">
        <f t="shared" si="12"/>
        <v>8984389.6872358415</v>
      </c>
    </row>
    <row r="113" spans="1:21" ht="33" customHeight="1">
      <c r="A113" s="656"/>
      <c r="B113" s="488"/>
      <c r="C113" s="490"/>
      <c r="D113" s="631" t="str">
        <f t="shared" si="8"/>
        <v>노성강경천권역 하천기본계획 전략환경영향평가 용역</v>
      </c>
      <c r="E113" s="632"/>
      <c r="F113" s="633"/>
      <c r="G113" s="640">
        <f t="shared" si="9"/>
        <v>12926319.59798995</v>
      </c>
      <c r="H113" s="641"/>
      <c r="I113" s="492"/>
      <c r="J113" s="647"/>
      <c r="K113" s="196">
        <v>2</v>
      </c>
      <c r="L113" s="196" t="s">
        <v>884</v>
      </c>
      <c r="M113" s="637" t="s">
        <v>885</v>
      </c>
      <c r="N113" s="637">
        <v>918692000</v>
      </c>
      <c r="O113" s="638">
        <v>45603</v>
      </c>
      <c r="P113" s="638">
        <v>46398</v>
      </c>
      <c r="Q113" s="638"/>
      <c r="R113" s="638"/>
      <c r="S113" s="626">
        <f t="shared" si="10"/>
        <v>796</v>
      </c>
      <c r="T113" s="627">
        <f t="shared" si="11"/>
        <v>112</v>
      </c>
      <c r="U113" s="628">
        <f t="shared" si="12"/>
        <v>12926319.59798995</v>
      </c>
    </row>
    <row r="114" spans="1:21" ht="33" customHeight="1" thickBot="1">
      <c r="A114" s="656"/>
      <c r="B114" s="488"/>
      <c r="C114" s="490"/>
      <c r="D114" s="631" t="str">
        <f t="shared" si="8"/>
        <v>하남교산 광암 기업이전단지 사후환경영향조사(공사시) 용역</v>
      </c>
      <c r="E114" s="632"/>
      <c r="F114" s="633"/>
      <c r="G114" s="640">
        <f t="shared" si="9"/>
        <v>20077998.506348021</v>
      </c>
      <c r="H114" s="641"/>
      <c r="I114" s="492"/>
      <c r="J114" s="647"/>
      <c r="K114" s="196">
        <v>3</v>
      </c>
      <c r="L114" s="196" t="s">
        <v>161</v>
      </c>
      <c r="M114" s="637" t="s">
        <v>527</v>
      </c>
      <c r="N114" s="637">
        <v>736560000</v>
      </c>
      <c r="O114" s="638">
        <v>45653</v>
      </c>
      <c r="P114" s="638">
        <v>46991</v>
      </c>
      <c r="Q114" s="638"/>
      <c r="R114" s="638"/>
      <c r="S114" s="626">
        <f t="shared" si="10"/>
        <v>1339</v>
      </c>
      <c r="T114" s="627">
        <f t="shared" si="11"/>
        <v>365</v>
      </c>
      <c r="U114" s="628">
        <f t="shared" si="12"/>
        <v>20077998.506348021</v>
      </c>
    </row>
    <row r="115" spans="1:21" ht="33" customHeight="1" thickBot="1">
      <c r="A115" s="656"/>
      <c r="B115" s="488"/>
      <c r="C115" s="490"/>
      <c r="D115" s="631" t="str">
        <f t="shared" si="8"/>
        <v>천안시 동남구 광덕면 지장리 산6-2번지 일원 석산개발사업 소규모환경영향평가 용역</v>
      </c>
      <c r="E115" s="632"/>
      <c r="F115" s="633"/>
      <c r="G115" s="640">
        <f t="shared" si="9"/>
        <v>5500000</v>
      </c>
      <c r="H115" s="641"/>
      <c r="I115" s="492"/>
      <c r="J115" s="647"/>
      <c r="K115" s="196">
        <v>4</v>
      </c>
      <c r="L115" s="196" t="s">
        <v>803</v>
      </c>
      <c r="M115" s="637" t="s">
        <v>804</v>
      </c>
      <c r="N115" s="637">
        <v>55000000</v>
      </c>
      <c r="O115" s="638">
        <v>45716</v>
      </c>
      <c r="P115" s="638" t="s">
        <v>160</v>
      </c>
      <c r="Q115" s="638"/>
      <c r="R115" s="638"/>
      <c r="S115" s="648">
        <v>365</v>
      </c>
      <c r="T115" s="648">
        <v>365</v>
      </c>
      <c r="U115" s="628">
        <f t="shared" si="12"/>
        <v>5500000</v>
      </c>
    </row>
    <row r="116" spans="1:21" ht="33" customHeight="1">
      <c r="A116" s="656"/>
      <c r="B116" s="488"/>
      <c r="C116" s="490"/>
      <c r="D116" s="631" t="str">
        <f t="shared" si="8"/>
        <v>법성지구 풍수해생활권 종합정비사업 사후환경영향조사(공사시)</v>
      </c>
      <c r="E116" s="632"/>
      <c r="F116" s="633"/>
      <c r="G116" s="640">
        <f t="shared" si="9"/>
        <v>18495263.888888888</v>
      </c>
      <c r="H116" s="641"/>
      <c r="I116" s="492"/>
      <c r="J116" s="647"/>
      <c r="K116" s="196">
        <v>5</v>
      </c>
      <c r="L116" s="196" t="s">
        <v>886</v>
      </c>
      <c r="M116" s="637" t="s">
        <v>887</v>
      </c>
      <c r="N116" s="637">
        <v>473900000</v>
      </c>
      <c r="O116" s="638">
        <v>45848</v>
      </c>
      <c r="P116" s="638">
        <v>46567</v>
      </c>
      <c r="Q116" s="638"/>
      <c r="R116" s="638"/>
      <c r="S116" s="626">
        <f t="shared" si="10"/>
        <v>720</v>
      </c>
      <c r="T116" s="627">
        <f t="shared" si="11"/>
        <v>281</v>
      </c>
      <c r="U116" s="628">
        <f t="shared" si="12"/>
        <v>18495263.888888888</v>
      </c>
    </row>
    <row r="117" spans="1:21" ht="33" customHeight="1">
      <c r="A117" s="656"/>
      <c r="B117" s="488"/>
      <c r="C117" s="490"/>
      <c r="D117" s="631" t="str">
        <f t="shared" si="8"/>
        <v>진주문산 공공주택지구 조성사업 환경영향평가용역</v>
      </c>
      <c r="E117" s="632"/>
      <c r="F117" s="633"/>
      <c r="G117" s="640">
        <f t="shared" si="9"/>
        <v>24773521.223185755</v>
      </c>
      <c r="H117" s="641"/>
      <c r="I117" s="492"/>
      <c r="J117" s="647"/>
      <c r="K117" s="196">
        <v>6</v>
      </c>
      <c r="L117" s="196" t="s">
        <v>888</v>
      </c>
      <c r="M117" s="637" t="s">
        <v>527</v>
      </c>
      <c r="N117" s="637">
        <v>1487090000</v>
      </c>
      <c r="O117" s="638">
        <v>45903</v>
      </c>
      <c r="P117" s="638">
        <v>48093</v>
      </c>
      <c r="Q117" s="638"/>
      <c r="R117" s="638"/>
      <c r="S117" s="626">
        <f t="shared" si="10"/>
        <v>2191</v>
      </c>
      <c r="T117" s="627">
        <f t="shared" si="11"/>
        <v>365</v>
      </c>
      <c r="U117" s="628">
        <f t="shared" si="12"/>
        <v>24773521.223185755</v>
      </c>
    </row>
    <row r="118" spans="1:21" ht="33" customHeight="1">
      <c r="A118" s="656"/>
      <c r="B118" s="488"/>
      <c r="C118" s="490"/>
      <c r="D118" s="631" t="str">
        <f t="shared" si="8"/>
        <v>154kV 금가분기T/L 건설사업 소규모환경영향평가 용역
(※ 과업중지 : 2026.07.20 )</v>
      </c>
      <c r="E118" s="632"/>
      <c r="F118" s="633"/>
      <c r="G118" s="640">
        <f t="shared" si="9"/>
        <v>1719218.0555555555</v>
      </c>
      <c r="H118" s="641"/>
      <c r="I118" s="492"/>
      <c r="J118" s="647"/>
      <c r="K118" s="196">
        <v>7</v>
      </c>
      <c r="L118" s="196" t="s">
        <v>889</v>
      </c>
      <c r="M118" s="637" t="s">
        <v>808</v>
      </c>
      <c r="N118" s="637">
        <v>53819000</v>
      </c>
      <c r="O118" s="638">
        <v>45978</v>
      </c>
      <c r="P118" s="638">
        <v>46337</v>
      </c>
      <c r="Q118" s="638">
        <v>46223</v>
      </c>
      <c r="R118" s="638"/>
      <c r="S118" s="626">
        <f t="shared" si="10"/>
        <v>360</v>
      </c>
      <c r="T118" s="627">
        <f t="shared" si="11"/>
        <v>115</v>
      </c>
      <c r="U118" s="628">
        <f t="shared" si="12"/>
        <v>1719218.0555555555</v>
      </c>
    </row>
    <row r="119" spans="1:21" ht="33" customHeight="1" thickBot="1">
      <c r="A119" s="656"/>
      <c r="B119" s="488"/>
      <c r="C119" s="490"/>
      <c r="D119" s="631" t="str">
        <f t="shared" si="8"/>
        <v>주문진농공단지 확장조성사업 사후환경영향조사(공사시)용역</v>
      </c>
      <c r="E119" s="632"/>
      <c r="F119" s="633"/>
      <c r="G119" s="640">
        <f t="shared" si="9"/>
        <v>7174391.794871795</v>
      </c>
      <c r="H119" s="641"/>
      <c r="I119" s="492"/>
      <c r="J119" s="647"/>
      <c r="K119" s="196">
        <v>8</v>
      </c>
      <c r="L119" s="196" t="s">
        <v>890</v>
      </c>
      <c r="M119" s="637" t="s">
        <v>891</v>
      </c>
      <c r="N119" s="637">
        <v>241208000</v>
      </c>
      <c r="O119" s="638">
        <v>46013</v>
      </c>
      <c r="P119" s="638">
        <v>46402</v>
      </c>
      <c r="Q119" s="638"/>
      <c r="R119" s="638"/>
      <c r="S119" s="626">
        <f t="shared" si="10"/>
        <v>390</v>
      </c>
      <c r="T119" s="627">
        <f t="shared" si="11"/>
        <v>116</v>
      </c>
      <c r="U119" s="628">
        <f t="shared" si="12"/>
        <v>7174391.794871795</v>
      </c>
    </row>
    <row r="120" spans="1:21" ht="33" customHeight="1" thickBot="1">
      <c r="A120" s="656"/>
      <c r="B120" s="488"/>
      <c r="C120" s="490"/>
      <c r="D120" s="631" t="str">
        <f t="shared" si="8"/>
        <v>양양군 농어촌도로 손양210호선 도로확·포장공사 소규모환경영향평가 변경협의 용역
(※ 과업중지 : 2026.08.21 )</v>
      </c>
      <c r="E120" s="632"/>
      <c r="F120" s="633"/>
      <c r="G120" s="640">
        <f t="shared" si="9"/>
        <v>2750000</v>
      </c>
      <c r="H120" s="641"/>
      <c r="I120" s="492"/>
      <c r="J120" s="647"/>
      <c r="K120" s="196">
        <v>9</v>
      </c>
      <c r="L120" s="196" t="s">
        <v>892</v>
      </c>
      <c r="M120" s="637" t="s">
        <v>893</v>
      </c>
      <c r="N120" s="637">
        <v>27500000</v>
      </c>
      <c r="O120" s="638">
        <v>46168</v>
      </c>
      <c r="P120" s="638" t="s">
        <v>160</v>
      </c>
      <c r="Q120" s="638">
        <v>46255</v>
      </c>
      <c r="R120" s="638"/>
      <c r="S120" s="648">
        <v>365</v>
      </c>
      <c r="T120" s="648">
        <v>365</v>
      </c>
      <c r="U120" s="628">
        <f t="shared" si="12"/>
        <v>2750000</v>
      </c>
    </row>
    <row r="121" spans="1:21" ht="33" customHeight="1">
      <c r="A121" s="656"/>
      <c r="B121" s="488"/>
      <c r="C121" s="490"/>
      <c r="D121" s="631" t="str">
        <f t="shared" si="8"/>
        <v>진천 메가폴리스산업단지 공업용수도 건설사업 소규모환경영향평가 용역</v>
      </c>
      <c r="E121" s="632"/>
      <c r="F121" s="633"/>
      <c r="G121" s="640">
        <f t="shared" si="9"/>
        <v>1369410</v>
      </c>
      <c r="H121" s="641"/>
      <c r="I121" s="492"/>
      <c r="J121" s="647"/>
      <c r="K121" s="196">
        <v>10</v>
      </c>
      <c r="L121" s="196" t="s">
        <v>812</v>
      </c>
      <c r="M121" s="637" t="s">
        <v>813</v>
      </c>
      <c r="N121" s="637">
        <v>39126000</v>
      </c>
      <c r="O121" s="638">
        <v>46170</v>
      </c>
      <c r="P121" s="638">
        <v>46349</v>
      </c>
      <c r="Q121" s="638"/>
      <c r="R121" s="638"/>
      <c r="S121" s="626">
        <f t="shared" si="10"/>
        <v>180</v>
      </c>
      <c r="T121" s="627">
        <f t="shared" si="11"/>
        <v>63</v>
      </c>
      <c r="U121" s="628">
        <f t="shared" si="12"/>
        <v>1369410</v>
      </c>
    </row>
    <row r="122" spans="1:21" ht="33" customHeight="1">
      <c r="A122" s="656"/>
      <c r="B122" s="488"/>
      <c r="C122" s="490"/>
      <c r="D122" s="631" t="str">
        <f t="shared" si="8"/>
        <v>제일고~신백덕일한마음APT 간(중로2-53호) 도로개설공사 소규모 환경영향평가 용역
(※ 과업중지 : 2026.09.11 )</v>
      </c>
      <c r="E122" s="632"/>
      <c r="F122" s="633"/>
      <c r="G122" s="640">
        <f t="shared" si="9"/>
        <v>409340.75</v>
      </c>
      <c r="H122" s="641"/>
      <c r="I122" s="492"/>
      <c r="J122" s="647"/>
      <c r="K122" s="196">
        <v>11</v>
      </c>
      <c r="L122" s="196" t="s">
        <v>894</v>
      </c>
      <c r="M122" s="637" t="s">
        <v>815</v>
      </c>
      <c r="N122" s="637">
        <v>18892650</v>
      </c>
      <c r="O122" s="638">
        <v>46182</v>
      </c>
      <c r="P122" s="638">
        <v>46301</v>
      </c>
      <c r="Q122" s="638">
        <v>46276</v>
      </c>
      <c r="R122" s="638"/>
      <c r="S122" s="626">
        <f t="shared" si="10"/>
        <v>120</v>
      </c>
      <c r="T122" s="627">
        <f t="shared" si="11"/>
        <v>26</v>
      </c>
      <c r="U122" s="628">
        <f t="shared" si="12"/>
        <v>409340.75</v>
      </c>
    </row>
    <row r="123" spans="1:21" ht="33" customHeight="1">
      <c r="A123" s="656"/>
      <c r="B123" s="488"/>
      <c r="C123" s="490"/>
      <c r="D123" s="631" t="str">
        <f t="shared" si="8"/>
        <v>제천시 매립장(2-2단계) 증설사업 환경영향평가 용역</v>
      </c>
      <c r="E123" s="632"/>
      <c r="F123" s="633"/>
      <c r="G123" s="640">
        <f t="shared" si="9"/>
        <v>1254000</v>
      </c>
      <c r="H123" s="641"/>
      <c r="I123" s="492"/>
      <c r="J123" s="647"/>
      <c r="K123" s="196">
        <v>12</v>
      </c>
      <c r="L123" s="196" t="s">
        <v>816</v>
      </c>
      <c r="M123" s="637" t="s">
        <v>815</v>
      </c>
      <c r="N123" s="637">
        <v>20900000</v>
      </c>
      <c r="O123" s="638">
        <v>46239</v>
      </c>
      <c r="P123" s="638">
        <v>46358</v>
      </c>
      <c r="Q123" s="638"/>
      <c r="R123" s="638"/>
      <c r="S123" s="626">
        <f t="shared" si="10"/>
        <v>120</v>
      </c>
      <c r="T123" s="627">
        <f t="shared" si="11"/>
        <v>72</v>
      </c>
      <c r="U123" s="628">
        <f t="shared" si="12"/>
        <v>1254000</v>
      </c>
    </row>
    <row r="124" spans="1:21" ht="33" customHeight="1">
      <c r="A124" s="656"/>
      <c r="B124" s="488"/>
      <c r="C124" s="490"/>
      <c r="D124" s="631" t="str">
        <f t="shared" si="8"/>
        <v>광주선운2 공공주택지구 사후환경영향조사(운영시) 용역</v>
      </c>
      <c r="E124" s="632"/>
      <c r="F124" s="633"/>
      <c r="G124" s="640">
        <f t="shared" si="9"/>
        <v>24921573.905109491</v>
      </c>
      <c r="H124" s="641"/>
      <c r="I124" s="492"/>
      <c r="J124" s="647"/>
      <c r="K124" s="196">
        <v>13</v>
      </c>
      <c r="L124" s="196" t="s">
        <v>163</v>
      </c>
      <c r="M124" s="637" t="s">
        <v>895</v>
      </c>
      <c r="N124" s="637">
        <v>748330000</v>
      </c>
      <c r="O124" s="638">
        <v>46255</v>
      </c>
      <c r="P124" s="638">
        <v>47350</v>
      </c>
      <c r="Q124" s="638"/>
      <c r="R124" s="638"/>
      <c r="S124" s="626">
        <f t="shared" si="10"/>
        <v>1096</v>
      </c>
      <c r="T124" s="627">
        <f t="shared" si="11"/>
        <v>365</v>
      </c>
      <c r="U124" s="628">
        <f t="shared" si="12"/>
        <v>24921573.905109491</v>
      </c>
    </row>
    <row r="125" spans="1:21">
      <c r="D125" s="631" t="str">
        <f t="shared" si="8"/>
        <v/>
      </c>
      <c r="E125" s="632"/>
      <c r="F125" s="633"/>
      <c r="G125" s="640">
        <f t="shared" si="9"/>
        <v>0</v>
      </c>
      <c r="H125" s="641"/>
    </row>
  </sheetData>
  <mergeCells count="272">
    <mergeCell ref="D124:F124"/>
    <mergeCell ref="G124:H124"/>
    <mergeCell ref="D125:F125"/>
    <mergeCell ref="G125:H125"/>
    <mergeCell ref="D121:F121"/>
    <mergeCell ref="G121:H121"/>
    <mergeCell ref="D122:F122"/>
    <mergeCell ref="G122:H122"/>
    <mergeCell ref="D123:F123"/>
    <mergeCell ref="G123:H123"/>
    <mergeCell ref="D118:F118"/>
    <mergeCell ref="G118:H118"/>
    <mergeCell ref="D119:F119"/>
    <mergeCell ref="G119:H119"/>
    <mergeCell ref="D120:F120"/>
    <mergeCell ref="G120:H120"/>
    <mergeCell ref="I112:I124"/>
    <mergeCell ref="J112:J124"/>
    <mergeCell ref="D113:F113"/>
    <mergeCell ref="G113:H113"/>
    <mergeCell ref="D114:F114"/>
    <mergeCell ref="G114:H114"/>
    <mergeCell ref="D115:F115"/>
    <mergeCell ref="G115:H115"/>
    <mergeCell ref="D116:F116"/>
    <mergeCell ref="G116:H116"/>
    <mergeCell ref="D110:F110"/>
    <mergeCell ref="G110:H110"/>
    <mergeCell ref="D111:F111"/>
    <mergeCell ref="G111:H111"/>
    <mergeCell ref="B112:B124"/>
    <mergeCell ref="C112:C124"/>
    <mergeCell ref="D112:F112"/>
    <mergeCell ref="G112:H112"/>
    <mergeCell ref="D117:F117"/>
    <mergeCell ref="G117:H117"/>
    <mergeCell ref="D107:F107"/>
    <mergeCell ref="G107:H107"/>
    <mergeCell ref="D108:F108"/>
    <mergeCell ref="G108:H108"/>
    <mergeCell ref="D109:F109"/>
    <mergeCell ref="G109:H109"/>
    <mergeCell ref="D104:F104"/>
    <mergeCell ref="G104:H104"/>
    <mergeCell ref="D105:F105"/>
    <mergeCell ref="G105:H105"/>
    <mergeCell ref="D106:F106"/>
    <mergeCell ref="G106:H106"/>
    <mergeCell ref="I97:I111"/>
    <mergeCell ref="J97:J111"/>
    <mergeCell ref="D98:F98"/>
    <mergeCell ref="G98:H98"/>
    <mergeCell ref="D99:F99"/>
    <mergeCell ref="G99:H99"/>
    <mergeCell ref="D100:F100"/>
    <mergeCell ref="G100:H100"/>
    <mergeCell ref="D101:F101"/>
    <mergeCell ref="G101:H101"/>
    <mergeCell ref="D96:F96"/>
    <mergeCell ref="G96:H96"/>
    <mergeCell ref="B97:B111"/>
    <mergeCell ref="C97:C111"/>
    <mergeCell ref="D97:F97"/>
    <mergeCell ref="G97:H97"/>
    <mergeCell ref="D102:F102"/>
    <mergeCell ref="G102:H102"/>
    <mergeCell ref="D103:F103"/>
    <mergeCell ref="G103:H103"/>
    <mergeCell ref="D93:F93"/>
    <mergeCell ref="G93:H93"/>
    <mergeCell ref="D94:F94"/>
    <mergeCell ref="G94:H94"/>
    <mergeCell ref="D95:F95"/>
    <mergeCell ref="G95:H95"/>
    <mergeCell ref="I87:I96"/>
    <mergeCell ref="J87:J96"/>
    <mergeCell ref="D88:F88"/>
    <mergeCell ref="G88:H88"/>
    <mergeCell ref="D89:F89"/>
    <mergeCell ref="G89:H89"/>
    <mergeCell ref="D90:F90"/>
    <mergeCell ref="G90:H90"/>
    <mergeCell ref="D91:F91"/>
    <mergeCell ref="G91:H91"/>
    <mergeCell ref="D85:F85"/>
    <mergeCell ref="G85:H85"/>
    <mergeCell ref="D86:F86"/>
    <mergeCell ref="G86:H86"/>
    <mergeCell ref="B87:B96"/>
    <mergeCell ref="C87:C96"/>
    <mergeCell ref="D87:F87"/>
    <mergeCell ref="G87:H87"/>
    <mergeCell ref="D92:F92"/>
    <mergeCell ref="G92:H92"/>
    <mergeCell ref="D82:F82"/>
    <mergeCell ref="G82:H82"/>
    <mergeCell ref="D83:F83"/>
    <mergeCell ref="G83:H83"/>
    <mergeCell ref="D84:F84"/>
    <mergeCell ref="G84:H84"/>
    <mergeCell ref="G78:H78"/>
    <mergeCell ref="D79:F79"/>
    <mergeCell ref="G79:H79"/>
    <mergeCell ref="D80:F80"/>
    <mergeCell ref="G80:H80"/>
    <mergeCell ref="D81:F81"/>
    <mergeCell ref="G81:H81"/>
    <mergeCell ref="J71:J86"/>
    <mergeCell ref="D72:F72"/>
    <mergeCell ref="G72:H72"/>
    <mergeCell ref="D73:F73"/>
    <mergeCell ref="G73:H73"/>
    <mergeCell ref="D74:F74"/>
    <mergeCell ref="G74:H74"/>
    <mergeCell ref="D75:F75"/>
    <mergeCell ref="G75:H75"/>
    <mergeCell ref="D76:F76"/>
    <mergeCell ref="A71:A96"/>
    <mergeCell ref="B71:B86"/>
    <mergeCell ref="C71:C86"/>
    <mergeCell ref="D71:F71"/>
    <mergeCell ref="G71:H71"/>
    <mergeCell ref="I71:I86"/>
    <mergeCell ref="G76:H76"/>
    <mergeCell ref="D77:F77"/>
    <mergeCell ref="G77:H77"/>
    <mergeCell ref="D78:F78"/>
    <mergeCell ref="D68:F68"/>
    <mergeCell ref="G68:H68"/>
    <mergeCell ref="D69:F69"/>
    <mergeCell ref="G69:H69"/>
    <mergeCell ref="D70:F70"/>
    <mergeCell ref="G70:H70"/>
    <mergeCell ref="D65:F65"/>
    <mergeCell ref="G65:H65"/>
    <mergeCell ref="D66:F66"/>
    <mergeCell ref="G66:H66"/>
    <mergeCell ref="D67:F67"/>
    <mergeCell ref="G67:H67"/>
    <mergeCell ref="D62:F62"/>
    <mergeCell ref="G62:H62"/>
    <mergeCell ref="D63:F63"/>
    <mergeCell ref="G63:H63"/>
    <mergeCell ref="D64:F64"/>
    <mergeCell ref="G64:H64"/>
    <mergeCell ref="I56:I70"/>
    <mergeCell ref="J56:J70"/>
    <mergeCell ref="D57:F57"/>
    <mergeCell ref="G57:H57"/>
    <mergeCell ref="D58:F58"/>
    <mergeCell ref="G58:H58"/>
    <mergeCell ref="D59:F59"/>
    <mergeCell ref="G59:H59"/>
    <mergeCell ref="D60:F60"/>
    <mergeCell ref="G60:H60"/>
    <mergeCell ref="D54:F54"/>
    <mergeCell ref="G54:H54"/>
    <mergeCell ref="D55:F55"/>
    <mergeCell ref="G55:H55"/>
    <mergeCell ref="B56:B70"/>
    <mergeCell ref="C56:C70"/>
    <mergeCell ref="D56:F56"/>
    <mergeCell ref="G56:H56"/>
    <mergeCell ref="D61:F61"/>
    <mergeCell ref="G61:H61"/>
    <mergeCell ref="D51:F51"/>
    <mergeCell ref="G51:H51"/>
    <mergeCell ref="D52:F52"/>
    <mergeCell ref="G52:H52"/>
    <mergeCell ref="D53:F53"/>
    <mergeCell ref="G53:H53"/>
    <mergeCell ref="I44:I55"/>
    <mergeCell ref="J44:J55"/>
    <mergeCell ref="D45:F45"/>
    <mergeCell ref="G45:H45"/>
    <mergeCell ref="D46:F46"/>
    <mergeCell ref="G46:H46"/>
    <mergeCell ref="D47:F47"/>
    <mergeCell ref="G47:H47"/>
    <mergeCell ref="D48:F48"/>
    <mergeCell ref="G48:H48"/>
    <mergeCell ref="D43:F43"/>
    <mergeCell ref="G43:H43"/>
    <mergeCell ref="B44:B55"/>
    <mergeCell ref="C44:C55"/>
    <mergeCell ref="D44:F44"/>
    <mergeCell ref="G44:H44"/>
    <mergeCell ref="D49:F49"/>
    <mergeCell ref="G49:H49"/>
    <mergeCell ref="D50:F50"/>
    <mergeCell ref="G50:H50"/>
    <mergeCell ref="D40:F40"/>
    <mergeCell ref="G40:H40"/>
    <mergeCell ref="D41:F41"/>
    <mergeCell ref="G41:H41"/>
    <mergeCell ref="D42:F42"/>
    <mergeCell ref="G42:H42"/>
    <mergeCell ref="G36:H36"/>
    <mergeCell ref="D37:F37"/>
    <mergeCell ref="G37:H37"/>
    <mergeCell ref="D38:F38"/>
    <mergeCell ref="G38:H38"/>
    <mergeCell ref="D39:F39"/>
    <mergeCell ref="G39:H39"/>
    <mergeCell ref="I31:I43"/>
    <mergeCell ref="J31:J43"/>
    <mergeCell ref="D32:F32"/>
    <mergeCell ref="G32:H32"/>
    <mergeCell ref="D33:F33"/>
    <mergeCell ref="G33:H33"/>
    <mergeCell ref="D34:F34"/>
    <mergeCell ref="G34:H34"/>
    <mergeCell ref="D35:F35"/>
    <mergeCell ref="G35:H35"/>
    <mergeCell ref="D29:F29"/>
    <mergeCell ref="G29:H29"/>
    <mergeCell ref="D30:F30"/>
    <mergeCell ref="G30:H30"/>
    <mergeCell ref="A31:A70"/>
    <mergeCell ref="B31:B43"/>
    <mergeCell ref="C31:C43"/>
    <mergeCell ref="D31:F31"/>
    <mergeCell ref="G31:H31"/>
    <mergeCell ref="D36:F36"/>
    <mergeCell ref="D26:F26"/>
    <mergeCell ref="G26:H26"/>
    <mergeCell ref="D27:F27"/>
    <mergeCell ref="G27:H27"/>
    <mergeCell ref="D28:F28"/>
    <mergeCell ref="G28:H28"/>
    <mergeCell ref="D23:F23"/>
    <mergeCell ref="G23:H23"/>
    <mergeCell ref="D24:F24"/>
    <mergeCell ref="G24:H24"/>
    <mergeCell ref="D25:F25"/>
    <mergeCell ref="G25:H25"/>
    <mergeCell ref="D20:F20"/>
    <mergeCell ref="G20:H20"/>
    <mergeCell ref="D21:F21"/>
    <mergeCell ref="G21:H21"/>
    <mergeCell ref="D22:F22"/>
    <mergeCell ref="G22:H22"/>
    <mergeCell ref="D17:F17"/>
    <mergeCell ref="G17:H17"/>
    <mergeCell ref="D18:F18"/>
    <mergeCell ref="G18:H18"/>
    <mergeCell ref="D19:F19"/>
    <mergeCell ref="G19:H19"/>
    <mergeCell ref="A14:C15"/>
    <mergeCell ref="D14:F15"/>
    <mergeCell ref="G14:H15"/>
    <mergeCell ref="I14:J15"/>
    <mergeCell ref="A16:B30"/>
    <mergeCell ref="C16:C30"/>
    <mergeCell ref="D16:F16"/>
    <mergeCell ref="G16:H16"/>
    <mergeCell ref="I16:I30"/>
    <mergeCell ref="J16:J30"/>
    <mergeCell ref="A5:B5"/>
    <mergeCell ref="G5:I5"/>
    <mergeCell ref="A6:A8"/>
    <mergeCell ref="H6:I8"/>
    <mergeCell ref="J6:J8"/>
    <mergeCell ref="A9:A11"/>
    <mergeCell ref="H9:I12"/>
    <mergeCell ref="J9:J11"/>
    <mergeCell ref="A1:J1"/>
    <mergeCell ref="C2:D2"/>
    <mergeCell ref="C3:D3"/>
    <mergeCell ref="A4:C4"/>
    <mergeCell ref="E4:F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85" orientation="portrait" horizontalDpi="4294967293" r:id="rId1"/>
  <headerFooter alignWithMargins="0">
    <oddHeader xml:space="preserve">&amp;L[별지 제10호서식]&amp;R&amp;"궁서체,기울임꼴"&amp;8      &amp;U                          </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AB550-524E-47B3-BD56-961D8E050675}">
  <sheetPr>
    <tabColor rgb="FFFF0000"/>
    <pageSetUpPr fitToPage="1"/>
  </sheetPr>
  <dimension ref="A1:T127"/>
  <sheetViews>
    <sheetView showGridLines="0" view="pageBreakPreview" zoomScaleSheetLayoutView="100" workbookViewId="0">
      <selection activeCell="D58" sqref="D58:F58"/>
    </sheetView>
  </sheetViews>
  <sheetFormatPr defaultColWidth="8.88671875" defaultRowHeight="38.1" customHeight="1"/>
  <cols>
    <col min="1" max="1" width="5.77734375" style="546" customWidth="1"/>
    <col min="2" max="2" width="9.77734375" style="547" customWidth="1"/>
    <col min="3" max="3" width="5.77734375" style="546" customWidth="1"/>
    <col min="4" max="4" width="9.77734375" style="546" customWidth="1"/>
    <col min="5" max="5" width="16.77734375" style="546" customWidth="1"/>
    <col min="6" max="6" width="9.77734375" style="547" customWidth="1"/>
    <col min="7" max="7" width="7.77734375" style="547" customWidth="1"/>
    <col min="8" max="8" width="11.77734375" style="547" customWidth="1"/>
    <col min="9" max="9" width="7.77734375" style="547" customWidth="1"/>
    <col min="10" max="10" width="8.88671875" style="546"/>
    <col min="11" max="12" width="10.77734375" style="540" customWidth="1"/>
    <col min="13" max="13" width="10.77734375" style="541" customWidth="1"/>
    <col min="14" max="15" width="10.77734375" style="540" customWidth="1"/>
    <col min="16" max="16" width="10.77734375" style="541" customWidth="1"/>
    <col min="17" max="17" width="11.44140625" style="542" bestFit="1" customWidth="1"/>
    <col min="18" max="18" width="10.77734375" style="542" customWidth="1"/>
    <col min="19" max="19" width="10.77734375" style="546" customWidth="1"/>
    <col min="20" max="16384" width="8.88671875" style="546"/>
  </cols>
  <sheetData>
    <row r="1" spans="1:19" s="539" customFormat="1" ht="30" customHeight="1">
      <c r="A1" s="538" t="s">
        <v>0</v>
      </c>
      <c r="B1" s="538"/>
      <c r="C1" s="538"/>
      <c r="D1" s="538"/>
      <c r="E1" s="538"/>
      <c r="F1" s="538"/>
      <c r="G1" s="538"/>
      <c r="H1" s="538"/>
      <c r="I1" s="538"/>
      <c r="K1" s="540"/>
      <c r="L1" s="540"/>
      <c r="M1" s="541"/>
      <c r="N1" s="540"/>
      <c r="O1" s="540"/>
      <c r="P1" s="541"/>
      <c r="Q1" s="542"/>
      <c r="R1" s="542"/>
    </row>
    <row r="2" spans="1:19" ht="20.100000000000001" customHeight="1">
      <c r="A2" s="543" t="s">
        <v>1</v>
      </c>
      <c r="B2" s="544">
        <f>'[14]제4호(참여현황)'!C2</f>
        <v>46287</v>
      </c>
      <c r="C2" s="545"/>
      <c r="D2" s="545"/>
    </row>
    <row r="3" spans="1:19" ht="30" customHeight="1">
      <c r="A3" s="548" t="s">
        <v>679</v>
      </c>
      <c r="B3" s="548"/>
      <c r="C3" s="548"/>
      <c r="D3" s="549" t="s">
        <v>680</v>
      </c>
      <c r="E3" s="548" t="s">
        <v>4</v>
      </c>
      <c r="F3" s="548"/>
      <c r="G3" s="548" t="s">
        <v>5</v>
      </c>
      <c r="H3" s="548"/>
      <c r="I3" s="549" t="s">
        <v>6</v>
      </c>
    </row>
    <row r="4" spans="1:19" ht="30" customHeight="1">
      <c r="A4" s="548" t="s">
        <v>681</v>
      </c>
      <c r="B4" s="548"/>
      <c r="C4" s="549" t="str">
        <f>'[14]제4호(참여현황)'!C25</f>
        <v>조성용</v>
      </c>
      <c r="D4" s="550">
        <v>4</v>
      </c>
      <c r="E4" s="551">
        <f>SUM(G15:H21)</f>
        <v>181138853.90582696</v>
      </c>
      <c r="F4" s="552">
        <f t="shared" ref="F4:F11" si="0">E4/100000000</f>
        <v>1.8113885390582696</v>
      </c>
      <c r="G4" s="553">
        <f>IF(F4&lt;2.5,4,IF(F4&gt;2.5,$K4))</f>
        <v>4</v>
      </c>
      <c r="H4" s="553"/>
      <c r="I4" s="554"/>
      <c r="J4" s="555" t="s">
        <v>8</v>
      </c>
      <c r="K4" s="540">
        <f>4-(4*((F4-2.5)/2.5))</f>
        <v>5.1017783375067687</v>
      </c>
    </row>
    <row r="5" spans="1:19" ht="30" customHeight="1">
      <c r="A5" s="556" t="str">
        <f>'[14]제4호(참여현황)'!A26</f>
        <v>분야별책임
평가자</v>
      </c>
      <c r="B5" s="549" t="str">
        <f>'[14]제4호(참여현황)'!B26</f>
        <v>대기관리</v>
      </c>
      <c r="C5" s="549" t="str">
        <f>'[14]제4호(참여현황)'!C26</f>
        <v>조성환</v>
      </c>
      <c r="D5" s="550">
        <v>7</v>
      </c>
      <c r="E5" s="551">
        <f>SUM(G22:H27)</f>
        <v>169588001.57363933</v>
      </c>
      <c r="F5" s="552">
        <f t="shared" si="0"/>
        <v>1.6958800157363934</v>
      </c>
      <c r="G5" s="557">
        <f>IF(F5&lt;2.5,7,IF(F5&gt;2.5,$K5))</f>
        <v>7</v>
      </c>
      <c r="H5" s="558">
        <f>SUM(G5:G7)/3</f>
        <v>7</v>
      </c>
      <c r="I5" s="558"/>
      <c r="J5" s="555"/>
      <c r="K5" s="540">
        <f>7-(7*((F5-2.5)/2.5))</f>
        <v>9.251535955938099</v>
      </c>
    </row>
    <row r="6" spans="1:19" ht="30" customHeight="1">
      <c r="A6" s="556"/>
      <c r="B6" s="549" t="str">
        <f>'[14]제4호(참여현황)'!B27</f>
        <v>소음진동</v>
      </c>
      <c r="C6" s="549" t="str">
        <f>'[14]제4호(참여현황)'!C27</f>
        <v>오성원</v>
      </c>
      <c r="D6" s="550">
        <v>7</v>
      </c>
      <c r="E6" s="551">
        <f>SUM(G28:H35)</f>
        <v>192350072.46686399</v>
      </c>
      <c r="F6" s="552">
        <f t="shared" si="0"/>
        <v>1.92350072466864</v>
      </c>
      <c r="G6" s="557">
        <f>IF(F6&lt;2.5,7,IF(F6&gt;2.5,$K6))</f>
        <v>7</v>
      </c>
      <c r="H6" s="558"/>
      <c r="I6" s="558"/>
      <c r="J6" s="555"/>
      <c r="K6" s="540">
        <f>7-(7*((F6-2.5)/2.5))</f>
        <v>8.6141979709278083</v>
      </c>
    </row>
    <row r="7" spans="1:19" ht="30" customHeight="1">
      <c r="A7" s="556"/>
      <c r="B7" s="549" t="str">
        <f>'[14]제4호(참여현황)'!B28</f>
        <v>수질관리</v>
      </c>
      <c r="C7" s="549" t="str">
        <f>'[14]제4호(참여현황)'!C28</f>
        <v>양춘봉</v>
      </c>
      <c r="D7" s="550">
        <v>7</v>
      </c>
      <c r="E7" s="551">
        <f>SUM(G36:H39)</f>
        <v>31187285.254153125</v>
      </c>
      <c r="F7" s="552">
        <f t="shared" si="0"/>
        <v>0.31187285254153124</v>
      </c>
      <c r="G7" s="557">
        <f>IF(F7&lt;2.5,7,IF(F7&gt;2.5,$K7))</f>
        <v>7</v>
      </c>
      <c r="H7" s="558"/>
      <c r="I7" s="558"/>
      <c r="J7" s="555"/>
      <c r="K7" s="540">
        <f>7-(7*((F7-2.5)/2.5))</f>
        <v>13.126756012883712</v>
      </c>
    </row>
    <row r="8" spans="1:19" ht="30" customHeight="1">
      <c r="A8" s="556" t="str">
        <f>'[14]제4호(참여현황)'!A29</f>
        <v>분야별참여
평가자</v>
      </c>
      <c r="B8" s="549" t="str">
        <f>'[14]제4호(참여현황)'!B29</f>
        <v>대기관리</v>
      </c>
      <c r="C8" s="549" t="str">
        <f>'[14]제4호(참여현황)'!C29</f>
        <v>곽대철</v>
      </c>
      <c r="D8" s="550">
        <v>6</v>
      </c>
      <c r="E8" s="551">
        <f>SUM(G40:H47)</f>
        <v>207900354.85582066</v>
      </c>
      <c r="F8" s="552">
        <f t="shared" si="0"/>
        <v>2.0790035485582066</v>
      </c>
      <c r="G8" s="557">
        <f>IF(F8&lt;2.5,6,IF(F8&gt;2.5,$K8))</f>
        <v>6</v>
      </c>
      <c r="H8" s="558">
        <f>SUM(G8:G10)/3</f>
        <v>6</v>
      </c>
      <c r="I8" s="558"/>
      <c r="J8" s="546" t="s">
        <v>8</v>
      </c>
      <c r="K8" s="540">
        <f>6-(6*((F8-2.5)/2.5))</f>
        <v>7.0103914834603041</v>
      </c>
    </row>
    <row r="9" spans="1:19" ht="30" customHeight="1">
      <c r="A9" s="556"/>
      <c r="B9" s="549" t="str">
        <f>'[14]제4호(참여현황)'!B30</f>
        <v>폐기물처리</v>
      </c>
      <c r="C9" s="549" t="str">
        <f>'[14]제4호(참여현황)'!C30</f>
        <v>김민우</v>
      </c>
      <c r="D9" s="550">
        <v>6</v>
      </c>
      <c r="E9" s="551">
        <f>SUM(G48:H58)</f>
        <v>168962301.00963727</v>
      </c>
      <c r="F9" s="552">
        <f t="shared" si="0"/>
        <v>1.6896230100963727</v>
      </c>
      <c r="G9" s="557">
        <f>IF(F9&lt;2.5,6,IF(F9&gt;2.5,$K9))</f>
        <v>6</v>
      </c>
      <c r="H9" s="558"/>
      <c r="I9" s="558"/>
      <c r="K9" s="540">
        <f>6-(6*((F9-2.5)/2.5))</f>
        <v>7.9449047757687055</v>
      </c>
    </row>
    <row r="10" spans="1:19" ht="30" customHeight="1">
      <c r="A10" s="556"/>
      <c r="B10" s="549" t="str">
        <f>'[14]제4호(참여현황)'!B31</f>
        <v>자연환경</v>
      </c>
      <c r="C10" s="549" t="str">
        <f>'[14]제4호(참여현황)'!C31</f>
        <v>한은미</v>
      </c>
      <c r="D10" s="550">
        <v>6</v>
      </c>
      <c r="E10" s="551">
        <f>SUM(G59:H68)</f>
        <v>179840809.01525766</v>
      </c>
      <c r="F10" s="552">
        <f t="shared" si="0"/>
        <v>1.7984080901525765</v>
      </c>
      <c r="G10" s="557">
        <f>IF(F10&lt;2.5,6,IF(F10&gt;2.5,$K10))</f>
        <v>6</v>
      </c>
      <c r="H10" s="558"/>
      <c r="I10" s="558"/>
      <c r="K10" s="540">
        <f>6-(6*((F10-2.5)/2.5))</f>
        <v>7.6838205836338167</v>
      </c>
    </row>
    <row r="11" spans="1:19" ht="30" customHeight="1">
      <c r="A11" s="556"/>
      <c r="B11" s="549" t="str">
        <f>'[14]제4호(참여현황)'!B32</f>
        <v>수질관리</v>
      </c>
      <c r="C11" s="549" t="str">
        <f>'[14]제4호(참여현황)'!C32</f>
        <v>김초</v>
      </c>
      <c r="D11" s="550">
        <v>6</v>
      </c>
      <c r="E11" s="551">
        <f>SUM(G69:G92)</f>
        <v>61577251.428076588</v>
      </c>
      <c r="F11" s="552">
        <f t="shared" si="0"/>
        <v>0.61577251428076585</v>
      </c>
      <c r="G11" s="557">
        <f>IF(F11&lt;2.5,6,IF(F11&gt;2.5,$K11))</f>
        <v>6</v>
      </c>
      <c r="H11" s="558"/>
      <c r="I11" s="558"/>
      <c r="K11" s="540">
        <f>6-(6*((F11-2.5)/2.5))</f>
        <v>10.522145965726162</v>
      </c>
    </row>
    <row r="12" spans="1:19" ht="20.100000000000001" customHeight="1">
      <c r="A12" s="559"/>
      <c r="B12" s="540"/>
      <c r="C12" s="559"/>
      <c r="D12" s="559"/>
      <c r="E12" s="559"/>
      <c r="F12" s="540"/>
      <c r="G12" s="540"/>
      <c r="H12" s="540"/>
      <c r="I12" s="540"/>
    </row>
    <row r="13" spans="1:19" ht="38.1" customHeight="1">
      <c r="A13" s="548" t="s">
        <v>682</v>
      </c>
      <c r="B13" s="548"/>
      <c r="C13" s="548"/>
      <c r="D13" s="548" t="s">
        <v>598</v>
      </c>
      <c r="E13" s="548"/>
      <c r="F13" s="548"/>
      <c r="G13" s="548" t="s">
        <v>13</v>
      </c>
      <c r="H13" s="548"/>
      <c r="I13" s="560" t="s">
        <v>5</v>
      </c>
      <c r="K13" s="561" t="s">
        <v>683</v>
      </c>
      <c r="L13" s="561" t="s">
        <v>684</v>
      </c>
      <c r="M13" s="562" t="s">
        <v>685</v>
      </c>
      <c r="N13" s="563" t="s">
        <v>686</v>
      </c>
      <c r="O13" s="562" t="s">
        <v>687</v>
      </c>
      <c r="P13" s="562" t="s">
        <v>688</v>
      </c>
      <c r="Q13" s="563" t="s">
        <v>689</v>
      </c>
      <c r="R13" s="564" t="s">
        <v>690</v>
      </c>
      <c r="S13" s="564" t="s">
        <v>691</v>
      </c>
    </row>
    <row r="14" spans="1:19" ht="38.1" customHeight="1">
      <c r="A14" s="548"/>
      <c r="B14" s="548"/>
      <c r="C14" s="548"/>
      <c r="D14" s="548"/>
      <c r="E14" s="548"/>
      <c r="F14" s="548"/>
      <c r="G14" s="548"/>
      <c r="H14" s="548"/>
      <c r="I14" s="560"/>
      <c r="K14" s="561"/>
      <c r="L14" s="561"/>
      <c r="M14" s="565"/>
      <c r="N14" s="566"/>
      <c r="O14" s="565"/>
      <c r="P14" s="565"/>
      <c r="Q14" s="566"/>
      <c r="R14" s="567"/>
      <c r="S14" s="567"/>
    </row>
    <row r="15" spans="1:19" ht="38.1" customHeight="1">
      <c r="A15" s="548" t="str">
        <f>A4</f>
        <v>총괄평가자</v>
      </c>
      <c r="B15" s="548"/>
      <c r="C15" s="548" t="str">
        <f>C4</f>
        <v>조성용</v>
      </c>
      <c r="D15" s="568" t="str">
        <f>K15</f>
        <v>포항영일만항 준설토투기장(2-1단계) 호안축조공사 환경영향평가용역</v>
      </c>
      <c r="E15" s="568"/>
      <c r="F15" s="568"/>
      <c r="G15" s="569">
        <f>Q15</f>
        <v>61514869.44444444</v>
      </c>
      <c r="H15" s="569"/>
      <c r="I15" s="570">
        <f>G4</f>
        <v>4</v>
      </c>
      <c r="K15" s="571" t="s">
        <v>692</v>
      </c>
      <c r="L15" s="571">
        <v>46239</v>
      </c>
      <c r="M15" s="571">
        <v>46778</v>
      </c>
      <c r="N15" s="572">
        <v>910083000</v>
      </c>
      <c r="O15" s="573">
        <f t="shared" ref="O15:O68" si="1">M15-L15+1</f>
        <v>540</v>
      </c>
      <c r="P15" s="574">
        <f t="shared" ref="P15:P68" si="2">IF(R15="",(IF((M15-$B$2+1)&gt;365,365,M15-$B$2+1)),(IF((M15-R15+1)&gt;365,365,M15-R15+1)))</f>
        <v>365</v>
      </c>
      <c r="Q15" s="573">
        <f t="shared" ref="Q15:Q78" si="3">IF(R15="",(N15*(P15/O15)/10),IF($B$2-R15&gt;90,"3개월이상 중지중 해당없음",(N15*(P15/O15)/10)))</f>
        <v>61514869.44444444</v>
      </c>
      <c r="R15" s="575"/>
      <c r="S15" s="575"/>
    </row>
    <row r="16" spans="1:19" ht="38.1" customHeight="1">
      <c r="A16" s="548"/>
      <c r="B16" s="548"/>
      <c r="C16" s="548"/>
      <c r="D16" s="568" t="str">
        <f t="shared" ref="D16:D21" si="4">K16</f>
        <v>지방어항(창리항) 건설공사 사후환경영향조사 용역</v>
      </c>
      <c r="E16" s="568"/>
      <c r="F16" s="568"/>
      <c r="G16" s="569">
        <f>Q16</f>
        <v>19345486.666666668</v>
      </c>
      <c r="H16" s="569"/>
      <c r="I16" s="570"/>
      <c r="K16" s="571" t="s">
        <v>693</v>
      </c>
      <c r="L16" s="571">
        <v>46079</v>
      </c>
      <c r="M16" s="571">
        <v>49078</v>
      </c>
      <c r="N16" s="572">
        <v>1590040000</v>
      </c>
      <c r="O16" s="573">
        <f t="shared" si="1"/>
        <v>3000</v>
      </c>
      <c r="P16" s="574">
        <f t="shared" si="2"/>
        <v>365</v>
      </c>
      <c r="Q16" s="573">
        <f t="shared" si="3"/>
        <v>19345486.666666668</v>
      </c>
      <c r="R16" s="575"/>
      <c r="S16" s="575"/>
    </row>
    <row r="17" spans="1:19" ht="38.1" customHeight="1">
      <c r="A17" s="548"/>
      <c r="B17" s="548"/>
      <c r="C17" s="548"/>
      <c r="D17" s="568" t="str">
        <f t="shared" si="4"/>
        <v>격렬비열도항 개발사업 일반해양이용협의용역</v>
      </c>
      <c r="E17" s="568"/>
      <c r="F17" s="568"/>
      <c r="G17" s="576" t="s">
        <v>694</v>
      </c>
      <c r="H17" s="577"/>
      <c r="I17" s="570"/>
      <c r="K17" s="571" t="s">
        <v>695</v>
      </c>
      <c r="L17" s="571">
        <v>46127</v>
      </c>
      <c r="M17" s="571">
        <v>46491</v>
      </c>
      <c r="N17" s="572">
        <v>222600000</v>
      </c>
      <c r="O17" s="573">
        <f t="shared" si="1"/>
        <v>365</v>
      </c>
      <c r="P17" s="574">
        <f t="shared" si="2"/>
        <v>205</v>
      </c>
      <c r="Q17" s="573">
        <f t="shared" si="3"/>
        <v>12502191.780821918</v>
      </c>
      <c r="R17" s="575"/>
      <c r="S17" s="575"/>
    </row>
    <row r="18" spans="1:19" ht="38.1" customHeight="1">
      <c r="A18" s="548"/>
      <c r="B18" s="548"/>
      <c r="C18" s="548"/>
      <c r="D18" s="568" t="str">
        <f t="shared" si="4"/>
        <v>울진권역 국가어항(구산항) 정비사업 사후환경영향조사용역(공사시)</v>
      </c>
      <c r="E18" s="568"/>
      <c r="F18" s="568"/>
      <c r="G18" s="569">
        <f t="shared" ref="G18:G32" si="5">Q18</f>
        <v>56768551.388888881</v>
      </c>
      <c r="H18" s="569"/>
      <c r="I18" s="570"/>
      <c r="K18" s="571" t="s">
        <v>696</v>
      </c>
      <c r="L18" s="571">
        <v>45993</v>
      </c>
      <c r="M18" s="571">
        <v>47072</v>
      </c>
      <c r="N18" s="572">
        <v>1679727000</v>
      </c>
      <c r="O18" s="573">
        <f t="shared" si="1"/>
        <v>1080</v>
      </c>
      <c r="P18" s="574">
        <f t="shared" si="2"/>
        <v>365</v>
      </c>
      <c r="Q18" s="573">
        <f t="shared" si="3"/>
        <v>56768551.388888881</v>
      </c>
      <c r="R18" s="575"/>
      <c r="S18" s="575"/>
    </row>
    <row r="19" spans="1:19" ht="38.1" customHeight="1">
      <c r="A19" s="548"/>
      <c r="B19" s="548"/>
      <c r="C19" s="548"/>
      <c r="D19" s="568" t="str">
        <f t="shared" si="4"/>
        <v>현암 등 6개 지구 농촌용수개발사업 전략환경영향평가 용역</v>
      </c>
      <c r="E19" s="568"/>
      <c r="F19" s="568"/>
      <c r="G19" s="569">
        <f t="shared" si="5"/>
        <v>9859497.5369458124</v>
      </c>
      <c r="H19" s="569"/>
      <c r="I19" s="570"/>
      <c r="K19" s="571" t="s">
        <v>697</v>
      </c>
      <c r="L19" s="571">
        <v>45966</v>
      </c>
      <c r="M19" s="571">
        <v>46371</v>
      </c>
      <c r="N19" s="572">
        <v>470936000</v>
      </c>
      <c r="O19" s="573">
        <f t="shared" si="1"/>
        <v>406</v>
      </c>
      <c r="P19" s="574">
        <f t="shared" si="2"/>
        <v>85</v>
      </c>
      <c r="Q19" s="573">
        <f t="shared" si="3"/>
        <v>9859497.5369458124</v>
      </c>
      <c r="R19" s="575"/>
      <c r="S19" s="575"/>
    </row>
    <row r="20" spans="1:19" ht="38.1" customHeight="1">
      <c r="A20" s="548"/>
      <c r="B20" s="548"/>
      <c r="C20" s="548"/>
      <c r="D20" s="568" t="str">
        <f t="shared" si="4"/>
        <v>마산~산이 지방도 4차로 확포장공사(1단계) 사후환경영향조사 용역</v>
      </c>
      <c r="E20" s="568"/>
      <c r="F20" s="568"/>
      <c r="G20" s="569">
        <f t="shared" si="5"/>
        <v>18166632.986111112</v>
      </c>
      <c r="H20" s="569"/>
      <c r="I20" s="570"/>
      <c r="K20" s="571" t="s">
        <v>698</v>
      </c>
      <c r="L20" s="571">
        <v>45602</v>
      </c>
      <c r="M20" s="571">
        <v>48481</v>
      </c>
      <c r="N20" s="572">
        <v>1433422000</v>
      </c>
      <c r="O20" s="573">
        <f t="shared" si="1"/>
        <v>2880</v>
      </c>
      <c r="P20" s="574">
        <f t="shared" si="2"/>
        <v>365</v>
      </c>
      <c r="Q20" s="573">
        <f t="shared" si="3"/>
        <v>18166632.986111112</v>
      </c>
      <c r="R20" s="575"/>
      <c r="S20" s="575"/>
    </row>
    <row r="21" spans="1:19" ht="38.1" customHeight="1">
      <c r="A21" s="548"/>
      <c r="B21" s="548"/>
      <c r="C21" s="548"/>
      <c r="D21" s="568" t="str">
        <f t="shared" si="4"/>
        <v>대전도안 갑천지구 친수구역 조성사업 사후환경영향조사용역</v>
      </c>
      <c r="E21" s="568"/>
      <c r="F21" s="568"/>
      <c r="G21" s="569">
        <f t="shared" si="5"/>
        <v>15483815.882770032</v>
      </c>
      <c r="H21" s="569"/>
      <c r="I21" s="570"/>
      <c r="K21" s="571" t="s">
        <v>699</v>
      </c>
      <c r="L21" s="571">
        <v>42902</v>
      </c>
      <c r="M21" s="571">
        <v>47132</v>
      </c>
      <c r="N21" s="572">
        <v>1794850000</v>
      </c>
      <c r="O21" s="573">
        <f t="shared" si="1"/>
        <v>4231</v>
      </c>
      <c r="P21" s="574">
        <f t="shared" si="2"/>
        <v>365</v>
      </c>
      <c r="Q21" s="573">
        <f t="shared" si="3"/>
        <v>15483815.882770032</v>
      </c>
      <c r="R21" s="575"/>
      <c r="S21" s="575"/>
    </row>
    <row r="22" spans="1:19" ht="38.1" customHeight="1">
      <c r="A22" s="556" t="str">
        <f>A5</f>
        <v>분야별책임
평가자</v>
      </c>
      <c r="B22" s="548" t="str">
        <f>B5</f>
        <v>대기관리</v>
      </c>
      <c r="C22" s="548" t="str">
        <f>C5</f>
        <v>조성환</v>
      </c>
      <c r="D22" s="568" t="str">
        <f>K22</f>
        <v>미호강 상류2권역 하천기본계획 전략환경(기후변화)영향평가</v>
      </c>
      <c r="E22" s="568"/>
      <c r="F22" s="568"/>
      <c r="G22" s="569">
        <f t="shared" si="5"/>
        <v>54336231.94444444</v>
      </c>
      <c r="H22" s="569"/>
      <c r="I22" s="578">
        <f>G5</f>
        <v>7</v>
      </c>
      <c r="J22" s="579"/>
      <c r="K22" s="571" t="s">
        <v>700</v>
      </c>
      <c r="L22" s="571">
        <v>46202</v>
      </c>
      <c r="M22" s="571">
        <v>46921</v>
      </c>
      <c r="N22" s="572">
        <v>1071838000</v>
      </c>
      <c r="O22" s="573">
        <f t="shared" si="1"/>
        <v>720</v>
      </c>
      <c r="P22" s="574">
        <f t="shared" si="2"/>
        <v>365</v>
      </c>
      <c r="Q22" s="573">
        <f t="shared" si="3"/>
        <v>54336231.94444444</v>
      </c>
      <c r="R22" s="575"/>
      <c r="S22" s="575"/>
    </row>
    <row r="23" spans="1:19" ht="38.1" customHeight="1">
      <c r="A23" s="556"/>
      <c r="B23" s="548"/>
      <c r="C23" s="548"/>
      <c r="D23" s="568" t="str">
        <f>K23</f>
        <v>마동지구 다목적농촌용수개발사업 사후환경영향조사 및 해양환경영향조사 용역</v>
      </c>
      <c r="E23" s="568"/>
      <c r="F23" s="568"/>
      <c r="G23" s="569">
        <f t="shared" si="5"/>
        <v>25253221.608832806</v>
      </c>
      <c r="H23" s="569"/>
      <c r="I23" s="578"/>
      <c r="J23" s="579"/>
      <c r="K23" s="571" t="s">
        <v>701</v>
      </c>
      <c r="L23" s="571">
        <v>46105</v>
      </c>
      <c r="M23" s="571">
        <v>46738</v>
      </c>
      <c r="N23" s="572">
        <v>438645000</v>
      </c>
      <c r="O23" s="573">
        <f t="shared" si="1"/>
        <v>634</v>
      </c>
      <c r="P23" s="574">
        <f t="shared" si="2"/>
        <v>365</v>
      </c>
      <c r="Q23" s="573">
        <f t="shared" si="3"/>
        <v>25253221.608832806</v>
      </c>
      <c r="R23" s="575"/>
      <c r="S23" s="575"/>
    </row>
    <row r="24" spans="1:19" ht="38.1" customHeight="1">
      <c r="A24" s="556"/>
      <c r="B24" s="548"/>
      <c r="C24" s="548"/>
      <c r="D24" s="568" t="str">
        <f t="shared" ref="D24:D87" si="6">K24</f>
        <v>오봉지 자연환경보전이용시설 설치사업에 따른 소규모 재해영향평가 등 및 소규모 환경영향평가 용역</v>
      </c>
      <c r="E24" s="568"/>
      <c r="F24" s="568"/>
      <c r="G24" s="569">
        <f t="shared" si="5"/>
        <v>2900847.7611940298</v>
      </c>
      <c r="H24" s="569"/>
      <c r="I24" s="578"/>
      <c r="J24" s="579"/>
      <c r="K24" s="571" t="s">
        <v>702</v>
      </c>
      <c r="L24" s="571">
        <v>46042</v>
      </c>
      <c r="M24" s="571">
        <v>46376</v>
      </c>
      <c r="N24" s="572">
        <v>107976000</v>
      </c>
      <c r="O24" s="573">
        <f t="shared" si="1"/>
        <v>335</v>
      </c>
      <c r="P24" s="574">
        <f t="shared" si="2"/>
        <v>90</v>
      </c>
      <c r="Q24" s="573">
        <f t="shared" si="3"/>
        <v>2900847.7611940298</v>
      </c>
      <c r="R24" s="575"/>
      <c r="S24" s="575"/>
    </row>
    <row r="25" spans="1:19" ht="38.1" customHeight="1">
      <c r="A25" s="556"/>
      <c r="B25" s="548"/>
      <c r="C25" s="548"/>
      <c r="D25" s="568" t="str">
        <f t="shared" si="6"/>
        <v>부산~양산~울산 광역철도 건설사업 전략환경영향평가용역</v>
      </c>
      <c r="E25" s="568"/>
      <c r="F25" s="568"/>
      <c r="G25" s="569">
        <f t="shared" si="5"/>
        <v>20469651.333333332</v>
      </c>
      <c r="H25" s="569"/>
      <c r="I25" s="578"/>
      <c r="J25" s="579"/>
      <c r="K25" s="571" t="s">
        <v>703</v>
      </c>
      <c r="L25" s="571">
        <v>46084</v>
      </c>
      <c r="M25" s="571">
        <v>46383</v>
      </c>
      <c r="N25" s="572">
        <v>633082000</v>
      </c>
      <c r="O25" s="573">
        <f t="shared" si="1"/>
        <v>300</v>
      </c>
      <c r="P25" s="574">
        <f t="shared" si="2"/>
        <v>97</v>
      </c>
      <c r="Q25" s="573">
        <f t="shared" si="3"/>
        <v>20469651.333333332</v>
      </c>
      <c r="R25" s="575"/>
      <c r="S25" s="575"/>
    </row>
    <row r="26" spans="1:19" ht="38.1" customHeight="1">
      <c r="A26" s="556"/>
      <c r="B26" s="548"/>
      <c r="C26" s="548"/>
      <c r="D26" s="568" t="str">
        <f t="shared" si="6"/>
        <v>울진권역 국가어항(구산항) 정비사업 사후환경영향조사용역(공사시)</v>
      </c>
      <c r="E26" s="568"/>
      <c r="F26" s="568"/>
      <c r="G26" s="569">
        <f t="shared" si="5"/>
        <v>56768551.388888881</v>
      </c>
      <c r="H26" s="569"/>
      <c r="I26" s="578"/>
      <c r="J26" s="579"/>
      <c r="K26" s="571" t="s">
        <v>704</v>
      </c>
      <c r="L26" s="571">
        <v>45993</v>
      </c>
      <c r="M26" s="571">
        <v>47072</v>
      </c>
      <c r="N26" s="572">
        <v>1679727000</v>
      </c>
      <c r="O26" s="573">
        <f t="shared" si="1"/>
        <v>1080</v>
      </c>
      <c r="P26" s="574">
        <f t="shared" si="2"/>
        <v>365</v>
      </c>
      <c r="Q26" s="573">
        <f t="shared" si="3"/>
        <v>56768551.388888881</v>
      </c>
      <c r="R26" s="575"/>
      <c r="S26" s="575"/>
    </row>
    <row r="27" spans="1:19" ht="38.1" customHeight="1">
      <c r="A27" s="556"/>
      <c r="B27" s="548"/>
      <c r="C27" s="548"/>
      <c r="D27" s="568" t="str">
        <f t="shared" si="6"/>
        <v>현암 등 6개 지구 농촌용수개발사업 전략환경영향평가 용역</v>
      </c>
      <c r="E27" s="568"/>
      <c r="F27" s="568"/>
      <c r="G27" s="569">
        <f t="shared" si="5"/>
        <v>9859497.5369458124</v>
      </c>
      <c r="H27" s="569"/>
      <c r="I27" s="578"/>
      <c r="J27" s="579"/>
      <c r="K27" s="571" t="s">
        <v>705</v>
      </c>
      <c r="L27" s="571">
        <v>45966</v>
      </c>
      <c r="M27" s="571">
        <v>46371</v>
      </c>
      <c r="N27" s="572">
        <v>470936000</v>
      </c>
      <c r="O27" s="573">
        <f t="shared" si="1"/>
        <v>406</v>
      </c>
      <c r="P27" s="574">
        <f t="shared" si="2"/>
        <v>85</v>
      </c>
      <c r="Q27" s="573">
        <f t="shared" si="3"/>
        <v>9859497.5369458124</v>
      </c>
      <c r="R27" s="575"/>
      <c r="S27" s="575"/>
    </row>
    <row r="28" spans="1:19" ht="38.1" customHeight="1">
      <c r="A28" s="556" t="str">
        <f>A5</f>
        <v>분야별책임
평가자</v>
      </c>
      <c r="B28" s="548" t="str">
        <f>B6</f>
        <v>소음진동</v>
      </c>
      <c r="C28" s="548" t="str">
        <f>C6</f>
        <v>오성원</v>
      </c>
      <c r="D28" s="568" t="str">
        <f t="shared" si="6"/>
        <v>미호강 상류2권역 하천기본계획 전략환경(기후변화)영향평가</v>
      </c>
      <c r="E28" s="568"/>
      <c r="F28" s="568"/>
      <c r="G28" s="569">
        <f t="shared" si="5"/>
        <v>54336231.94444444</v>
      </c>
      <c r="H28" s="569"/>
      <c r="I28" s="578">
        <f>G5</f>
        <v>7</v>
      </c>
      <c r="J28" s="579"/>
      <c r="K28" s="571" t="s">
        <v>700</v>
      </c>
      <c r="L28" s="571">
        <v>46202</v>
      </c>
      <c r="M28" s="571">
        <v>46921</v>
      </c>
      <c r="N28" s="572">
        <v>1071838000</v>
      </c>
      <c r="O28" s="573">
        <f t="shared" si="1"/>
        <v>720</v>
      </c>
      <c r="P28" s="574">
        <f t="shared" si="2"/>
        <v>365</v>
      </c>
      <c r="Q28" s="573">
        <f t="shared" si="3"/>
        <v>54336231.94444444</v>
      </c>
      <c r="R28" s="575"/>
      <c r="S28" s="575"/>
    </row>
    <row r="29" spans="1:19" ht="38.1" customHeight="1">
      <c r="A29" s="556"/>
      <c r="B29" s="548"/>
      <c r="C29" s="548"/>
      <c r="D29" s="568" t="str">
        <f t="shared" si="6"/>
        <v>격렬비열도항 개발사업 일반해양이용협의용역</v>
      </c>
      <c r="E29" s="568"/>
      <c r="F29" s="568"/>
      <c r="G29" s="580" t="s">
        <v>694</v>
      </c>
      <c r="H29" s="569"/>
      <c r="I29" s="578"/>
      <c r="J29" s="579"/>
      <c r="K29" s="571" t="s">
        <v>706</v>
      </c>
      <c r="L29" s="571">
        <v>46127</v>
      </c>
      <c r="M29" s="571">
        <v>46491</v>
      </c>
      <c r="N29" s="572">
        <v>222600000</v>
      </c>
      <c r="O29" s="573">
        <f t="shared" si="1"/>
        <v>365</v>
      </c>
      <c r="P29" s="574">
        <f t="shared" si="2"/>
        <v>205</v>
      </c>
      <c r="Q29" s="573">
        <f t="shared" si="3"/>
        <v>12502191.780821918</v>
      </c>
      <c r="R29" s="575"/>
      <c r="S29" s="575"/>
    </row>
    <row r="30" spans="1:19" ht="38.1" customHeight="1">
      <c r="A30" s="556"/>
      <c r="B30" s="548"/>
      <c r="C30" s="548"/>
      <c r="D30" s="568" t="str">
        <f t="shared" si="6"/>
        <v>부산~양산~울산 광역철도 건설사업 전략환경영향평가용역</v>
      </c>
      <c r="E30" s="568"/>
      <c r="F30" s="568"/>
      <c r="G30" s="569">
        <f t="shared" ref="G30:G31" si="7">Q30</f>
        <v>20469651.333333332</v>
      </c>
      <c r="H30" s="569"/>
      <c r="I30" s="578"/>
      <c r="J30" s="579"/>
      <c r="K30" s="571" t="s">
        <v>703</v>
      </c>
      <c r="L30" s="571">
        <v>46084</v>
      </c>
      <c r="M30" s="571">
        <v>46383</v>
      </c>
      <c r="N30" s="572">
        <v>633082000</v>
      </c>
      <c r="O30" s="573">
        <f t="shared" si="1"/>
        <v>300</v>
      </c>
      <c r="P30" s="574">
        <f t="shared" si="2"/>
        <v>97</v>
      </c>
      <c r="Q30" s="573">
        <f t="shared" si="3"/>
        <v>20469651.333333332</v>
      </c>
      <c r="R30" s="575"/>
      <c r="S30" s="575"/>
    </row>
    <row r="31" spans="1:19" ht="38.1" customHeight="1">
      <c r="A31" s="556"/>
      <c r="B31" s="548"/>
      <c r="C31" s="548"/>
      <c r="D31" s="568" t="str">
        <f t="shared" si="6"/>
        <v>현암 등 6개 지구 농촌용수개발사업 전략환경영향평가 용역</v>
      </c>
      <c r="E31" s="568"/>
      <c r="F31" s="568"/>
      <c r="G31" s="569">
        <f t="shared" si="7"/>
        <v>9859497.5369458124</v>
      </c>
      <c r="H31" s="569"/>
      <c r="I31" s="578"/>
      <c r="J31" s="579"/>
      <c r="K31" s="571" t="s">
        <v>705</v>
      </c>
      <c r="L31" s="571">
        <v>45966</v>
      </c>
      <c r="M31" s="571">
        <v>46371</v>
      </c>
      <c r="N31" s="572">
        <v>470936000</v>
      </c>
      <c r="O31" s="573">
        <f t="shared" si="1"/>
        <v>406</v>
      </c>
      <c r="P31" s="574">
        <f t="shared" si="2"/>
        <v>85</v>
      </c>
      <c r="Q31" s="573">
        <f t="shared" si="3"/>
        <v>9859497.5369458124</v>
      </c>
      <c r="R31" s="575"/>
      <c r="S31" s="575"/>
    </row>
    <row r="32" spans="1:19" ht="38.1" customHeight="1">
      <c r="A32" s="556"/>
      <c r="B32" s="548"/>
      <c r="C32" s="548"/>
      <c r="D32" s="568" t="str">
        <f t="shared" si="6"/>
        <v>부산항 진해신항 남방파제 및 남측 방파호안 축조공사 사후환경영향조사용역(공사시)</v>
      </c>
      <c r="E32" s="568"/>
      <c r="F32" s="568"/>
      <c r="G32" s="569">
        <f t="shared" si="5"/>
        <v>94966416.964285716</v>
      </c>
      <c r="H32" s="569"/>
      <c r="I32" s="578"/>
      <c r="J32" s="579"/>
      <c r="K32" s="571" t="s">
        <v>707</v>
      </c>
      <c r="L32" s="571">
        <v>45505</v>
      </c>
      <c r="M32" s="571">
        <v>47184</v>
      </c>
      <c r="N32" s="572">
        <v>4371057000</v>
      </c>
      <c r="O32" s="573">
        <f t="shared" si="1"/>
        <v>1680</v>
      </c>
      <c r="P32" s="574">
        <f t="shared" si="2"/>
        <v>365</v>
      </c>
      <c r="Q32" s="573">
        <f t="shared" si="3"/>
        <v>94966416.964285716</v>
      </c>
      <c r="R32" s="575"/>
      <c r="S32" s="575"/>
    </row>
    <row r="33" spans="1:19" ht="38.1" customHeight="1">
      <c r="A33" s="556"/>
      <c r="B33" s="548"/>
      <c r="C33" s="548"/>
      <c r="D33" s="568" t="str">
        <f t="shared" si="6"/>
        <v>154kV 운남-안좌개폐소T/L 건설사업 해양환경영향조사용역</v>
      </c>
      <c r="E33" s="568"/>
      <c r="F33" s="568"/>
      <c r="G33" s="580" t="s">
        <v>694</v>
      </c>
      <c r="H33" s="569"/>
      <c r="I33" s="578"/>
      <c r="J33" s="579"/>
      <c r="K33" s="571" t="s">
        <v>708</v>
      </c>
      <c r="L33" s="571">
        <v>45265</v>
      </c>
      <c r="M33" s="571">
        <v>46387</v>
      </c>
      <c r="N33" s="572">
        <v>687330600</v>
      </c>
      <c r="O33" s="573">
        <f t="shared" si="1"/>
        <v>1123</v>
      </c>
      <c r="P33" s="574">
        <f t="shared" si="2"/>
        <v>101</v>
      </c>
      <c r="Q33" s="573">
        <f t="shared" si="3"/>
        <v>6181691.0596616212</v>
      </c>
      <c r="R33" s="575"/>
      <c r="S33" s="575"/>
    </row>
    <row r="34" spans="1:19" ht="38.1" customHeight="1">
      <c r="A34" s="556"/>
      <c r="B34" s="548"/>
      <c r="C34" s="548"/>
      <c r="D34" s="568" t="str">
        <f t="shared" si="6"/>
        <v>제4차 전국 무역항 기본계획 수정계획 전략환경영향평가용역</v>
      </c>
      <c r="E34" s="568"/>
      <c r="F34" s="568"/>
      <c r="G34" s="580" t="s">
        <v>709</v>
      </c>
      <c r="H34" s="569"/>
      <c r="I34" s="578"/>
      <c r="J34" s="579"/>
      <c r="K34" s="571" t="s">
        <v>710</v>
      </c>
      <c r="L34" s="571">
        <v>45103</v>
      </c>
      <c r="M34" s="571">
        <v>46297</v>
      </c>
      <c r="N34" s="572">
        <v>1909400000</v>
      </c>
      <c r="O34" s="573">
        <f t="shared" si="1"/>
        <v>1195</v>
      </c>
      <c r="P34" s="574">
        <f t="shared" si="2"/>
        <v>11</v>
      </c>
      <c r="Q34" s="573">
        <f t="shared" si="3"/>
        <v>1757606.6945606694</v>
      </c>
      <c r="R34" s="575"/>
      <c r="S34" s="581">
        <v>45924</v>
      </c>
    </row>
    <row r="35" spans="1:19" ht="38.1" customHeight="1">
      <c r="A35" s="556"/>
      <c r="B35" s="548"/>
      <c r="C35" s="548"/>
      <c r="D35" s="568" t="str">
        <f t="shared" si="6"/>
        <v>원전항 정비사업 사후환경영향조사용역(공사시)</v>
      </c>
      <c r="E35" s="568"/>
      <c r="F35" s="568"/>
      <c r="G35" s="569">
        <f t="shared" ref="G35:G58" si="8">Q35</f>
        <v>12718274.687854711</v>
      </c>
      <c r="H35" s="569"/>
      <c r="I35" s="578"/>
      <c r="J35" s="579"/>
      <c r="K35" s="571" t="s">
        <v>711</v>
      </c>
      <c r="L35" s="571">
        <v>43804</v>
      </c>
      <c r="M35" s="571">
        <v>46446</v>
      </c>
      <c r="N35" s="572">
        <v>2100900000</v>
      </c>
      <c r="O35" s="573">
        <f t="shared" si="1"/>
        <v>2643</v>
      </c>
      <c r="P35" s="574">
        <f t="shared" si="2"/>
        <v>160</v>
      </c>
      <c r="Q35" s="573">
        <f t="shared" si="3"/>
        <v>12718274.687854711</v>
      </c>
      <c r="R35" s="575"/>
      <c r="S35" s="575"/>
    </row>
    <row r="36" spans="1:19" ht="38.1" customHeight="1">
      <c r="A36" s="556" t="str">
        <f>A5</f>
        <v>분야별책임
평가자</v>
      </c>
      <c r="B36" s="548" t="str">
        <f>B7</f>
        <v>수질관리</v>
      </c>
      <c r="C36" s="548" t="str">
        <f>C7</f>
        <v>양춘봉</v>
      </c>
      <c r="D36" s="568" t="str">
        <f t="shared" si="6"/>
        <v>광주 무등산 지산유원지 조성사업 소규모환경영향평가</v>
      </c>
      <c r="E36" s="568"/>
      <c r="F36" s="568"/>
      <c r="G36" s="569">
        <f t="shared" si="8"/>
        <v>3500000</v>
      </c>
      <c r="H36" s="569"/>
      <c r="I36" s="578">
        <f>G7</f>
        <v>7</v>
      </c>
      <c r="K36" s="46" t="s">
        <v>712</v>
      </c>
      <c r="L36" s="571">
        <v>43777</v>
      </c>
      <c r="M36" s="571" t="s">
        <v>713</v>
      </c>
      <c r="N36" s="572">
        <v>35000000</v>
      </c>
      <c r="O36" s="573">
        <v>365</v>
      </c>
      <c r="P36" s="574">
        <v>365</v>
      </c>
      <c r="Q36" s="573">
        <f t="shared" si="3"/>
        <v>3500000</v>
      </c>
      <c r="R36" s="575"/>
      <c r="S36" s="575"/>
    </row>
    <row r="37" spans="1:19" ht="38.1" customHeight="1">
      <c r="A37" s="556"/>
      <c r="B37" s="548"/>
      <c r="C37" s="548"/>
      <c r="D37" s="568" t="str">
        <f t="shared" si="6"/>
        <v>부천 송내동 일원 지구단위계획 전략환경영향평가 및 재해영향평가</v>
      </c>
      <c r="E37" s="568"/>
      <c r="F37" s="568"/>
      <c r="G37" s="569">
        <f t="shared" si="8"/>
        <v>6600000</v>
      </c>
      <c r="H37" s="569"/>
      <c r="I37" s="578"/>
      <c r="K37" s="46" t="s">
        <v>714</v>
      </c>
      <c r="L37" s="571">
        <v>44466</v>
      </c>
      <c r="M37" s="571" t="s">
        <v>713</v>
      </c>
      <c r="N37" s="572">
        <v>66000000</v>
      </c>
      <c r="O37" s="573">
        <v>365</v>
      </c>
      <c r="P37" s="574">
        <v>365</v>
      </c>
      <c r="Q37" s="573">
        <f t="shared" si="3"/>
        <v>6600000</v>
      </c>
      <c r="R37" s="575"/>
      <c r="S37" s="575"/>
    </row>
    <row r="38" spans="1:19" ht="38.1" customHeight="1">
      <c r="A38" s="556"/>
      <c r="B38" s="548"/>
      <c r="C38" s="548"/>
      <c r="D38" s="568" t="str">
        <f t="shared" si="6"/>
        <v>분당서울대학교병원 시설사업(교수동,연구소) 환경영향평가</v>
      </c>
      <c r="E38" s="568"/>
      <c r="F38" s="568"/>
      <c r="G38" s="569">
        <f t="shared" si="8"/>
        <v>7336352.9380341889</v>
      </c>
      <c r="H38" s="569"/>
      <c r="I38" s="578"/>
      <c r="K38" s="46" t="s">
        <v>715</v>
      </c>
      <c r="L38" s="571">
        <v>44774</v>
      </c>
      <c r="M38" s="571">
        <v>46645</v>
      </c>
      <c r="N38" s="572">
        <v>382553000</v>
      </c>
      <c r="O38" s="573">
        <f t="shared" ref="O38:O39" si="9">M38-L38+1</f>
        <v>1872</v>
      </c>
      <c r="P38" s="574">
        <f t="shared" ref="P38:P39" si="10">IF(R38="",(IF((M38-$B$2+1)&gt;365,365,M38-$B$2+1)),(IF((M38-R38+1)&gt;365,365,M38-R38+1)))</f>
        <v>359</v>
      </c>
      <c r="Q38" s="573">
        <f t="shared" si="3"/>
        <v>7336352.9380341889</v>
      </c>
      <c r="R38" s="575"/>
      <c r="S38" s="575"/>
    </row>
    <row r="39" spans="1:19" ht="38.1" customHeight="1">
      <c r="A39" s="556"/>
      <c r="B39" s="548"/>
      <c r="C39" s="548"/>
      <c r="D39" s="568" t="str">
        <f t="shared" si="6"/>
        <v>다사 왜관간 광역도로 건설공사 사후환경영향조사용역(공사시)</v>
      </c>
      <c r="E39" s="568"/>
      <c r="F39" s="568"/>
      <c r="G39" s="569">
        <f t="shared" si="8"/>
        <v>13750932.316118937</v>
      </c>
      <c r="H39" s="569"/>
      <c r="I39" s="578"/>
      <c r="K39" s="46" t="s">
        <v>716</v>
      </c>
      <c r="L39" s="571">
        <v>44141</v>
      </c>
      <c r="M39" s="571">
        <v>46696</v>
      </c>
      <c r="N39" s="572">
        <v>962942000</v>
      </c>
      <c r="O39" s="573">
        <f t="shared" si="9"/>
        <v>2556</v>
      </c>
      <c r="P39" s="574">
        <f t="shared" si="10"/>
        <v>365</v>
      </c>
      <c r="Q39" s="573">
        <f t="shared" si="3"/>
        <v>13750932.316118937</v>
      </c>
      <c r="R39" s="575"/>
      <c r="S39" s="575"/>
    </row>
    <row r="40" spans="1:19" ht="38.1" customHeight="1">
      <c r="A40" s="556" t="str">
        <f>A8</f>
        <v>분야별참여
평가자</v>
      </c>
      <c r="B40" s="548" t="str">
        <f>B8</f>
        <v>대기관리</v>
      </c>
      <c r="C40" s="548" t="str">
        <f>C8</f>
        <v>곽대철</v>
      </c>
      <c r="D40" s="568" t="str">
        <f t="shared" si="6"/>
        <v>마동지구 다목적농촌용수개발사업 사후환경영향조사 및 해양환경영향조사 용역</v>
      </c>
      <c r="E40" s="568"/>
      <c r="F40" s="568"/>
      <c r="G40" s="569">
        <f t="shared" si="8"/>
        <v>25253221.608832806</v>
      </c>
      <c r="H40" s="569"/>
      <c r="I40" s="578">
        <f>G8</f>
        <v>6</v>
      </c>
      <c r="K40" s="571" t="s">
        <v>717</v>
      </c>
      <c r="L40" s="571">
        <v>46105</v>
      </c>
      <c r="M40" s="571">
        <v>46738</v>
      </c>
      <c r="N40" s="572">
        <v>438645000</v>
      </c>
      <c r="O40" s="573">
        <f t="shared" si="1"/>
        <v>634</v>
      </c>
      <c r="P40" s="574">
        <f t="shared" si="2"/>
        <v>365</v>
      </c>
      <c r="Q40" s="573">
        <f t="shared" si="3"/>
        <v>25253221.608832806</v>
      </c>
      <c r="R40" s="575"/>
      <c r="S40" s="575"/>
    </row>
    <row r="41" spans="1:19" ht="38.1" customHeight="1">
      <c r="A41" s="556"/>
      <c r="B41" s="548"/>
      <c r="C41" s="548"/>
      <c r="D41" s="568" t="str">
        <f t="shared" si="6"/>
        <v>지방어항(창리항) 건설공사 사후환경영향조사 용역</v>
      </c>
      <c r="E41" s="568"/>
      <c r="F41" s="568"/>
      <c r="G41" s="569">
        <f t="shared" si="8"/>
        <v>19345486.666666668</v>
      </c>
      <c r="H41" s="569"/>
      <c r="I41" s="578"/>
      <c r="K41" s="571" t="s">
        <v>693</v>
      </c>
      <c r="L41" s="571">
        <v>46079</v>
      </c>
      <c r="M41" s="571">
        <v>49078</v>
      </c>
      <c r="N41" s="572">
        <v>1590040000</v>
      </c>
      <c r="O41" s="573">
        <f t="shared" si="1"/>
        <v>3000</v>
      </c>
      <c r="P41" s="574">
        <f t="shared" si="2"/>
        <v>365</v>
      </c>
      <c r="Q41" s="573">
        <f t="shared" si="3"/>
        <v>19345486.666666668</v>
      </c>
      <c r="R41" s="575"/>
      <c r="S41" s="575"/>
    </row>
    <row r="42" spans="1:19" ht="38.1" customHeight="1">
      <c r="A42" s="556"/>
      <c r="B42" s="548"/>
      <c r="C42" s="548"/>
      <c r="D42" s="568" t="str">
        <f t="shared" si="6"/>
        <v>부산~양산~울산 광역철도 건설사업 전략환경영향평가용역</v>
      </c>
      <c r="E42" s="568"/>
      <c r="F42" s="568"/>
      <c r="G42" s="569">
        <f t="shared" si="8"/>
        <v>20469651.333333332</v>
      </c>
      <c r="H42" s="569"/>
      <c r="I42" s="578"/>
      <c r="K42" s="571" t="s">
        <v>703</v>
      </c>
      <c r="L42" s="571">
        <v>46084</v>
      </c>
      <c r="M42" s="571">
        <v>46383</v>
      </c>
      <c r="N42" s="572">
        <v>633082000</v>
      </c>
      <c r="O42" s="573">
        <f t="shared" si="1"/>
        <v>300</v>
      </c>
      <c r="P42" s="574">
        <f t="shared" si="2"/>
        <v>97</v>
      </c>
      <c r="Q42" s="573">
        <f t="shared" si="3"/>
        <v>20469651.333333332</v>
      </c>
      <c r="R42" s="575"/>
      <c r="S42" s="575"/>
    </row>
    <row r="43" spans="1:19" ht="38.1" customHeight="1">
      <c r="A43" s="556"/>
      <c r="B43" s="548"/>
      <c r="C43" s="548"/>
      <c r="D43" s="568" t="str">
        <f t="shared" si="6"/>
        <v>현암 등 6개 지구 농촌용수개발사업 전략환경영향평가 용역</v>
      </c>
      <c r="E43" s="568"/>
      <c r="F43" s="568"/>
      <c r="G43" s="569">
        <f t="shared" si="8"/>
        <v>9859497.5369458124</v>
      </c>
      <c r="H43" s="569"/>
      <c r="I43" s="578"/>
      <c r="K43" s="571" t="s">
        <v>697</v>
      </c>
      <c r="L43" s="571">
        <v>45966</v>
      </c>
      <c r="M43" s="571">
        <v>46371</v>
      </c>
      <c r="N43" s="572">
        <v>470936000</v>
      </c>
      <c r="O43" s="573">
        <f t="shared" si="1"/>
        <v>406</v>
      </c>
      <c r="P43" s="574">
        <f t="shared" si="2"/>
        <v>85</v>
      </c>
      <c r="Q43" s="573">
        <f t="shared" si="3"/>
        <v>9859497.5369458124</v>
      </c>
      <c r="R43" s="575"/>
      <c r="S43" s="575"/>
    </row>
    <row r="44" spans="1:19" ht="38.1" customHeight="1">
      <c r="A44" s="556"/>
      <c r="B44" s="548"/>
      <c r="C44" s="548"/>
      <c r="D44" s="568" t="str">
        <f t="shared" si="6"/>
        <v>부산항 북항 1단계 재개발사업 사후환경영향조사용역(6차)</v>
      </c>
      <c r="E44" s="568"/>
      <c r="F44" s="568"/>
      <c r="G44" s="569">
        <f t="shared" si="8"/>
        <v>38308931.506849319</v>
      </c>
      <c r="H44" s="569"/>
      <c r="I44" s="578"/>
      <c r="K44" s="571" t="s">
        <v>718</v>
      </c>
      <c r="L44" s="571">
        <v>45821</v>
      </c>
      <c r="M44" s="571">
        <v>46550</v>
      </c>
      <c r="N44" s="572">
        <v>1059300000</v>
      </c>
      <c r="O44" s="573">
        <f t="shared" si="1"/>
        <v>730</v>
      </c>
      <c r="P44" s="574">
        <f t="shared" si="2"/>
        <v>264</v>
      </c>
      <c r="Q44" s="573">
        <f t="shared" si="3"/>
        <v>38308931.506849319</v>
      </c>
      <c r="R44" s="575"/>
      <c r="S44" s="575"/>
    </row>
    <row r="45" spans="1:19" ht="38.1" customHeight="1">
      <c r="A45" s="556"/>
      <c r="B45" s="548"/>
      <c r="C45" s="548"/>
      <c r="D45" s="568" t="str">
        <f t="shared" si="6"/>
        <v>서거차항 정비공사 사후환경영향조사용역(공사시 및 운영시)</v>
      </c>
      <c r="E45" s="568"/>
      <c r="F45" s="568"/>
      <c r="G45" s="569">
        <f t="shared" si="8"/>
        <v>35100369.841269836</v>
      </c>
      <c r="H45" s="569"/>
      <c r="I45" s="578"/>
      <c r="K45" s="571" t="s">
        <v>719</v>
      </c>
      <c r="L45" s="571">
        <v>45639</v>
      </c>
      <c r="M45" s="571">
        <v>47528</v>
      </c>
      <c r="N45" s="572">
        <v>1817526000</v>
      </c>
      <c r="O45" s="573">
        <f t="shared" si="1"/>
        <v>1890</v>
      </c>
      <c r="P45" s="574">
        <f t="shared" si="2"/>
        <v>365</v>
      </c>
      <c r="Q45" s="573">
        <f t="shared" si="3"/>
        <v>35100369.841269836</v>
      </c>
      <c r="R45" s="575"/>
      <c r="S45" s="575"/>
    </row>
    <row r="46" spans="1:19" ht="38.1" customHeight="1">
      <c r="A46" s="556"/>
      <c r="B46" s="548"/>
      <c r="C46" s="548"/>
      <c r="D46" s="568" t="str">
        <f t="shared" si="6"/>
        <v>부산항 신항 재해방지시설 설치공사 사후환경영향조사용역</v>
      </c>
      <c r="E46" s="568"/>
      <c r="F46" s="568"/>
      <c r="G46" s="569">
        <f t="shared" si="8"/>
        <v>27146611.474778593</v>
      </c>
      <c r="H46" s="569"/>
      <c r="I46" s="578"/>
      <c r="K46" s="571" t="s">
        <v>720</v>
      </c>
      <c r="L46" s="571">
        <v>45525</v>
      </c>
      <c r="M46" s="571">
        <v>48121</v>
      </c>
      <c r="N46" s="572">
        <v>1931500000</v>
      </c>
      <c r="O46" s="573">
        <f t="shared" si="1"/>
        <v>2597</v>
      </c>
      <c r="P46" s="574">
        <f t="shared" si="2"/>
        <v>365</v>
      </c>
      <c r="Q46" s="573">
        <f t="shared" si="3"/>
        <v>27146611.474778593</v>
      </c>
      <c r="R46" s="575">
        <v>46231</v>
      </c>
      <c r="S46" s="575"/>
    </row>
    <row r="47" spans="1:19" ht="38.1" customHeight="1">
      <c r="A47" s="556"/>
      <c r="B47" s="548"/>
      <c r="C47" s="548"/>
      <c r="D47" s="568" t="str">
        <f t="shared" si="6"/>
        <v>추자항 물양장 신설 및 개축공사 사후환경영향조사용역</v>
      </c>
      <c r="E47" s="568"/>
      <c r="F47" s="568"/>
      <c r="G47" s="569">
        <f t="shared" si="8"/>
        <v>32416584.887144256</v>
      </c>
      <c r="H47" s="569"/>
      <c r="I47" s="578"/>
      <c r="K47" s="571" t="s">
        <v>721</v>
      </c>
      <c r="L47" s="571">
        <v>44376</v>
      </c>
      <c r="M47" s="571">
        <v>47432</v>
      </c>
      <c r="N47" s="572">
        <v>2715000000</v>
      </c>
      <c r="O47" s="573">
        <f t="shared" si="1"/>
        <v>3057</v>
      </c>
      <c r="P47" s="574">
        <f t="shared" si="2"/>
        <v>365</v>
      </c>
      <c r="Q47" s="573">
        <f t="shared" si="3"/>
        <v>32416584.887144256</v>
      </c>
      <c r="R47" s="575"/>
      <c r="S47" s="575"/>
    </row>
    <row r="48" spans="1:19" ht="38.1" customHeight="1">
      <c r="A48" s="556" t="str">
        <f>A8</f>
        <v>분야별참여
평가자</v>
      </c>
      <c r="B48" s="548" t="str">
        <f>B9</f>
        <v>폐기물처리</v>
      </c>
      <c r="C48" s="548" t="str">
        <f>C9</f>
        <v>김민우</v>
      </c>
      <c r="D48" s="568" t="str">
        <f t="shared" si="6"/>
        <v>미호강 상류2권역 하천기본계획 전략환경(기후변화)영향평가</v>
      </c>
      <c r="E48" s="568"/>
      <c r="F48" s="568"/>
      <c r="G48" s="569">
        <f t="shared" si="8"/>
        <v>54336231.94444444</v>
      </c>
      <c r="H48" s="569"/>
      <c r="I48" s="578">
        <f>G9</f>
        <v>6</v>
      </c>
      <c r="J48" s="579"/>
      <c r="K48" s="571" t="s">
        <v>700</v>
      </c>
      <c r="L48" s="571">
        <v>46202</v>
      </c>
      <c r="M48" s="571">
        <v>46921</v>
      </c>
      <c r="N48" s="572">
        <v>1071838000</v>
      </c>
      <c r="O48" s="573">
        <f t="shared" si="1"/>
        <v>720</v>
      </c>
      <c r="P48" s="574">
        <f t="shared" si="2"/>
        <v>365</v>
      </c>
      <c r="Q48" s="573">
        <f t="shared" si="3"/>
        <v>54336231.94444444</v>
      </c>
      <c r="R48" s="575"/>
      <c r="S48" s="575"/>
    </row>
    <row r="49" spans="1:19" ht="38.1" customHeight="1">
      <c r="A49" s="556"/>
      <c r="B49" s="548"/>
      <c r="C49" s="548"/>
      <c r="D49" s="568" t="str">
        <f t="shared" si="6"/>
        <v>마동지구 다목적농촌용수개발사업 사후환경영향조사 및 해양환경영향조사 용역</v>
      </c>
      <c r="E49" s="568"/>
      <c r="F49" s="568"/>
      <c r="G49" s="569">
        <f t="shared" si="8"/>
        <v>25253221.608832806</v>
      </c>
      <c r="H49" s="569"/>
      <c r="I49" s="578"/>
      <c r="J49" s="579"/>
      <c r="K49" s="571" t="s">
        <v>701</v>
      </c>
      <c r="L49" s="571">
        <v>46105</v>
      </c>
      <c r="M49" s="571">
        <v>46738</v>
      </c>
      <c r="N49" s="572">
        <v>438645000</v>
      </c>
      <c r="O49" s="573">
        <f t="shared" si="1"/>
        <v>634</v>
      </c>
      <c r="P49" s="574">
        <f t="shared" si="2"/>
        <v>365</v>
      </c>
      <c r="Q49" s="573">
        <f t="shared" si="3"/>
        <v>25253221.608832806</v>
      </c>
      <c r="R49" s="575"/>
      <c r="S49" s="575"/>
    </row>
    <row r="50" spans="1:19" ht="38.1" customHeight="1">
      <c r="A50" s="556"/>
      <c r="B50" s="548"/>
      <c r="C50" s="548"/>
      <c r="D50" s="568" t="str">
        <f t="shared" si="6"/>
        <v>지방어항(창리항) 건설공사 사후환경영향조사 용역</v>
      </c>
      <c r="E50" s="568"/>
      <c r="F50" s="568"/>
      <c r="G50" s="569">
        <f t="shared" si="8"/>
        <v>19345486.666666668</v>
      </c>
      <c r="H50" s="569"/>
      <c r="I50" s="578"/>
      <c r="J50" s="579"/>
      <c r="K50" s="571" t="s">
        <v>722</v>
      </c>
      <c r="L50" s="571">
        <v>46079</v>
      </c>
      <c r="M50" s="571">
        <v>49078</v>
      </c>
      <c r="N50" s="572">
        <v>1590040000</v>
      </c>
      <c r="O50" s="573">
        <f t="shared" si="1"/>
        <v>3000</v>
      </c>
      <c r="P50" s="574">
        <f t="shared" si="2"/>
        <v>365</v>
      </c>
      <c r="Q50" s="573">
        <f t="shared" si="3"/>
        <v>19345486.666666668</v>
      </c>
      <c r="R50" s="575"/>
      <c r="S50" s="575"/>
    </row>
    <row r="51" spans="1:19" ht="38.1" customHeight="1">
      <c r="A51" s="556"/>
      <c r="B51" s="548"/>
      <c r="C51" s="548"/>
      <c r="D51" s="568" t="str">
        <f t="shared" si="6"/>
        <v>부산~양산~울산 광역철도 건설사업 전략환경영향평가용역</v>
      </c>
      <c r="E51" s="568"/>
      <c r="F51" s="568"/>
      <c r="G51" s="569">
        <f t="shared" si="8"/>
        <v>20469651.333333332</v>
      </c>
      <c r="H51" s="569"/>
      <c r="I51" s="578"/>
      <c r="J51" s="579"/>
      <c r="K51" s="571" t="s">
        <v>703</v>
      </c>
      <c r="L51" s="571">
        <v>46084</v>
      </c>
      <c r="M51" s="571">
        <v>46383</v>
      </c>
      <c r="N51" s="572">
        <v>633082000</v>
      </c>
      <c r="O51" s="573">
        <f t="shared" si="1"/>
        <v>300</v>
      </c>
      <c r="P51" s="574">
        <f t="shared" si="2"/>
        <v>97</v>
      </c>
      <c r="Q51" s="573">
        <f t="shared" si="3"/>
        <v>20469651.333333332</v>
      </c>
      <c r="R51" s="575"/>
      <c r="S51" s="575"/>
    </row>
    <row r="52" spans="1:19" ht="38.1" customHeight="1">
      <c r="A52" s="556"/>
      <c r="B52" s="548"/>
      <c r="C52" s="548"/>
      <c r="D52" s="568" t="str">
        <f t="shared" si="6"/>
        <v>현암 등 6개 지구 농촌용수개발사업 전략환경영향평가 용역</v>
      </c>
      <c r="E52" s="568"/>
      <c r="F52" s="568"/>
      <c r="G52" s="569">
        <f t="shared" si="8"/>
        <v>9859497.5369458124</v>
      </c>
      <c r="H52" s="569"/>
      <c r="I52" s="578"/>
      <c r="J52" s="579"/>
      <c r="K52" s="571" t="s">
        <v>705</v>
      </c>
      <c r="L52" s="571">
        <v>45966</v>
      </c>
      <c r="M52" s="571">
        <v>46371</v>
      </c>
      <c r="N52" s="572">
        <v>470936000</v>
      </c>
      <c r="O52" s="573">
        <f t="shared" si="1"/>
        <v>406</v>
      </c>
      <c r="P52" s="574">
        <f t="shared" si="2"/>
        <v>85</v>
      </c>
      <c r="Q52" s="573">
        <f t="shared" si="3"/>
        <v>9859497.5369458124</v>
      </c>
      <c r="R52" s="575"/>
      <c r="S52" s="575"/>
    </row>
    <row r="53" spans="1:19" ht="38.1" customHeight="1">
      <c r="A53" s="556"/>
      <c r="B53" s="548"/>
      <c r="C53" s="548"/>
      <c r="D53" s="568" t="str">
        <f t="shared" si="6"/>
        <v>마산~산이 지방도 4차로 확포장공사(1단계) 사후환경영향조사 용역</v>
      </c>
      <c r="E53" s="568"/>
      <c r="F53" s="568"/>
      <c r="G53" s="569">
        <f t="shared" si="8"/>
        <v>18166632.986111112</v>
      </c>
      <c r="H53" s="569"/>
      <c r="I53" s="578"/>
      <c r="J53" s="579"/>
      <c r="K53" s="571" t="s">
        <v>723</v>
      </c>
      <c r="L53" s="571">
        <v>45602</v>
      </c>
      <c r="M53" s="571">
        <v>48481</v>
      </c>
      <c r="N53" s="572">
        <v>1433422000</v>
      </c>
      <c r="O53" s="573">
        <f t="shared" si="1"/>
        <v>2880</v>
      </c>
      <c r="P53" s="574">
        <f t="shared" si="2"/>
        <v>365</v>
      </c>
      <c r="Q53" s="573">
        <f t="shared" si="3"/>
        <v>18166632.986111112</v>
      </c>
      <c r="R53" s="575"/>
      <c r="S53" s="575"/>
    </row>
    <row r="54" spans="1:19" ht="38.1" customHeight="1">
      <c r="A54" s="556"/>
      <c r="B54" s="548"/>
      <c r="C54" s="548"/>
      <c r="D54" s="568" t="str">
        <f t="shared" si="6"/>
        <v>원천 자연재해위험개선지구 정비사업 전략 및 소규모 환경영향평가 용역</v>
      </c>
      <c r="E54" s="568"/>
      <c r="F54" s="568"/>
      <c r="G54" s="569">
        <f t="shared" si="8"/>
        <v>1565704.0404040406</v>
      </c>
      <c r="H54" s="569"/>
      <c r="I54" s="578"/>
      <c r="J54" s="579"/>
      <c r="K54" s="571" t="s">
        <v>724</v>
      </c>
      <c r="L54" s="571">
        <v>45398</v>
      </c>
      <c r="M54" s="571">
        <v>46387</v>
      </c>
      <c r="N54" s="572">
        <v>153470000</v>
      </c>
      <c r="O54" s="573">
        <f t="shared" si="1"/>
        <v>990</v>
      </c>
      <c r="P54" s="574">
        <f t="shared" si="2"/>
        <v>101</v>
      </c>
      <c r="Q54" s="573">
        <f t="shared" si="3"/>
        <v>1565704.0404040406</v>
      </c>
      <c r="R54" s="575"/>
      <c r="S54" s="575"/>
    </row>
    <row r="55" spans="1:19" ht="38.1" customHeight="1">
      <c r="A55" s="556"/>
      <c r="B55" s="548"/>
      <c r="C55" s="548"/>
      <c r="D55" s="568" t="str">
        <f t="shared" si="6"/>
        <v>지방어항(월하성항) 정비사업 환경영향평가용역</v>
      </c>
      <c r="E55" s="568"/>
      <c r="F55" s="568"/>
      <c r="G55" s="569" t="str">
        <f t="shared" si="8"/>
        <v>3개월이상 중지중 해당없음</v>
      </c>
      <c r="H55" s="569"/>
      <c r="I55" s="578"/>
      <c r="J55" s="579"/>
      <c r="K55" s="571" t="s">
        <v>725</v>
      </c>
      <c r="L55" s="571">
        <v>45188</v>
      </c>
      <c r="M55" s="571">
        <v>45943</v>
      </c>
      <c r="N55" s="572">
        <v>240090000</v>
      </c>
      <c r="O55" s="573">
        <f t="shared" si="1"/>
        <v>756</v>
      </c>
      <c r="P55" s="574">
        <f t="shared" si="2"/>
        <v>25</v>
      </c>
      <c r="Q55" s="573" t="str">
        <f t="shared" si="3"/>
        <v>3개월이상 중지중 해당없음</v>
      </c>
      <c r="R55" s="575">
        <v>45919</v>
      </c>
      <c r="S55" s="575"/>
    </row>
    <row r="56" spans="1:19" ht="38.1" customHeight="1">
      <c r="A56" s="556"/>
      <c r="B56" s="548"/>
      <c r="C56" s="548"/>
      <c r="D56" s="568" t="str">
        <f t="shared" si="6"/>
        <v>궁평항 건설공사 사후환경영향조사용역(운영시)</v>
      </c>
      <c r="E56" s="568"/>
      <c r="F56" s="568"/>
      <c r="G56" s="569">
        <f t="shared" si="8"/>
        <v>3186836.5570599614</v>
      </c>
      <c r="H56" s="569"/>
      <c r="I56" s="578"/>
      <c r="J56" s="579"/>
      <c r="K56" s="571" t="s">
        <v>726</v>
      </c>
      <c r="L56" s="571">
        <v>44257</v>
      </c>
      <c r="M56" s="571">
        <v>46324</v>
      </c>
      <c r="N56" s="572">
        <v>1734310000</v>
      </c>
      <c r="O56" s="573">
        <f t="shared" si="1"/>
        <v>2068</v>
      </c>
      <c r="P56" s="574">
        <f t="shared" si="2"/>
        <v>38</v>
      </c>
      <c r="Q56" s="573">
        <f t="shared" si="3"/>
        <v>3186836.5570599614</v>
      </c>
      <c r="R56" s="575"/>
      <c r="S56" s="575"/>
    </row>
    <row r="57" spans="1:19" ht="38.1" customHeight="1">
      <c r="A57" s="556"/>
      <c r="B57" s="548"/>
      <c r="C57" s="548"/>
      <c r="D57" s="568" t="str">
        <f t="shared" si="6"/>
        <v>지방어항(방포항) 정비사업 사후환경영향조사 용역</v>
      </c>
      <c r="E57" s="568"/>
      <c r="F57" s="568"/>
      <c r="G57" s="569">
        <f t="shared" si="8"/>
        <v>11727285.243055556</v>
      </c>
      <c r="H57" s="569"/>
      <c r="I57" s="578"/>
      <c r="J57" s="579"/>
      <c r="K57" s="571" t="s">
        <v>727</v>
      </c>
      <c r="L57" s="571">
        <v>44098</v>
      </c>
      <c r="M57" s="571">
        <v>46977</v>
      </c>
      <c r="N57" s="572">
        <v>925331000</v>
      </c>
      <c r="O57" s="573">
        <f t="shared" si="1"/>
        <v>2880</v>
      </c>
      <c r="P57" s="574">
        <f t="shared" si="2"/>
        <v>365</v>
      </c>
      <c r="Q57" s="573">
        <f t="shared" si="3"/>
        <v>11727285.243055556</v>
      </c>
      <c r="R57" s="575"/>
      <c r="S57" s="575"/>
    </row>
    <row r="58" spans="1:19" ht="38.1" customHeight="1">
      <c r="A58" s="556"/>
      <c r="B58" s="548"/>
      <c r="C58" s="548"/>
      <c r="D58" s="568" t="str">
        <f t="shared" si="6"/>
        <v>청양~신양IC 도로건설공사 사후환경영향조사용역</v>
      </c>
      <c r="E58" s="568"/>
      <c r="F58" s="568"/>
      <c r="G58" s="569">
        <f t="shared" si="8"/>
        <v>5051753.0927835051</v>
      </c>
      <c r="H58" s="569"/>
      <c r="I58" s="578"/>
      <c r="J58" s="579"/>
      <c r="K58" s="571" t="s">
        <v>728</v>
      </c>
      <c r="L58" s="571">
        <v>42986</v>
      </c>
      <c r="M58" s="571">
        <v>46477</v>
      </c>
      <c r="N58" s="572">
        <v>923598000</v>
      </c>
      <c r="O58" s="573">
        <f t="shared" si="1"/>
        <v>3492</v>
      </c>
      <c r="P58" s="574">
        <f t="shared" si="2"/>
        <v>191</v>
      </c>
      <c r="Q58" s="573">
        <f t="shared" si="3"/>
        <v>5051753.0927835051</v>
      </c>
      <c r="R58" s="575"/>
      <c r="S58" s="575"/>
    </row>
    <row r="59" spans="1:19" ht="33.950000000000003" customHeight="1">
      <c r="A59" s="556" t="str">
        <f>A8</f>
        <v>분야별참여
평가자</v>
      </c>
      <c r="B59" s="548" t="str">
        <f>B10</f>
        <v>자연환경</v>
      </c>
      <c r="C59" s="548" t="str">
        <f>C10</f>
        <v>한은미</v>
      </c>
      <c r="D59" s="568" t="str">
        <f t="shared" si="6"/>
        <v>마동지구 다목적농촌용수개발사업 사후환경영향조사 및 해양환경영향조사 용역</v>
      </c>
      <c r="E59" s="568"/>
      <c r="F59" s="568"/>
      <c r="G59" s="569">
        <f>Q59</f>
        <v>25253221.608832806</v>
      </c>
      <c r="H59" s="569"/>
      <c r="I59" s="578">
        <v>6</v>
      </c>
      <c r="J59" s="579"/>
      <c r="K59" s="571" t="s">
        <v>701</v>
      </c>
      <c r="L59" s="571">
        <v>46105</v>
      </c>
      <c r="M59" s="571">
        <v>46738</v>
      </c>
      <c r="N59" s="572">
        <v>438645000</v>
      </c>
      <c r="O59" s="573">
        <f t="shared" si="1"/>
        <v>634</v>
      </c>
      <c r="P59" s="574">
        <f t="shared" si="2"/>
        <v>365</v>
      </c>
      <c r="Q59" s="573">
        <f t="shared" si="3"/>
        <v>25253221.608832806</v>
      </c>
      <c r="R59" s="575"/>
      <c r="S59" s="575"/>
    </row>
    <row r="60" spans="1:19" ht="33.950000000000003" customHeight="1">
      <c r="A60" s="556"/>
      <c r="B60" s="548"/>
      <c r="C60" s="548"/>
      <c r="D60" s="568" t="str">
        <f t="shared" si="6"/>
        <v>지방어항(창리항) 건설공사 사후환경영향조사 용역</v>
      </c>
      <c r="E60" s="568"/>
      <c r="F60" s="568"/>
      <c r="G60" s="569">
        <f t="shared" ref="G60:G92" si="11">Q60</f>
        <v>19345486.666666668</v>
      </c>
      <c r="H60" s="569"/>
      <c r="I60" s="578"/>
      <c r="J60" s="579"/>
      <c r="K60" s="571" t="s">
        <v>722</v>
      </c>
      <c r="L60" s="571">
        <v>46079</v>
      </c>
      <c r="M60" s="571">
        <v>49078</v>
      </c>
      <c r="N60" s="572">
        <v>1590040000</v>
      </c>
      <c r="O60" s="573">
        <f t="shared" si="1"/>
        <v>3000</v>
      </c>
      <c r="P60" s="574">
        <f t="shared" si="2"/>
        <v>365</v>
      </c>
      <c r="Q60" s="573">
        <f t="shared" si="3"/>
        <v>19345486.666666668</v>
      </c>
      <c r="R60" s="575"/>
      <c r="S60" s="575"/>
    </row>
    <row r="61" spans="1:19" ht="33.950000000000003" customHeight="1">
      <c r="A61" s="556"/>
      <c r="B61" s="548"/>
      <c r="C61" s="548"/>
      <c r="D61" s="568" t="str">
        <f t="shared" si="6"/>
        <v>현암 등 6개 지구 농촌용수개발사업 전략환경영향평가 용역</v>
      </c>
      <c r="E61" s="568"/>
      <c r="F61" s="568"/>
      <c r="G61" s="569">
        <f t="shared" si="11"/>
        <v>9859497.5369458124</v>
      </c>
      <c r="H61" s="569"/>
      <c r="I61" s="578"/>
      <c r="J61" s="579"/>
      <c r="K61" s="571" t="s">
        <v>705</v>
      </c>
      <c r="L61" s="571">
        <v>45966</v>
      </c>
      <c r="M61" s="571">
        <v>46371</v>
      </c>
      <c r="N61" s="572">
        <v>470936000</v>
      </c>
      <c r="O61" s="573">
        <f t="shared" si="1"/>
        <v>406</v>
      </c>
      <c r="P61" s="574">
        <f t="shared" si="2"/>
        <v>85</v>
      </c>
      <c r="Q61" s="573">
        <f t="shared" si="3"/>
        <v>9859497.5369458124</v>
      </c>
      <c r="R61" s="575"/>
      <c r="S61" s="575"/>
    </row>
    <row r="62" spans="1:19" ht="33.950000000000003" customHeight="1">
      <c r="A62" s="556"/>
      <c r="B62" s="548"/>
      <c r="C62" s="548"/>
      <c r="D62" s="568" t="str">
        <f t="shared" si="6"/>
        <v>수도권광역급행철도 B노선(용산~상봉) 제4공구 건설공사(T/K) 사후환경영향조사용역</v>
      </c>
      <c r="E62" s="568"/>
      <c r="F62" s="568"/>
      <c r="G62" s="569">
        <f t="shared" si="11"/>
        <v>27971730.24523161</v>
      </c>
      <c r="H62" s="569"/>
      <c r="I62" s="578"/>
      <c r="J62" s="579"/>
      <c r="K62" s="571" t="s">
        <v>729</v>
      </c>
      <c r="L62" s="571">
        <v>45643</v>
      </c>
      <c r="M62" s="571">
        <v>48578</v>
      </c>
      <c r="N62" s="572">
        <v>2250000000</v>
      </c>
      <c r="O62" s="573">
        <f t="shared" si="1"/>
        <v>2936</v>
      </c>
      <c r="P62" s="574">
        <f t="shared" si="2"/>
        <v>365</v>
      </c>
      <c r="Q62" s="573">
        <f t="shared" si="3"/>
        <v>27971730.24523161</v>
      </c>
      <c r="R62" s="575"/>
      <c r="S62" s="575"/>
    </row>
    <row r="63" spans="1:19" ht="33.950000000000003" customHeight="1">
      <c r="A63" s="556"/>
      <c r="B63" s="548"/>
      <c r="C63" s="548"/>
      <c r="D63" s="568" t="str">
        <f t="shared" si="6"/>
        <v>서거차항 정비공사 사후환경영향조사용역(공사시 및 운영시)</v>
      </c>
      <c r="E63" s="568"/>
      <c r="F63" s="568"/>
      <c r="G63" s="569">
        <f t="shared" si="11"/>
        <v>35100369.841269836</v>
      </c>
      <c r="H63" s="569"/>
      <c r="I63" s="578"/>
      <c r="J63" s="579"/>
      <c r="K63" s="571" t="s">
        <v>730</v>
      </c>
      <c r="L63" s="571">
        <v>45639</v>
      </c>
      <c r="M63" s="571">
        <v>47528</v>
      </c>
      <c r="N63" s="572">
        <v>1817526000</v>
      </c>
      <c r="O63" s="573">
        <f t="shared" si="1"/>
        <v>1890</v>
      </c>
      <c r="P63" s="574">
        <f t="shared" si="2"/>
        <v>365</v>
      </c>
      <c r="Q63" s="573">
        <f t="shared" si="3"/>
        <v>35100369.841269836</v>
      </c>
      <c r="R63" s="575"/>
      <c r="S63" s="575"/>
    </row>
    <row r="64" spans="1:19" ht="33.950000000000003" customHeight="1">
      <c r="A64" s="556"/>
      <c r="B64" s="548"/>
      <c r="C64" s="548"/>
      <c r="D64" s="568" t="str">
        <f t="shared" si="6"/>
        <v>마산~산이 지방도 4차로 확포장공사(1단계) 사후환경영향조사 용역</v>
      </c>
      <c r="E64" s="568"/>
      <c r="F64" s="568"/>
      <c r="G64" s="569">
        <f t="shared" si="11"/>
        <v>18166632.986111112</v>
      </c>
      <c r="H64" s="569"/>
      <c r="I64" s="578"/>
      <c r="J64" s="579"/>
      <c r="K64" s="571" t="s">
        <v>723</v>
      </c>
      <c r="L64" s="571">
        <v>45602</v>
      </c>
      <c r="M64" s="571">
        <v>48481</v>
      </c>
      <c r="N64" s="572">
        <v>1433422000</v>
      </c>
      <c r="O64" s="573">
        <f t="shared" si="1"/>
        <v>2880</v>
      </c>
      <c r="P64" s="574">
        <f t="shared" si="2"/>
        <v>365</v>
      </c>
      <c r="Q64" s="573">
        <f t="shared" si="3"/>
        <v>18166632.986111112</v>
      </c>
      <c r="R64" s="575"/>
      <c r="S64" s="575"/>
    </row>
    <row r="65" spans="1:20" ht="33.950000000000003" customHeight="1">
      <c r="A65" s="556"/>
      <c r="B65" s="548"/>
      <c r="C65" s="548"/>
      <c r="D65" s="568" t="str">
        <f t="shared" si="6"/>
        <v>부산항 신항 송도 개발사업 환경영향평가용역</v>
      </c>
      <c r="E65" s="568"/>
      <c r="F65" s="568"/>
      <c r="G65" s="580" t="s">
        <v>731</v>
      </c>
      <c r="H65" s="569"/>
      <c r="I65" s="578"/>
      <c r="J65" s="579"/>
      <c r="K65" s="571" t="s">
        <v>732</v>
      </c>
      <c r="L65" s="571">
        <v>45581</v>
      </c>
      <c r="M65" s="571">
        <v>46295</v>
      </c>
      <c r="N65" s="572">
        <v>790000000</v>
      </c>
      <c r="O65" s="573">
        <f t="shared" si="1"/>
        <v>715</v>
      </c>
      <c r="P65" s="574">
        <f t="shared" si="2"/>
        <v>9</v>
      </c>
      <c r="Q65" s="573">
        <f t="shared" si="3"/>
        <v>994405.59440559451</v>
      </c>
      <c r="R65" s="575"/>
      <c r="S65" s="575">
        <v>46213</v>
      </c>
    </row>
    <row r="66" spans="1:20" ht="33.950000000000003" customHeight="1">
      <c r="A66" s="556"/>
      <c r="B66" s="548"/>
      <c r="C66" s="548"/>
      <c r="D66" s="568" t="str">
        <f t="shared" si="6"/>
        <v>지방어항(월하성항) 정비사업 환경영향평가용역</v>
      </c>
      <c r="E66" s="568"/>
      <c r="F66" s="568"/>
      <c r="G66" s="569" t="str">
        <f t="shared" si="11"/>
        <v>3개월이상 중지중 해당없음</v>
      </c>
      <c r="H66" s="569"/>
      <c r="I66" s="578"/>
      <c r="J66" s="579"/>
      <c r="K66" s="571" t="s">
        <v>725</v>
      </c>
      <c r="L66" s="571">
        <v>45188</v>
      </c>
      <c r="M66" s="571">
        <v>45943</v>
      </c>
      <c r="N66" s="572">
        <v>240090000</v>
      </c>
      <c r="O66" s="573">
        <f t="shared" si="1"/>
        <v>756</v>
      </c>
      <c r="P66" s="574">
        <f t="shared" si="2"/>
        <v>25</v>
      </c>
      <c r="Q66" s="573" t="str">
        <f t="shared" si="3"/>
        <v>3개월이상 중지중 해당없음</v>
      </c>
      <c r="R66" s="575">
        <v>45919</v>
      </c>
      <c r="S66" s="575"/>
    </row>
    <row r="67" spans="1:20" ht="33.950000000000003" customHeight="1">
      <c r="A67" s="556"/>
      <c r="B67" s="548"/>
      <c r="C67" s="548"/>
      <c r="D67" s="568" t="str">
        <f t="shared" si="6"/>
        <v>추자항 물양장 신설 및 개축공사 사후환경영향조사용역</v>
      </c>
      <c r="E67" s="568"/>
      <c r="F67" s="568"/>
      <c r="G67" s="569">
        <f t="shared" si="11"/>
        <v>32416584.887144256</v>
      </c>
      <c r="H67" s="569"/>
      <c r="I67" s="578"/>
      <c r="J67" s="579"/>
      <c r="K67" s="571" t="s">
        <v>733</v>
      </c>
      <c r="L67" s="571">
        <v>44376</v>
      </c>
      <c r="M67" s="571">
        <v>47432</v>
      </c>
      <c r="N67" s="572">
        <v>2715000000</v>
      </c>
      <c r="O67" s="573">
        <f t="shared" si="1"/>
        <v>3057</v>
      </c>
      <c r="P67" s="574">
        <f t="shared" si="2"/>
        <v>365</v>
      </c>
      <c r="Q67" s="573">
        <f t="shared" si="3"/>
        <v>32416584.887144256</v>
      </c>
      <c r="R67" s="575"/>
      <c r="S67" s="575"/>
    </row>
    <row r="68" spans="1:20" ht="33.950000000000003" customHeight="1">
      <c r="A68" s="556"/>
      <c r="B68" s="548"/>
      <c r="C68" s="548"/>
      <c r="D68" s="568" t="str">
        <f t="shared" si="6"/>
        <v>지방어항(방포항) 정비사업 사후환경영향조사 용역</v>
      </c>
      <c r="E68" s="568"/>
      <c r="F68" s="568"/>
      <c r="G68" s="569">
        <f t="shared" si="11"/>
        <v>11727285.243055556</v>
      </c>
      <c r="H68" s="569"/>
      <c r="I68" s="578"/>
      <c r="J68" s="579"/>
      <c r="K68" s="571" t="s">
        <v>727</v>
      </c>
      <c r="L68" s="571">
        <v>44098</v>
      </c>
      <c r="M68" s="571">
        <v>46977</v>
      </c>
      <c r="N68" s="572">
        <v>925331000</v>
      </c>
      <c r="O68" s="573">
        <f t="shared" si="1"/>
        <v>2880</v>
      </c>
      <c r="P68" s="574">
        <f t="shared" si="2"/>
        <v>365</v>
      </c>
      <c r="Q68" s="573">
        <f t="shared" si="3"/>
        <v>11727285.243055556</v>
      </c>
      <c r="R68" s="575"/>
      <c r="S68" s="575"/>
    </row>
    <row r="69" spans="1:20" ht="33.950000000000003" customHeight="1">
      <c r="A69" s="556"/>
      <c r="B69" s="548"/>
      <c r="C69" s="548"/>
      <c r="D69" s="568" t="str">
        <f t="shared" si="6"/>
        <v>SP몰탈 지구단위계획 수립</v>
      </c>
      <c r="E69" s="568"/>
      <c r="F69" s="568"/>
      <c r="G69" s="569">
        <f t="shared" si="11"/>
        <v>7150000</v>
      </c>
      <c r="H69" s="569"/>
      <c r="I69" s="578"/>
      <c r="J69" s="579"/>
      <c r="K69" s="571" t="s">
        <v>734</v>
      </c>
      <c r="L69" s="571">
        <v>45309</v>
      </c>
      <c r="M69" s="571" t="s">
        <v>359</v>
      </c>
      <c r="N69" s="572">
        <v>71500000</v>
      </c>
      <c r="O69" s="573">
        <v>365</v>
      </c>
      <c r="P69" s="573">
        <v>365</v>
      </c>
      <c r="Q69" s="573">
        <f t="shared" si="3"/>
        <v>7150000</v>
      </c>
      <c r="R69" s="575" t="s">
        <v>296</v>
      </c>
      <c r="S69" s="575"/>
    </row>
    <row r="70" spans="1:20" ht="33.950000000000003" customHeight="1">
      <c r="A70" s="556"/>
      <c r="B70" s="548"/>
      <c r="C70" s="548"/>
      <c r="D70" s="568" t="str">
        <f t="shared" si="6"/>
        <v>원주시 판부면 서곡리 산172번지 일원 단독주택단지 조성사업</v>
      </c>
      <c r="E70" s="568"/>
      <c r="F70" s="568"/>
      <c r="G70" s="569">
        <f t="shared" si="11"/>
        <v>3500000</v>
      </c>
      <c r="H70" s="569"/>
      <c r="I70" s="578"/>
      <c r="J70" s="579"/>
      <c r="K70" s="571" t="s">
        <v>735</v>
      </c>
      <c r="L70" s="571">
        <v>45321</v>
      </c>
      <c r="M70" s="571" t="s">
        <v>359</v>
      </c>
      <c r="N70" s="572">
        <v>35000000</v>
      </c>
      <c r="O70" s="573">
        <v>365</v>
      </c>
      <c r="P70" s="573">
        <v>365</v>
      </c>
      <c r="Q70" s="573">
        <f t="shared" si="3"/>
        <v>3500000</v>
      </c>
      <c r="R70" s="575" t="s">
        <v>296</v>
      </c>
      <c r="S70" s="575"/>
    </row>
    <row r="71" spans="1:20" ht="33.950000000000003" customHeight="1">
      <c r="A71" s="556"/>
      <c r="B71" s="548"/>
      <c r="C71" s="548"/>
      <c r="D71" s="568" t="str">
        <f t="shared" si="6"/>
        <v>삼척시 신기면 신기리 30-2번지 일원 태양광발전사업(변경협의)</v>
      </c>
      <c r="E71" s="568"/>
      <c r="F71" s="568"/>
      <c r="G71" s="569">
        <f t="shared" si="11"/>
        <v>1980000</v>
      </c>
      <c r="H71" s="569"/>
      <c r="I71" s="578"/>
      <c r="J71" s="579"/>
      <c r="K71" s="571" t="s">
        <v>736</v>
      </c>
      <c r="L71" s="571">
        <v>45476</v>
      </c>
      <c r="M71" s="571" t="s">
        <v>359</v>
      </c>
      <c r="N71" s="572">
        <v>19800000</v>
      </c>
      <c r="O71" s="573">
        <v>365</v>
      </c>
      <c r="P71" s="573">
        <v>365</v>
      </c>
      <c r="Q71" s="573">
        <f t="shared" si="3"/>
        <v>1980000</v>
      </c>
      <c r="R71" s="575" t="s">
        <v>296</v>
      </c>
      <c r="S71" s="575"/>
    </row>
    <row r="72" spans="1:20" ht="33.950000000000003" customHeight="1">
      <c r="A72" s="556"/>
      <c r="B72" s="548"/>
      <c r="C72" s="548"/>
      <c r="D72" s="582" t="str">
        <f>K72</f>
        <v>단성 상하방지구 택지개발사업 소규모환경영향평가 용역</v>
      </c>
      <c r="E72" s="568"/>
      <c r="F72" s="568"/>
      <c r="G72" s="580" t="s">
        <v>737</v>
      </c>
      <c r="H72" s="569"/>
      <c r="I72" s="578"/>
      <c r="J72" s="579"/>
      <c r="K72" s="571" t="s">
        <v>738</v>
      </c>
      <c r="L72" s="571">
        <v>45635</v>
      </c>
      <c r="M72" s="571">
        <v>45833</v>
      </c>
      <c r="N72" s="572">
        <v>19800000</v>
      </c>
      <c r="O72" s="573"/>
      <c r="P72" s="574"/>
      <c r="Q72" s="573"/>
      <c r="R72" s="575"/>
      <c r="S72" s="575"/>
    </row>
    <row r="73" spans="1:20" ht="33.950000000000003" customHeight="1">
      <c r="A73" s="556"/>
      <c r="B73" s="548"/>
      <c r="C73" s="548"/>
      <c r="D73" s="568" t="str">
        <f t="shared" si="6"/>
        <v>홍천군 북방면 역전평리 148-2 일원 태양광발전사업</v>
      </c>
      <c r="E73" s="568"/>
      <c r="F73" s="568"/>
      <c r="G73" s="569" t="s">
        <v>739</v>
      </c>
      <c r="H73" s="569"/>
      <c r="I73" s="578"/>
      <c r="J73" s="579"/>
      <c r="K73" s="571" t="s">
        <v>740</v>
      </c>
      <c r="L73" s="571">
        <v>45688</v>
      </c>
      <c r="M73" s="571" t="s">
        <v>359</v>
      </c>
      <c r="N73" s="572">
        <v>22000000</v>
      </c>
      <c r="O73" s="573">
        <v>365</v>
      </c>
      <c r="P73" s="573">
        <v>365</v>
      </c>
      <c r="Q73" s="573">
        <f t="shared" si="3"/>
        <v>2200000</v>
      </c>
      <c r="R73" s="575" t="s">
        <v>296</v>
      </c>
      <c r="S73" s="575"/>
      <c r="T73" s="547"/>
    </row>
    <row r="74" spans="1:20" ht="33.950000000000003" customHeight="1">
      <c r="A74" s="556"/>
      <c r="B74" s="548"/>
      <c r="C74" s="548"/>
      <c r="D74" s="568" t="str">
        <f t="shared" si="6"/>
        <v>홍천군 서면 대곡리 974 일원 태양광발전사업</v>
      </c>
      <c r="E74" s="568"/>
      <c r="F74" s="568"/>
      <c r="G74" s="569">
        <f t="shared" ref="G74:G75" si="12">Q74</f>
        <v>2200000</v>
      </c>
      <c r="H74" s="569"/>
      <c r="I74" s="578"/>
      <c r="J74" s="579"/>
      <c r="K74" s="571" t="s">
        <v>741</v>
      </c>
      <c r="L74" s="571">
        <v>45688</v>
      </c>
      <c r="M74" s="571" t="s">
        <v>359</v>
      </c>
      <c r="N74" s="572">
        <v>22000000</v>
      </c>
      <c r="O74" s="573">
        <v>365</v>
      </c>
      <c r="P74" s="573">
        <v>365</v>
      </c>
      <c r="Q74" s="573">
        <f t="shared" si="3"/>
        <v>2200000</v>
      </c>
      <c r="R74" s="575" t="s">
        <v>296</v>
      </c>
      <c r="S74" s="575"/>
    </row>
    <row r="75" spans="1:20" ht="33.950000000000003" customHeight="1">
      <c r="A75" s="556"/>
      <c r="B75" s="548"/>
      <c r="C75" s="548"/>
      <c r="D75" s="568" t="str">
        <f t="shared" si="6"/>
        <v>새만금 옥구배수지 설치사업 소규모환경영향평가 변경협의 용역</v>
      </c>
      <c r="E75" s="568"/>
      <c r="F75" s="568"/>
      <c r="G75" s="569">
        <f t="shared" si="12"/>
        <v>295882.5294117647</v>
      </c>
      <c r="H75" s="569"/>
      <c r="I75" s="578"/>
      <c r="J75" s="579"/>
      <c r="K75" s="571" t="s">
        <v>742</v>
      </c>
      <c r="L75" s="571">
        <v>45818</v>
      </c>
      <c r="M75" s="571">
        <v>46327</v>
      </c>
      <c r="N75" s="572">
        <v>36804900</v>
      </c>
      <c r="O75" s="573">
        <f t="shared" ref="O75:O92" si="13">M75-L75+1</f>
        <v>510</v>
      </c>
      <c r="P75" s="574">
        <f t="shared" ref="P75:P92" si="14">IF(R75="",(IF((M75-$B$2+1)&gt;365,365,M75-$B$2+1)),(IF((M75-R75+1)&gt;365,365,M75-R75+1)))</f>
        <v>41</v>
      </c>
      <c r="Q75" s="573">
        <f t="shared" si="3"/>
        <v>295882.5294117647</v>
      </c>
      <c r="R75" s="575" t="s">
        <v>296</v>
      </c>
      <c r="S75" s="575"/>
    </row>
    <row r="76" spans="1:20" ht="33.950000000000003" customHeight="1">
      <c r="A76" s="556"/>
      <c r="B76" s="548"/>
      <c r="C76" s="548"/>
      <c r="D76" s="568" t="str">
        <f t="shared" si="6"/>
        <v>평창군 대관령면 차항리 479-1 태양광발전사업</v>
      </c>
      <c r="E76" s="568"/>
      <c r="F76" s="568"/>
      <c r="G76" s="569">
        <f t="shared" si="11"/>
        <v>2200000</v>
      </c>
      <c r="H76" s="569"/>
      <c r="I76" s="578"/>
      <c r="J76" s="579"/>
      <c r="K76" s="571" t="s">
        <v>743</v>
      </c>
      <c r="L76" s="571">
        <v>45947</v>
      </c>
      <c r="M76" s="571" t="s">
        <v>359</v>
      </c>
      <c r="N76" s="572">
        <v>22000000</v>
      </c>
      <c r="O76" s="573">
        <v>365</v>
      </c>
      <c r="P76" s="573">
        <v>365</v>
      </c>
      <c r="Q76" s="573">
        <f t="shared" si="3"/>
        <v>2200000</v>
      </c>
      <c r="R76" s="575"/>
      <c r="S76" s="575"/>
    </row>
    <row r="77" spans="1:20" ht="33.950000000000003" customHeight="1">
      <c r="A77" s="556"/>
      <c r="B77" s="548"/>
      <c r="C77" s="548"/>
      <c r="D77" s="568" t="str">
        <f t="shared" si="6"/>
        <v>평창군 대관령면 횡계리 산 188-10번지 농경지 조성사업(변경)</v>
      </c>
      <c r="E77" s="568"/>
      <c r="F77" s="568"/>
      <c r="G77" s="569">
        <f t="shared" si="11"/>
        <v>5800000</v>
      </c>
      <c r="H77" s="569"/>
      <c r="I77" s="578"/>
      <c r="J77" s="579"/>
      <c r="K77" s="571" t="s">
        <v>744</v>
      </c>
      <c r="L77" s="571">
        <v>45950</v>
      </c>
      <c r="M77" s="571" t="s">
        <v>359</v>
      </c>
      <c r="N77" s="572">
        <v>58000000</v>
      </c>
      <c r="O77" s="573">
        <v>365</v>
      </c>
      <c r="P77" s="573">
        <v>365</v>
      </c>
      <c r="Q77" s="573">
        <f t="shared" si="3"/>
        <v>5800000</v>
      </c>
      <c r="R77" s="575" t="s">
        <v>296</v>
      </c>
      <c r="S77" s="575"/>
    </row>
    <row r="78" spans="1:20" ht="33.950000000000003" customHeight="1">
      <c r="A78" s="556"/>
      <c r="B78" s="548"/>
      <c r="C78" s="548"/>
      <c r="D78" s="568" t="str">
        <f t="shared" si="6"/>
        <v>평창군 대관령면 유천리 221-28 외 공장설립 소규모환경영향평가 용역</v>
      </c>
      <c r="E78" s="568"/>
      <c r="F78" s="568"/>
      <c r="G78" s="569">
        <f t="shared" si="11"/>
        <v>2000000</v>
      </c>
      <c r="H78" s="569"/>
      <c r="I78" s="578"/>
      <c r="J78" s="579"/>
      <c r="K78" s="571" t="s">
        <v>745</v>
      </c>
      <c r="L78" s="571">
        <v>46048</v>
      </c>
      <c r="M78" s="571" t="s">
        <v>359</v>
      </c>
      <c r="N78" s="572">
        <v>20000000</v>
      </c>
      <c r="O78" s="573">
        <v>365</v>
      </c>
      <c r="P78" s="573">
        <v>365</v>
      </c>
      <c r="Q78" s="573">
        <f t="shared" si="3"/>
        <v>2000000</v>
      </c>
      <c r="R78" s="575" t="s">
        <v>296</v>
      </c>
      <c r="S78" s="575"/>
    </row>
    <row r="79" spans="1:20" ht="33.950000000000003" customHeight="1">
      <c r="A79" s="556"/>
      <c r="B79" s="548"/>
      <c r="C79" s="548"/>
      <c r="D79" s="568" t="str">
        <f t="shared" si="6"/>
        <v>원주 캠프롱 문화체육공원 조성사업 사후환경영향조사용역</v>
      </c>
      <c r="E79" s="568"/>
      <c r="F79" s="568"/>
      <c r="G79" s="569" t="s">
        <v>739</v>
      </c>
      <c r="H79" s="569"/>
      <c r="I79" s="578"/>
      <c r="J79" s="579"/>
      <c r="K79" s="571" t="s">
        <v>746</v>
      </c>
      <c r="L79" s="571">
        <v>46066</v>
      </c>
      <c r="M79" s="571">
        <v>46430</v>
      </c>
      <c r="N79" s="572">
        <v>123471600</v>
      </c>
      <c r="O79" s="573">
        <f t="shared" si="13"/>
        <v>365</v>
      </c>
      <c r="P79" s="574">
        <f t="shared" si="14"/>
        <v>144</v>
      </c>
      <c r="Q79" s="573">
        <f t="shared" ref="Q79:Q102" si="15">IF(R79="",(N79*(P79/O79)/10),IF($B$2-R79&gt;90,"3개월이상 중지중 해당없음",(N79*(P79/O79)/10)))</f>
        <v>4871208.3287671227</v>
      </c>
      <c r="R79" s="575"/>
      <c r="S79" s="575"/>
      <c r="T79" s="547"/>
    </row>
    <row r="80" spans="1:20" ht="33.950000000000003" customHeight="1">
      <c r="A80" s="556"/>
      <c r="B80" s="548"/>
      <c r="C80" s="548"/>
      <c r="D80" s="568" t="str">
        <f t="shared" si="6"/>
        <v>강원특별자치도 지역개발계획 전략환경영향평가 대행용역</v>
      </c>
      <c r="E80" s="568"/>
      <c r="F80" s="568"/>
      <c r="G80" s="569">
        <f t="shared" si="11"/>
        <v>3564378</v>
      </c>
      <c r="H80" s="569"/>
      <c r="I80" s="578"/>
      <c r="J80" s="579"/>
      <c r="K80" s="571" t="s">
        <v>747</v>
      </c>
      <c r="L80" s="571">
        <v>46076</v>
      </c>
      <c r="M80" s="571">
        <v>46435</v>
      </c>
      <c r="N80" s="572">
        <v>86119200</v>
      </c>
      <c r="O80" s="573">
        <f t="shared" si="13"/>
        <v>360</v>
      </c>
      <c r="P80" s="574">
        <f t="shared" si="14"/>
        <v>149</v>
      </c>
      <c r="Q80" s="573">
        <f t="shared" si="15"/>
        <v>3564378</v>
      </c>
      <c r="R80" s="575"/>
      <c r="S80" s="575"/>
    </row>
    <row r="81" spans="1:19" ht="33.950000000000003" customHeight="1">
      <c r="A81" s="556"/>
      <c r="B81" s="548"/>
      <c r="C81" s="548"/>
      <c r="D81" s="568" t="str">
        <f t="shared" si="6"/>
        <v>공근면도108호(2구간)(상동 연내골) 도로확포장공사 소규모 환경영향평가용역</v>
      </c>
      <c r="E81" s="568"/>
      <c r="F81" s="568"/>
      <c r="G81" s="569">
        <f t="shared" si="11"/>
        <v>419271.66666666669</v>
      </c>
      <c r="H81" s="569"/>
      <c r="I81" s="578"/>
      <c r="J81" s="579"/>
      <c r="K81" s="571" t="s">
        <v>748</v>
      </c>
      <c r="L81" s="571">
        <v>46153</v>
      </c>
      <c r="M81" s="571">
        <v>46272</v>
      </c>
      <c r="N81" s="572">
        <v>19351000</v>
      </c>
      <c r="O81" s="573">
        <f t="shared" si="13"/>
        <v>120</v>
      </c>
      <c r="P81" s="574">
        <f t="shared" si="14"/>
        <v>26</v>
      </c>
      <c r="Q81" s="573">
        <f t="shared" si="15"/>
        <v>419271.66666666669</v>
      </c>
      <c r="R81" s="575">
        <v>46247</v>
      </c>
      <c r="S81" s="575"/>
    </row>
    <row r="82" spans="1:19" ht="33.950000000000003" customHeight="1">
      <c r="A82" s="556"/>
      <c r="B82" s="548"/>
      <c r="C82" s="548"/>
      <c r="D82" s="568" t="str">
        <f t="shared" si="6"/>
        <v>두촌면 철정리 북지선(두촌 202호선) 도로확포장공사 소규모 환경영향평가용역</v>
      </c>
      <c r="E82" s="568"/>
      <c r="F82" s="568"/>
      <c r="G82" s="569">
        <f t="shared" si="11"/>
        <v>647949.6</v>
      </c>
      <c r="H82" s="569"/>
      <c r="I82" s="578"/>
      <c r="J82" s="579"/>
      <c r="K82" s="571" t="s">
        <v>749</v>
      </c>
      <c r="L82" s="571">
        <v>46168</v>
      </c>
      <c r="M82" s="571">
        <v>46317</v>
      </c>
      <c r="N82" s="572">
        <v>31352400</v>
      </c>
      <c r="O82" s="573">
        <f t="shared" si="13"/>
        <v>150</v>
      </c>
      <c r="P82" s="574">
        <f t="shared" si="14"/>
        <v>31</v>
      </c>
      <c r="Q82" s="573">
        <f t="shared" si="15"/>
        <v>647949.6</v>
      </c>
      <c r="R82" s="575"/>
      <c r="S82" s="575"/>
    </row>
    <row r="83" spans="1:19" ht="33.950000000000003" customHeight="1">
      <c r="A83" s="556"/>
      <c r="B83" s="548"/>
      <c r="C83" s="548"/>
      <c r="D83" s="568" t="str">
        <f t="shared" si="6"/>
        <v>음성군 삼성면 상곡리 산 37-1번지 일원 지구단위계획</v>
      </c>
      <c r="E83" s="568"/>
      <c r="F83" s="568"/>
      <c r="G83" s="569">
        <f t="shared" si="11"/>
        <v>6500000</v>
      </c>
      <c r="H83" s="569"/>
      <c r="I83" s="578"/>
      <c r="J83" s="579"/>
      <c r="K83" s="571" t="s">
        <v>750</v>
      </c>
      <c r="L83" s="571">
        <v>46204</v>
      </c>
      <c r="M83" s="571" t="s">
        <v>359</v>
      </c>
      <c r="N83" s="572">
        <v>65000000</v>
      </c>
      <c r="O83" s="573">
        <v>365</v>
      </c>
      <c r="P83" s="573">
        <v>365</v>
      </c>
      <c r="Q83" s="573">
        <f t="shared" si="15"/>
        <v>6500000</v>
      </c>
      <c r="R83" s="575" t="s">
        <v>296</v>
      </c>
      <c r="S83" s="575"/>
    </row>
    <row r="84" spans="1:19" ht="33.950000000000003" customHeight="1">
      <c r="A84" s="556"/>
      <c r="B84" s="548"/>
      <c r="C84" s="548"/>
      <c r="D84" s="568" t="str">
        <f t="shared" si="6"/>
        <v>음성군 삼성면 능산리 133-1번지 일원 공장부지 조성사업</v>
      </c>
      <c r="E84" s="568"/>
      <c r="F84" s="568"/>
      <c r="G84" s="569">
        <f t="shared" si="11"/>
        <v>2300000</v>
      </c>
      <c r="H84" s="569"/>
      <c r="I84" s="578"/>
      <c r="J84" s="579"/>
      <c r="K84" s="571" t="s">
        <v>751</v>
      </c>
      <c r="L84" s="571">
        <v>46204</v>
      </c>
      <c r="M84" s="571" t="s">
        <v>359</v>
      </c>
      <c r="N84" s="572">
        <v>23000000</v>
      </c>
      <c r="O84" s="573">
        <v>365</v>
      </c>
      <c r="P84" s="573">
        <v>365</v>
      </c>
      <c r="Q84" s="573">
        <f t="shared" si="15"/>
        <v>2300000</v>
      </c>
      <c r="R84" s="575" t="s">
        <v>296</v>
      </c>
      <c r="S84" s="575"/>
    </row>
    <row r="85" spans="1:19" ht="33.950000000000003" customHeight="1">
      <c r="A85" s="556"/>
      <c r="B85" s="548"/>
      <c r="C85" s="548"/>
      <c r="D85" s="568" t="str">
        <f t="shared" si="6"/>
        <v>번재천 소하천정비종합계획(변경) 약식전략환경영향평가 용역</v>
      </c>
      <c r="E85" s="568"/>
      <c r="F85" s="568"/>
      <c r="G85" s="569">
        <f t="shared" si="11"/>
        <v>3697053.4069981584</v>
      </c>
      <c r="H85" s="569"/>
      <c r="I85" s="578"/>
      <c r="J85" s="579"/>
      <c r="K85" s="571" t="s">
        <v>752</v>
      </c>
      <c r="L85" s="571">
        <v>46210</v>
      </c>
      <c r="M85" s="571">
        <v>46752</v>
      </c>
      <c r="N85" s="572">
        <v>55000000</v>
      </c>
      <c r="O85" s="573">
        <f t="shared" si="13"/>
        <v>543</v>
      </c>
      <c r="P85" s="574">
        <f t="shared" si="14"/>
        <v>365</v>
      </c>
      <c r="Q85" s="573">
        <f t="shared" si="15"/>
        <v>3697053.4069981584</v>
      </c>
      <c r="R85" s="575"/>
      <c r="S85" s="575"/>
    </row>
    <row r="86" spans="1:19" ht="33.950000000000003" customHeight="1">
      <c r="A86" s="556"/>
      <c r="B86" s="548"/>
      <c r="C86" s="548"/>
      <c r="D86" s="568" t="str">
        <f t="shared" si="6"/>
        <v>원주시 소초면 수암리 산 264번지 근생시설 및 창고 증설 부지조성(변경협의)</v>
      </c>
      <c r="E86" s="568"/>
      <c r="F86" s="568"/>
      <c r="G86" s="569">
        <f t="shared" si="11"/>
        <v>2750000</v>
      </c>
      <c r="H86" s="569"/>
      <c r="I86" s="578"/>
      <c r="J86" s="579"/>
      <c r="K86" s="571" t="s">
        <v>753</v>
      </c>
      <c r="L86" s="571">
        <v>46216</v>
      </c>
      <c r="M86" s="571" t="s">
        <v>359</v>
      </c>
      <c r="N86" s="572">
        <v>27500000</v>
      </c>
      <c r="O86" s="573">
        <v>365</v>
      </c>
      <c r="P86" s="573">
        <v>365</v>
      </c>
      <c r="Q86" s="573">
        <f t="shared" si="15"/>
        <v>2750000</v>
      </c>
      <c r="R86" s="575"/>
      <c r="S86" s="575"/>
    </row>
    <row r="87" spans="1:19" ht="33.950000000000003" customHeight="1">
      <c r="A87" s="556"/>
      <c r="B87" s="548"/>
      <c r="C87" s="548"/>
      <c r="D87" s="568" t="str">
        <f t="shared" si="6"/>
        <v>상창봉리 농어촌도로 개설공사 소규모환경영향평가 용역</v>
      </c>
      <c r="E87" s="568"/>
      <c r="F87" s="568"/>
      <c r="G87" s="569">
        <f t="shared" si="11"/>
        <v>1546716.2250000001</v>
      </c>
      <c r="H87" s="569"/>
      <c r="I87" s="578"/>
      <c r="J87" s="579"/>
      <c r="K87" s="571" t="s">
        <v>754</v>
      </c>
      <c r="L87" s="571">
        <v>46227</v>
      </c>
      <c r="M87" s="571">
        <v>46466</v>
      </c>
      <c r="N87" s="572">
        <v>20622883</v>
      </c>
      <c r="O87" s="573">
        <f t="shared" si="13"/>
        <v>240</v>
      </c>
      <c r="P87" s="574">
        <f t="shared" si="14"/>
        <v>180</v>
      </c>
      <c r="Q87" s="573">
        <f t="shared" si="15"/>
        <v>1546716.2250000001</v>
      </c>
      <c r="R87" s="575"/>
      <c r="S87" s="575"/>
    </row>
    <row r="88" spans="1:19" ht="33.950000000000003" customHeight="1">
      <c r="A88" s="556"/>
      <c r="B88" s="548"/>
      <c r="C88" s="548"/>
      <c r="D88" s="568" t="str">
        <f t="shared" ref="D88:D110" si="16">K88</f>
        <v>삼척시 신기면 신기리 30-1번지 일원 태양광발전사업</v>
      </c>
      <c r="E88" s="568"/>
      <c r="F88" s="568"/>
      <c r="G88" s="569">
        <f t="shared" si="11"/>
        <v>2200000</v>
      </c>
      <c r="H88" s="569"/>
      <c r="I88" s="578"/>
      <c r="J88" s="579"/>
      <c r="K88" s="571" t="s">
        <v>755</v>
      </c>
      <c r="L88" s="571">
        <v>46246</v>
      </c>
      <c r="M88" s="571" t="s">
        <v>359</v>
      </c>
      <c r="N88" s="572">
        <v>22000000</v>
      </c>
      <c r="O88" s="573">
        <v>365</v>
      </c>
      <c r="P88" s="573">
        <v>365</v>
      </c>
      <c r="Q88" s="573">
        <f t="shared" si="15"/>
        <v>2200000</v>
      </c>
      <c r="R88" s="575"/>
      <c r="S88" s="575"/>
    </row>
    <row r="89" spans="1:19" ht="33.950000000000003" customHeight="1">
      <c r="A89" s="556"/>
      <c r="B89" s="548"/>
      <c r="C89" s="548"/>
      <c r="D89" s="568" t="str">
        <f t="shared" si="16"/>
        <v>평창군 미탄면 수청리 70번지 일원 태양광발전사업</v>
      </c>
      <c r="E89" s="568"/>
      <c r="F89" s="568"/>
      <c r="G89" s="569">
        <f t="shared" si="11"/>
        <v>1980000</v>
      </c>
      <c r="H89" s="569"/>
      <c r="I89" s="578"/>
      <c r="J89" s="579"/>
      <c r="K89" s="571" t="s">
        <v>756</v>
      </c>
      <c r="L89" s="571">
        <v>46246</v>
      </c>
      <c r="M89" s="571" t="s">
        <v>359</v>
      </c>
      <c r="N89" s="572">
        <v>19800000</v>
      </c>
      <c r="O89" s="573">
        <v>365</v>
      </c>
      <c r="P89" s="573">
        <v>365</v>
      </c>
      <c r="Q89" s="573">
        <f t="shared" si="15"/>
        <v>1980000</v>
      </c>
      <c r="R89" s="575"/>
      <c r="S89" s="575"/>
    </row>
    <row r="90" spans="1:19" ht="33.950000000000003" customHeight="1">
      <c r="A90" s="556"/>
      <c r="B90" s="548"/>
      <c r="C90" s="548"/>
      <c r="D90" s="568" t="str">
        <f t="shared" si="16"/>
        <v>횡성군 안흥면 소사리 911번지 일원 태양광발전사업 소규모 환경영향평가</v>
      </c>
      <c r="E90" s="568"/>
      <c r="F90" s="568"/>
      <c r="G90" s="569">
        <f t="shared" si="11"/>
        <v>1980000</v>
      </c>
      <c r="H90" s="569"/>
      <c r="I90" s="578"/>
      <c r="J90" s="579"/>
      <c r="K90" s="571" t="s">
        <v>757</v>
      </c>
      <c r="L90" s="571">
        <v>46246</v>
      </c>
      <c r="M90" s="571" t="s">
        <v>359</v>
      </c>
      <c r="N90" s="572">
        <v>19800000</v>
      </c>
      <c r="O90" s="573">
        <v>365</v>
      </c>
      <c r="P90" s="573">
        <v>365</v>
      </c>
      <c r="Q90" s="573">
        <f t="shared" si="15"/>
        <v>1980000</v>
      </c>
      <c r="R90" s="575"/>
      <c r="S90" s="575"/>
    </row>
    <row r="91" spans="1:19" ht="33.950000000000003" customHeight="1">
      <c r="A91" s="556"/>
      <c r="B91" s="548"/>
      <c r="C91" s="548"/>
      <c r="D91" s="568" t="str">
        <f t="shared" si="16"/>
        <v>횡성군 서원면 창촌리 산70-1번지 일원 태양광발전사업 소규모 환경영향평가</v>
      </c>
      <c r="E91" s="568"/>
      <c r="F91" s="568"/>
      <c r="G91" s="569">
        <f t="shared" si="11"/>
        <v>2200000</v>
      </c>
      <c r="H91" s="569"/>
      <c r="I91" s="578"/>
      <c r="J91" s="579"/>
      <c r="K91" s="571" t="s">
        <v>758</v>
      </c>
      <c r="L91" s="571">
        <v>46246</v>
      </c>
      <c r="M91" s="571" t="s">
        <v>359</v>
      </c>
      <c r="N91" s="572">
        <v>22000000</v>
      </c>
      <c r="O91" s="573">
        <v>365</v>
      </c>
      <c r="P91" s="573">
        <v>365</v>
      </c>
      <c r="Q91" s="573">
        <f t="shared" si="15"/>
        <v>2200000</v>
      </c>
      <c r="R91" s="575"/>
      <c r="S91" s="575"/>
    </row>
    <row r="92" spans="1:19" ht="33.950000000000003" customHeight="1">
      <c r="A92" s="556"/>
      <c r="B92" s="548"/>
      <c r="C92" s="548"/>
      <c r="D92" s="582" t="str">
        <f>K92</f>
        <v>영양군 수비면 수하리 산107-1번지 레이더시설 조성사업</v>
      </c>
      <c r="E92" s="568"/>
      <c r="F92" s="568"/>
      <c r="G92" s="569">
        <f t="shared" si="11"/>
        <v>6666000</v>
      </c>
      <c r="H92" s="569"/>
      <c r="I92" s="578"/>
      <c r="J92" s="579"/>
      <c r="K92" s="571" t="s">
        <v>759</v>
      </c>
      <c r="L92" s="571">
        <v>46268</v>
      </c>
      <c r="M92" s="571">
        <v>46387</v>
      </c>
      <c r="N92" s="572">
        <v>79200000</v>
      </c>
      <c r="O92" s="573">
        <f t="shared" si="13"/>
        <v>120</v>
      </c>
      <c r="P92" s="574">
        <f t="shared" si="14"/>
        <v>101</v>
      </c>
      <c r="Q92" s="573">
        <f t="shared" si="15"/>
        <v>6666000</v>
      </c>
      <c r="R92" s="575"/>
      <c r="S92" s="575"/>
    </row>
    <row r="93" spans="1:19" ht="38.1" customHeight="1">
      <c r="C93" s="583"/>
      <c r="I93" s="584"/>
      <c r="K93" s="542"/>
      <c r="L93" s="542"/>
      <c r="M93" s="585"/>
      <c r="P93" s="585"/>
    </row>
    <row r="94" spans="1:19" ht="38.1" customHeight="1">
      <c r="K94" s="542"/>
      <c r="L94" s="542"/>
    </row>
    <row r="95" spans="1:19" ht="38.1" customHeight="1">
      <c r="K95" s="542"/>
      <c r="L95" s="542"/>
    </row>
    <row r="96" spans="1:19" ht="38.1" customHeight="1">
      <c r="K96" s="542"/>
      <c r="L96" s="542"/>
    </row>
    <row r="97" spans="11:12" ht="38.1" customHeight="1">
      <c r="K97" s="542"/>
      <c r="L97" s="542"/>
    </row>
    <row r="98" spans="11:12" ht="38.1" customHeight="1">
      <c r="K98" s="542"/>
      <c r="L98" s="542"/>
    </row>
    <row r="99" spans="11:12" ht="38.1" customHeight="1">
      <c r="K99" s="542"/>
      <c r="L99" s="542"/>
    </row>
    <row r="100" spans="11:12" ht="38.1" customHeight="1">
      <c r="K100" s="542"/>
      <c r="L100" s="542"/>
    </row>
    <row r="101" spans="11:12" ht="38.1" customHeight="1">
      <c r="K101" s="542"/>
      <c r="L101" s="542"/>
    </row>
    <row r="102" spans="11:12" ht="38.1" customHeight="1">
      <c r="K102" s="542"/>
      <c r="L102" s="542"/>
    </row>
    <row r="103" spans="11:12" ht="38.1" customHeight="1">
      <c r="K103" s="542"/>
      <c r="L103" s="542"/>
    </row>
    <row r="104" spans="11:12" ht="38.1" customHeight="1">
      <c r="K104" s="542"/>
      <c r="L104" s="542"/>
    </row>
    <row r="105" spans="11:12" ht="38.1" customHeight="1">
      <c r="K105" s="542"/>
      <c r="L105" s="542"/>
    </row>
    <row r="106" spans="11:12" ht="38.1" customHeight="1">
      <c r="K106" s="542"/>
      <c r="L106" s="542"/>
    </row>
    <row r="107" spans="11:12" ht="38.1" customHeight="1">
      <c r="K107" s="542"/>
      <c r="L107" s="542"/>
    </row>
    <row r="108" spans="11:12" ht="38.1" customHeight="1">
      <c r="K108" s="542"/>
      <c r="L108" s="542"/>
    </row>
    <row r="109" spans="11:12" ht="38.1" customHeight="1">
      <c r="K109" s="542"/>
      <c r="L109" s="542"/>
    </row>
    <row r="110" spans="11:12" ht="38.1" customHeight="1">
      <c r="K110" s="542"/>
      <c r="L110" s="542"/>
    </row>
    <row r="111" spans="11:12" ht="38.1" customHeight="1">
      <c r="K111" s="542"/>
      <c r="L111" s="542"/>
    </row>
    <row r="112" spans="11:12" ht="38.1" customHeight="1">
      <c r="K112" s="542"/>
      <c r="L112" s="542"/>
    </row>
    <row r="113" spans="11:12" ht="38.1" customHeight="1">
      <c r="K113" s="542"/>
      <c r="L113" s="542"/>
    </row>
    <row r="114" spans="11:12" ht="38.1" customHeight="1">
      <c r="K114" s="542"/>
      <c r="L114" s="542"/>
    </row>
    <row r="115" spans="11:12" ht="38.1" customHeight="1">
      <c r="K115" s="542"/>
      <c r="L115" s="542"/>
    </row>
    <row r="116" spans="11:12" ht="38.1" customHeight="1">
      <c r="K116" s="542"/>
      <c r="L116" s="542"/>
    </row>
    <row r="117" spans="11:12" ht="38.1" customHeight="1">
      <c r="K117" s="542"/>
      <c r="L117" s="542"/>
    </row>
    <row r="118" spans="11:12" ht="38.1" customHeight="1">
      <c r="K118" s="542"/>
      <c r="L118" s="542"/>
    </row>
    <row r="119" spans="11:12" ht="38.1" customHeight="1">
      <c r="K119" s="542"/>
      <c r="L119" s="542"/>
    </row>
    <row r="120" spans="11:12" ht="38.1" customHeight="1">
      <c r="K120" s="542"/>
      <c r="L120" s="542"/>
    </row>
    <row r="121" spans="11:12" ht="38.1" customHeight="1">
      <c r="K121" s="542"/>
      <c r="L121" s="542"/>
    </row>
    <row r="122" spans="11:12" ht="38.1" customHeight="1">
      <c r="K122" s="542"/>
      <c r="L122" s="542"/>
    </row>
    <row r="123" spans="11:12" ht="38.1" customHeight="1">
      <c r="K123" s="542"/>
      <c r="L123" s="542"/>
    </row>
    <row r="124" spans="11:12" ht="38.1" customHeight="1">
      <c r="K124" s="542"/>
      <c r="L124" s="542"/>
    </row>
    <row r="125" spans="11:12" ht="38.1" customHeight="1">
      <c r="K125" s="542"/>
      <c r="L125" s="542"/>
    </row>
    <row r="126" spans="11:12" ht="38.1" customHeight="1">
      <c r="K126" s="542"/>
      <c r="L126" s="542"/>
    </row>
    <row r="127" spans="11:12" ht="38.1" customHeight="1">
      <c r="K127" s="542"/>
      <c r="L127" s="542"/>
    </row>
  </sheetData>
  <mergeCells count="213">
    <mergeCell ref="D91:F91"/>
    <mergeCell ref="G91:H91"/>
    <mergeCell ref="D92:F92"/>
    <mergeCell ref="G92:H92"/>
    <mergeCell ref="D88:F88"/>
    <mergeCell ref="G88:H88"/>
    <mergeCell ref="D89:F89"/>
    <mergeCell ref="G89:H89"/>
    <mergeCell ref="D90:F90"/>
    <mergeCell ref="G90:H90"/>
    <mergeCell ref="D85:F85"/>
    <mergeCell ref="G85:H85"/>
    <mergeCell ref="D86:F86"/>
    <mergeCell ref="G86:H86"/>
    <mergeCell ref="D87:F87"/>
    <mergeCell ref="G87:H87"/>
    <mergeCell ref="D82:F82"/>
    <mergeCell ref="G82:H82"/>
    <mergeCell ref="D83:F83"/>
    <mergeCell ref="G83:H83"/>
    <mergeCell ref="D84:F84"/>
    <mergeCell ref="G84:H84"/>
    <mergeCell ref="D79:F79"/>
    <mergeCell ref="G79:H79"/>
    <mergeCell ref="D80:F80"/>
    <mergeCell ref="G80:H80"/>
    <mergeCell ref="D81:F81"/>
    <mergeCell ref="G81:H81"/>
    <mergeCell ref="D76:F76"/>
    <mergeCell ref="G76:H76"/>
    <mergeCell ref="D77:F77"/>
    <mergeCell ref="G77:H77"/>
    <mergeCell ref="D78:F78"/>
    <mergeCell ref="G78:H78"/>
    <mergeCell ref="I69:I92"/>
    <mergeCell ref="D70:F70"/>
    <mergeCell ref="G70:H70"/>
    <mergeCell ref="D71:F71"/>
    <mergeCell ref="G71:H71"/>
    <mergeCell ref="D72:F72"/>
    <mergeCell ref="G72:H72"/>
    <mergeCell ref="D73:F73"/>
    <mergeCell ref="G73:H73"/>
    <mergeCell ref="D74:F74"/>
    <mergeCell ref="D68:F68"/>
    <mergeCell ref="G68:H68"/>
    <mergeCell ref="A69:A92"/>
    <mergeCell ref="B69:B92"/>
    <mergeCell ref="C69:C92"/>
    <mergeCell ref="D69:F69"/>
    <mergeCell ref="G69:H69"/>
    <mergeCell ref="G74:H74"/>
    <mergeCell ref="D75:F75"/>
    <mergeCell ref="G75:H75"/>
    <mergeCell ref="D65:F65"/>
    <mergeCell ref="G65:H65"/>
    <mergeCell ref="D66:F66"/>
    <mergeCell ref="G66:H66"/>
    <mergeCell ref="D67:F67"/>
    <mergeCell ref="G67:H67"/>
    <mergeCell ref="I59:I68"/>
    <mergeCell ref="D60:F60"/>
    <mergeCell ref="G60:H60"/>
    <mergeCell ref="D61:F61"/>
    <mergeCell ref="G61:H61"/>
    <mergeCell ref="D62:F62"/>
    <mergeCell ref="G62:H62"/>
    <mergeCell ref="D63:F63"/>
    <mergeCell ref="G63:H63"/>
    <mergeCell ref="D64:F64"/>
    <mergeCell ref="D57:F57"/>
    <mergeCell ref="G57:H57"/>
    <mergeCell ref="D58:F58"/>
    <mergeCell ref="G58:H58"/>
    <mergeCell ref="A59:A68"/>
    <mergeCell ref="B59:B68"/>
    <mergeCell ref="C59:C68"/>
    <mergeCell ref="D59:F59"/>
    <mergeCell ref="G59:H59"/>
    <mergeCell ref="G64:H64"/>
    <mergeCell ref="D54:F54"/>
    <mergeCell ref="G54:H54"/>
    <mergeCell ref="D55:F55"/>
    <mergeCell ref="G55:H55"/>
    <mergeCell ref="D56:F56"/>
    <mergeCell ref="G56:H56"/>
    <mergeCell ref="I48:I58"/>
    <mergeCell ref="D49:F49"/>
    <mergeCell ref="G49:H49"/>
    <mergeCell ref="D50:F50"/>
    <mergeCell ref="G50:H50"/>
    <mergeCell ref="D51:F51"/>
    <mergeCell ref="G51:H51"/>
    <mergeCell ref="D52:F52"/>
    <mergeCell ref="G52:H52"/>
    <mergeCell ref="D53:F53"/>
    <mergeCell ref="D46:F46"/>
    <mergeCell ref="G46:H46"/>
    <mergeCell ref="D47:F47"/>
    <mergeCell ref="G47:H47"/>
    <mergeCell ref="A48:A58"/>
    <mergeCell ref="B48:B58"/>
    <mergeCell ref="C48:C58"/>
    <mergeCell ref="D48:F48"/>
    <mergeCell ref="G48:H48"/>
    <mergeCell ref="G53:H53"/>
    <mergeCell ref="D43:F43"/>
    <mergeCell ref="G43:H43"/>
    <mergeCell ref="D44:F44"/>
    <mergeCell ref="G44:H44"/>
    <mergeCell ref="D45:F45"/>
    <mergeCell ref="G45:H45"/>
    <mergeCell ref="A40:A47"/>
    <mergeCell ref="B40:B47"/>
    <mergeCell ref="C40:C47"/>
    <mergeCell ref="D40:F40"/>
    <mergeCell ref="G40:H40"/>
    <mergeCell ref="I40:I47"/>
    <mergeCell ref="D41:F41"/>
    <mergeCell ref="G41:H41"/>
    <mergeCell ref="D42:F42"/>
    <mergeCell ref="G42:H42"/>
    <mergeCell ref="I36:I39"/>
    <mergeCell ref="D37:F37"/>
    <mergeCell ref="G37:H37"/>
    <mergeCell ref="D38:F38"/>
    <mergeCell ref="G38:H38"/>
    <mergeCell ref="D39:F39"/>
    <mergeCell ref="G39:H39"/>
    <mergeCell ref="D34:F34"/>
    <mergeCell ref="G34:H34"/>
    <mergeCell ref="D35:F35"/>
    <mergeCell ref="G35:H35"/>
    <mergeCell ref="A36:A39"/>
    <mergeCell ref="B36:B39"/>
    <mergeCell ref="C36:C39"/>
    <mergeCell ref="D36:F36"/>
    <mergeCell ref="G36:H36"/>
    <mergeCell ref="D31:F31"/>
    <mergeCell ref="G31:H31"/>
    <mergeCell ref="D32:F32"/>
    <mergeCell ref="G32:H32"/>
    <mergeCell ref="D33:F33"/>
    <mergeCell ref="G33:H33"/>
    <mergeCell ref="A28:A35"/>
    <mergeCell ref="B28:B35"/>
    <mergeCell ref="C28:C35"/>
    <mergeCell ref="D28:F28"/>
    <mergeCell ref="G28:H28"/>
    <mergeCell ref="I28:I35"/>
    <mergeCell ref="D29:F29"/>
    <mergeCell ref="G29:H29"/>
    <mergeCell ref="D30:F30"/>
    <mergeCell ref="G30:H30"/>
    <mergeCell ref="I22:I27"/>
    <mergeCell ref="D23:F23"/>
    <mergeCell ref="G23:H23"/>
    <mergeCell ref="D24:F24"/>
    <mergeCell ref="G24:H24"/>
    <mergeCell ref="D25:F25"/>
    <mergeCell ref="G25:H25"/>
    <mergeCell ref="D26:F26"/>
    <mergeCell ref="G26:H26"/>
    <mergeCell ref="D27:F27"/>
    <mergeCell ref="D21:F21"/>
    <mergeCell ref="G21:H21"/>
    <mergeCell ref="A22:A27"/>
    <mergeCell ref="B22:B27"/>
    <mergeCell ref="C22:C27"/>
    <mergeCell ref="D22:F22"/>
    <mergeCell ref="G22:H22"/>
    <mergeCell ref="G27:H27"/>
    <mergeCell ref="D18:F18"/>
    <mergeCell ref="G18:H18"/>
    <mergeCell ref="D19:F19"/>
    <mergeCell ref="G19:H19"/>
    <mergeCell ref="D20:F20"/>
    <mergeCell ref="G20:H20"/>
    <mergeCell ref="S13:S14"/>
    <mergeCell ref="A15:B21"/>
    <mergeCell ref="C15:C21"/>
    <mergeCell ref="D15:F15"/>
    <mergeCell ref="G15:H15"/>
    <mergeCell ref="I15:I21"/>
    <mergeCell ref="D16:F16"/>
    <mergeCell ref="G16:H16"/>
    <mergeCell ref="D17:F17"/>
    <mergeCell ref="G17:H17"/>
    <mergeCell ref="M13:M14"/>
    <mergeCell ref="N13:N14"/>
    <mergeCell ref="O13:O14"/>
    <mergeCell ref="P13:P14"/>
    <mergeCell ref="Q13:Q14"/>
    <mergeCell ref="R13:R14"/>
    <mergeCell ref="A13:C14"/>
    <mergeCell ref="D13:F14"/>
    <mergeCell ref="G13:H14"/>
    <mergeCell ref="I13:I14"/>
    <mergeCell ref="K13:K14"/>
    <mergeCell ref="L13:L14"/>
    <mergeCell ref="A5:A7"/>
    <mergeCell ref="H5:H7"/>
    <mergeCell ref="I5:I7"/>
    <mergeCell ref="A8:A11"/>
    <mergeCell ref="H8:H11"/>
    <mergeCell ref="I8:I11"/>
    <mergeCell ref="A1:I1"/>
    <mergeCell ref="C2:D2"/>
    <mergeCell ref="A3:C3"/>
    <mergeCell ref="E3:F3"/>
    <mergeCell ref="G3:H3"/>
    <mergeCell ref="A4:B4"/>
    <mergeCell ref="G4:H4"/>
  </mergeCells>
  <phoneticPr fontId="4" type="noConversion"/>
  <printOptions horizontalCentered="1"/>
  <pageMargins left="0.51181102362204722" right="0.51181102362204722" top="0.59055118110236215" bottom="0.51181102362204722" header="0.31496062992125984" footer="0.31496062992125984"/>
  <pageSetup paperSize="9" scale="94" fitToHeight="0" orientation="portrait" r:id="rId1"/>
  <headerFooter alignWithMargins="0"/>
  <rowBreaks count="4" manualBreakCount="4">
    <brk id="21" max="8" man="1"/>
    <brk id="35" max="8" man="1"/>
    <brk id="47" max="8" man="1"/>
    <brk id="58" max="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41171-CAB9-4DAF-A79F-E901B3B9EA14}">
  <sheetPr>
    <tabColor rgb="FFFF0000"/>
    <pageSetUpPr fitToPage="1"/>
  </sheetPr>
  <dimension ref="A1:U165"/>
  <sheetViews>
    <sheetView showGridLines="0" view="pageBreakPreview" workbookViewId="0">
      <selection activeCell="B2" sqref="B2"/>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10.77734375" style="6" customWidth="1"/>
    <col min="7" max="7" width="7.88671875" style="6" customWidth="1"/>
    <col min="8" max="8" width="7.44140625" style="6" customWidth="1"/>
    <col min="9" max="9" width="5.5546875" style="5" customWidth="1"/>
    <col min="10" max="10" width="8.6640625" style="5" customWidth="1"/>
    <col min="11" max="11" width="8.88671875" style="5"/>
    <col min="12" max="12" width="12.6640625" style="5" customWidth="1"/>
    <col min="13" max="14" width="8.88671875" style="5"/>
    <col min="15" max="15" width="11.33203125" style="5" customWidth="1"/>
    <col min="16" max="17" width="8.88671875" style="5"/>
    <col min="18" max="18" width="9.6640625" style="5" bestFit="1" customWidth="1"/>
    <col min="19" max="20" width="9.109375" style="5" bestFit="1" customWidth="1"/>
    <col min="21" max="16384" width="8.88671875" style="5"/>
  </cols>
  <sheetData>
    <row r="1" spans="1:21" s="2" customFormat="1" ht="27.75" customHeight="1">
      <c r="A1" s="308" t="s">
        <v>0</v>
      </c>
      <c r="B1" s="308"/>
      <c r="C1" s="308"/>
      <c r="D1" s="308"/>
      <c r="E1" s="308"/>
      <c r="F1" s="308"/>
      <c r="G1" s="308"/>
      <c r="H1" s="308"/>
      <c r="I1" s="308"/>
      <c r="J1" s="308"/>
    </row>
    <row r="2" spans="1:21" ht="22.5" customHeight="1">
      <c r="A2" s="3" t="s">
        <v>1</v>
      </c>
      <c r="B2" s="4">
        <f>'[18]제4호(참여현황)'!C2</f>
        <v>46287</v>
      </c>
      <c r="C2" s="309"/>
      <c r="D2" s="309"/>
    </row>
    <row r="3" spans="1:21" ht="35.1" customHeight="1" thickBot="1">
      <c r="A3" s="339" t="s">
        <v>2</v>
      </c>
      <c r="B3" s="339"/>
      <c r="C3" s="339"/>
      <c r="D3" s="30" t="s">
        <v>3</v>
      </c>
      <c r="E3" s="339" t="s">
        <v>4</v>
      </c>
      <c r="F3" s="339"/>
      <c r="G3" s="339" t="s">
        <v>5</v>
      </c>
      <c r="H3" s="339"/>
      <c r="I3" s="339"/>
      <c r="J3" s="30" t="s">
        <v>6</v>
      </c>
    </row>
    <row r="4" spans="1:21" ht="35.1" customHeight="1" thickTop="1">
      <c r="A4" s="353" t="s">
        <v>7</v>
      </c>
      <c r="B4" s="353"/>
      <c r="C4" s="31" t="str">
        <f>'[18]제4호(참여현황)'!C25</f>
        <v>이상팔</v>
      </c>
      <c r="D4" s="32">
        <v>4</v>
      </c>
      <c r="E4" s="33">
        <f>G27</f>
        <v>234213657.06370324</v>
      </c>
      <c r="F4" s="34">
        <f>E4/100000000</f>
        <v>2.3421365706370323</v>
      </c>
      <c r="G4" s="354">
        <v>4</v>
      </c>
      <c r="H4" s="354"/>
      <c r="I4" s="354"/>
      <c r="J4" s="35" t="s">
        <v>8</v>
      </c>
      <c r="K4" s="12" t="s">
        <v>8</v>
      </c>
      <c r="L4" s="12"/>
    </row>
    <row r="5" spans="1:21" ht="35.1" customHeight="1">
      <c r="A5" s="303" t="s">
        <v>9</v>
      </c>
      <c r="B5" s="27" t="str">
        <f>'[18]제4호(참여현황)'!B26</f>
        <v>대기관리</v>
      </c>
      <c r="C5" s="27" t="str">
        <f>'[18]제4호(참여현황)'!C26</f>
        <v>최지원</v>
      </c>
      <c r="D5" s="8">
        <v>7</v>
      </c>
      <c r="E5" s="9">
        <f>G45</f>
        <v>229180434.20051005</v>
      </c>
      <c r="F5" s="10">
        <f t="shared" ref="F5:F11" si="0">E5/100000000</f>
        <v>2.2918043420051006</v>
      </c>
      <c r="G5" s="28">
        <v>7</v>
      </c>
      <c r="H5" s="305">
        <f>SUM(G5:G7)/3</f>
        <v>7</v>
      </c>
      <c r="I5" s="305"/>
      <c r="J5" s="306"/>
      <c r="K5" s="12"/>
      <c r="L5" s="12"/>
    </row>
    <row r="6" spans="1:21" ht="35.1" customHeight="1">
      <c r="A6" s="304"/>
      <c r="B6" s="27" t="str">
        <f>'[18]제4호(참여현황)'!B27</f>
        <v>수질관리</v>
      </c>
      <c r="C6" s="27" t="str">
        <f>'[18]제4호(참여현황)'!C27</f>
        <v>양원협</v>
      </c>
      <c r="D6" s="8">
        <v>7</v>
      </c>
      <c r="E6" s="9">
        <f>G65</f>
        <v>219598859.20885366</v>
      </c>
      <c r="F6" s="10">
        <f t="shared" si="0"/>
        <v>2.1959885920885367</v>
      </c>
      <c r="G6" s="28">
        <v>7</v>
      </c>
      <c r="H6" s="305"/>
      <c r="I6" s="305"/>
      <c r="J6" s="306"/>
      <c r="K6" s="12"/>
      <c r="L6" s="12"/>
    </row>
    <row r="7" spans="1:21" ht="35.1" customHeight="1">
      <c r="A7" s="304"/>
      <c r="B7" s="27" t="str">
        <f>'[18]제4호(참여현황)'!B28</f>
        <v>소음진동</v>
      </c>
      <c r="C7" s="27" t="str">
        <f>'[18]제4호(참여현황)'!C28</f>
        <v>백민경</v>
      </c>
      <c r="D7" s="8">
        <v>7</v>
      </c>
      <c r="E7" s="9">
        <f>G81</f>
        <v>241632597.61757082</v>
      </c>
      <c r="F7" s="10">
        <f t="shared" si="0"/>
        <v>2.4163259761757083</v>
      </c>
      <c r="G7" s="28">
        <v>7</v>
      </c>
      <c r="H7" s="305"/>
      <c r="I7" s="305"/>
      <c r="J7" s="306"/>
      <c r="K7" s="12"/>
      <c r="L7" s="12"/>
    </row>
    <row r="8" spans="1:21" ht="35.1" customHeight="1">
      <c r="A8" s="303" t="s">
        <v>10</v>
      </c>
      <c r="B8" s="27" t="str">
        <f>'[18]제4호(참여현황)'!B29</f>
        <v>수질관리</v>
      </c>
      <c r="C8" s="27" t="str">
        <f>'[18]제4호(참여현황)'!C29</f>
        <v>박민철</v>
      </c>
      <c r="D8" s="8">
        <v>6</v>
      </c>
      <c r="E8" s="9">
        <f>G99</f>
        <v>166173712.92468864</v>
      </c>
      <c r="F8" s="10">
        <f t="shared" si="0"/>
        <v>1.6617371292468863</v>
      </c>
      <c r="G8" s="28">
        <v>6</v>
      </c>
      <c r="H8" s="305">
        <f>SUM(G8:G11)/4</f>
        <v>6</v>
      </c>
      <c r="I8" s="305"/>
      <c r="J8" s="307" t="s">
        <v>8</v>
      </c>
      <c r="K8" s="5" t="s">
        <v>8</v>
      </c>
    </row>
    <row r="9" spans="1:21" ht="35.1" customHeight="1">
      <c r="A9" s="303"/>
      <c r="B9" s="27" t="str">
        <f>'[18]제4호(참여현황)'!B30</f>
        <v>폐기물처리</v>
      </c>
      <c r="C9" s="27" t="str">
        <f>'[18]제4호(참여현황)'!C30</f>
        <v>이건우</v>
      </c>
      <c r="D9" s="8">
        <v>6</v>
      </c>
      <c r="E9" s="9">
        <f>G124</f>
        <v>215436530.81119502</v>
      </c>
      <c r="F9" s="10">
        <f t="shared" si="0"/>
        <v>2.15436530811195</v>
      </c>
      <c r="G9" s="28">
        <v>6</v>
      </c>
      <c r="H9" s="305"/>
      <c r="I9" s="305"/>
      <c r="J9" s="307"/>
    </row>
    <row r="10" spans="1:21" ht="35.1" customHeight="1">
      <c r="A10" s="303"/>
      <c r="B10" s="27" t="str">
        <f>'[18]제4호(참여현황)'!B31</f>
        <v>자연환경</v>
      </c>
      <c r="C10" s="27" t="str">
        <f>'[18]제4호(참여현황)'!C31</f>
        <v>배호명</v>
      </c>
      <c r="D10" s="8">
        <v>6</v>
      </c>
      <c r="E10" s="9">
        <f>G144</f>
        <v>151627248.3092857</v>
      </c>
      <c r="F10" s="10">
        <f t="shared" si="0"/>
        <v>1.5162724830928569</v>
      </c>
      <c r="G10" s="28">
        <v>6</v>
      </c>
      <c r="H10" s="305"/>
      <c r="I10" s="305"/>
      <c r="J10" s="307"/>
    </row>
    <row r="11" spans="1:21" ht="35.1" customHeight="1">
      <c r="A11" s="303"/>
      <c r="B11" s="27" t="str">
        <f>'[18]제4호(참여현황)'!B32</f>
        <v>토양환경</v>
      </c>
      <c r="C11" s="27" t="str">
        <f>'[18]제4호(참여현황)'!C32</f>
        <v>윤정환</v>
      </c>
      <c r="D11" s="8">
        <v>6</v>
      </c>
      <c r="E11" s="9">
        <f>G165</f>
        <v>215655823.62383685</v>
      </c>
      <c r="F11" s="10">
        <f t="shared" si="0"/>
        <v>2.1565582362383684</v>
      </c>
      <c r="G11" s="28">
        <v>6</v>
      </c>
      <c r="H11" s="305"/>
      <c r="I11" s="305"/>
      <c r="J11" s="307"/>
    </row>
    <row r="12" spans="1:21" ht="15" customHeight="1">
      <c r="A12" s="14"/>
    </row>
    <row r="13" spans="1:21" ht="15" customHeight="1">
      <c r="A13" s="304" t="s">
        <v>11</v>
      </c>
      <c r="B13" s="304"/>
      <c r="C13" s="304"/>
      <c r="D13" s="304" t="s">
        <v>12</v>
      </c>
      <c r="E13" s="304"/>
      <c r="F13" s="304"/>
      <c r="G13" s="304" t="s">
        <v>13</v>
      </c>
      <c r="H13" s="304"/>
      <c r="I13" s="310" t="s">
        <v>5</v>
      </c>
      <c r="J13" s="310"/>
    </row>
    <row r="14" spans="1:21" ht="15" customHeight="1" thickBot="1">
      <c r="A14" s="339"/>
      <c r="B14" s="339"/>
      <c r="C14" s="339"/>
      <c r="D14" s="339"/>
      <c r="E14" s="339"/>
      <c r="F14" s="339"/>
      <c r="G14" s="339"/>
      <c r="H14" s="339"/>
      <c r="I14" s="340"/>
      <c r="J14" s="340"/>
      <c r="L14" s="760" t="s">
        <v>1320</v>
      </c>
      <c r="M14" s="760" t="s">
        <v>16</v>
      </c>
      <c r="N14" s="760" t="s">
        <v>17</v>
      </c>
      <c r="O14" s="760" t="s">
        <v>265</v>
      </c>
      <c r="P14" s="760" t="s">
        <v>1321</v>
      </c>
      <c r="Q14" s="760" t="s">
        <v>19</v>
      </c>
      <c r="R14" s="760" t="s">
        <v>13</v>
      </c>
      <c r="S14" s="760" t="s">
        <v>20</v>
      </c>
      <c r="T14" s="760" t="s">
        <v>1322</v>
      </c>
      <c r="U14" s="760"/>
    </row>
    <row r="15" spans="1:21" ht="50.1" customHeight="1" thickTop="1">
      <c r="A15" s="341" t="str">
        <f>A4</f>
        <v>책임기술자</v>
      </c>
      <c r="B15" s="342"/>
      <c r="C15" s="345" t="str">
        <f>C4</f>
        <v>이상팔</v>
      </c>
      <c r="D15" s="434" t="s">
        <v>1323</v>
      </c>
      <c r="E15" s="435"/>
      <c r="F15" s="436"/>
      <c r="G15" s="761">
        <f>R15</f>
        <v>4235413.8174127601</v>
      </c>
      <c r="H15" s="762"/>
      <c r="I15" s="36"/>
      <c r="J15" s="352">
        <v>4</v>
      </c>
      <c r="L15" s="763" t="s">
        <v>527</v>
      </c>
      <c r="M15" s="37">
        <v>43551</v>
      </c>
      <c r="N15" s="37">
        <v>46387</v>
      </c>
      <c r="O15" s="38">
        <v>1189690000</v>
      </c>
      <c r="P15" s="39">
        <f>N15-M15+1</f>
        <v>2837</v>
      </c>
      <c r="Q15" s="40">
        <f>IF((N15-$B$2+1)&gt;=365,365,(N15-$B$2+1))</f>
        <v>101</v>
      </c>
      <c r="R15" s="41">
        <f>O15*Q15/P15/10</f>
        <v>4235413.8174127601</v>
      </c>
      <c r="S15" s="196"/>
      <c r="T15" s="196"/>
      <c r="U15" s="763"/>
    </row>
    <row r="16" spans="1:21" ht="50.1" customHeight="1">
      <c r="A16" s="343"/>
      <c r="B16" s="344"/>
      <c r="C16" s="346"/>
      <c r="D16" s="416" t="s">
        <v>1324</v>
      </c>
      <c r="E16" s="417"/>
      <c r="F16" s="418"/>
      <c r="G16" s="764">
        <f>R16</f>
        <v>20777648.57881137</v>
      </c>
      <c r="H16" s="765"/>
      <c r="I16" s="44"/>
      <c r="J16" s="323"/>
      <c r="L16" s="763" t="s">
        <v>525</v>
      </c>
      <c r="M16" s="37">
        <v>43642</v>
      </c>
      <c r="N16" s="37">
        <v>47511</v>
      </c>
      <c r="O16" s="38">
        <v>2203000000</v>
      </c>
      <c r="P16" s="39">
        <f t="shared" ref="P16:P44" si="1">N16-M16+1</f>
        <v>3870</v>
      </c>
      <c r="Q16" s="40">
        <f t="shared" ref="Q16:Q44" si="2">IF((N16-$B$2+1)&gt;=365,365,(N16-$B$2+1))</f>
        <v>365</v>
      </c>
      <c r="R16" s="41">
        <f t="shared" ref="R16:R19" si="3">O16*Q16/P16/10</f>
        <v>20777648.57881137</v>
      </c>
      <c r="S16" s="196"/>
      <c r="T16" s="196"/>
      <c r="U16" s="763"/>
    </row>
    <row r="17" spans="1:21" ht="50.1" customHeight="1">
      <c r="A17" s="343"/>
      <c r="B17" s="344"/>
      <c r="C17" s="346"/>
      <c r="D17" s="416" t="s">
        <v>1325</v>
      </c>
      <c r="E17" s="417"/>
      <c r="F17" s="418"/>
      <c r="G17" s="764">
        <f>R17</f>
        <v>5758642.1460176986</v>
      </c>
      <c r="H17" s="765"/>
      <c r="I17" s="44"/>
      <c r="J17" s="323"/>
      <c r="L17" s="763" t="s">
        <v>454</v>
      </c>
      <c r="M17" s="37">
        <v>43684</v>
      </c>
      <c r="N17" s="37">
        <v>47299</v>
      </c>
      <c r="O17" s="38">
        <v>570500000</v>
      </c>
      <c r="P17" s="39">
        <f t="shared" si="1"/>
        <v>3616</v>
      </c>
      <c r="Q17" s="40">
        <f t="shared" si="2"/>
        <v>365</v>
      </c>
      <c r="R17" s="41">
        <f t="shared" si="3"/>
        <v>5758642.1460176986</v>
      </c>
      <c r="S17" s="196"/>
      <c r="T17" s="196"/>
      <c r="U17" s="763"/>
    </row>
    <row r="18" spans="1:21" ht="50.1" customHeight="1">
      <c r="A18" s="343"/>
      <c r="B18" s="344"/>
      <c r="C18" s="346"/>
      <c r="D18" s="416" t="s">
        <v>643</v>
      </c>
      <c r="E18" s="417"/>
      <c r="F18" s="418"/>
      <c r="G18" s="764">
        <f>R18</f>
        <v>19762142.857142858</v>
      </c>
      <c r="H18" s="765"/>
      <c r="I18" s="44"/>
      <c r="J18" s="323"/>
      <c r="L18" s="763" t="s">
        <v>1326</v>
      </c>
      <c r="M18" s="37">
        <v>45224</v>
      </c>
      <c r="N18" s="37">
        <v>47743</v>
      </c>
      <c r="O18" s="38">
        <v>1364400000</v>
      </c>
      <c r="P18" s="39">
        <f t="shared" si="1"/>
        <v>2520</v>
      </c>
      <c r="Q18" s="40">
        <f t="shared" si="2"/>
        <v>365</v>
      </c>
      <c r="R18" s="41">
        <f t="shared" si="3"/>
        <v>19762142.857142858</v>
      </c>
      <c r="S18" s="196"/>
      <c r="T18" s="196"/>
      <c r="U18" s="763"/>
    </row>
    <row r="19" spans="1:21" ht="50.1" customHeight="1">
      <c r="A19" s="343"/>
      <c r="B19" s="344"/>
      <c r="C19" s="346"/>
      <c r="D19" s="416" t="s">
        <v>1327</v>
      </c>
      <c r="E19" s="417"/>
      <c r="F19" s="418"/>
      <c r="G19" s="764">
        <f>R19</f>
        <v>8065501.0948905107</v>
      </c>
      <c r="H19" s="765"/>
      <c r="I19" s="44"/>
      <c r="J19" s="323"/>
      <c r="L19" s="763" t="s">
        <v>527</v>
      </c>
      <c r="M19" s="37">
        <v>45293</v>
      </c>
      <c r="N19" s="37">
        <v>46388</v>
      </c>
      <c r="O19" s="38">
        <v>866646000</v>
      </c>
      <c r="P19" s="39">
        <f t="shared" si="1"/>
        <v>1096</v>
      </c>
      <c r="Q19" s="40">
        <f t="shared" si="2"/>
        <v>102</v>
      </c>
      <c r="R19" s="41">
        <f t="shared" si="3"/>
        <v>8065501.0948905107</v>
      </c>
      <c r="S19" s="766"/>
      <c r="T19" s="766"/>
      <c r="U19" s="763"/>
    </row>
    <row r="20" spans="1:21" ht="50.1" customHeight="1">
      <c r="A20" s="343"/>
      <c r="B20" s="344"/>
      <c r="C20" s="346"/>
      <c r="D20" s="416" t="s">
        <v>1328</v>
      </c>
      <c r="E20" s="417"/>
      <c r="F20" s="418"/>
      <c r="G20" s="767" t="s">
        <v>1329</v>
      </c>
      <c r="H20" s="765"/>
      <c r="I20" s="44"/>
      <c r="J20" s="323"/>
      <c r="L20" s="763" t="s">
        <v>1330</v>
      </c>
      <c r="M20" s="37">
        <v>45637</v>
      </c>
      <c r="N20" s="37">
        <v>45996</v>
      </c>
      <c r="O20" s="38">
        <v>1354425060</v>
      </c>
      <c r="P20" s="39">
        <f t="shared" si="1"/>
        <v>360</v>
      </c>
      <c r="Q20" s="40">
        <f>IF((N20-$S$20+1)&gt;=365,365,(N20-$S$20+1))</f>
        <v>80</v>
      </c>
      <c r="R20" s="41"/>
      <c r="S20" s="768">
        <v>45917</v>
      </c>
      <c r="T20" s="766"/>
      <c r="U20" s="763"/>
    </row>
    <row r="21" spans="1:21" ht="50.1" customHeight="1">
      <c r="A21" s="343"/>
      <c r="B21" s="344"/>
      <c r="C21" s="346"/>
      <c r="D21" s="416" t="s">
        <v>1331</v>
      </c>
      <c r="E21" s="417"/>
      <c r="F21" s="418"/>
      <c r="G21" s="764">
        <f t="shared" ref="G21:G26" si="4">R21</f>
        <v>25484333.333333336</v>
      </c>
      <c r="H21" s="765"/>
      <c r="I21" s="44"/>
      <c r="J21" s="323"/>
      <c r="L21" s="763" t="s">
        <v>1255</v>
      </c>
      <c r="M21" s="37">
        <v>45644</v>
      </c>
      <c r="N21" s="37">
        <v>46738</v>
      </c>
      <c r="O21" s="38">
        <v>764530000</v>
      </c>
      <c r="P21" s="39">
        <f t="shared" si="1"/>
        <v>1095</v>
      </c>
      <c r="Q21" s="40">
        <f t="shared" si="2"/>
        <v>365</v>
      </c>
      <c r="R21" s="41">
        <f t="shared" ref="R21:R44" si="5">O21*Q21/P21/10</f>
        <v>25484333.333333336</v>
      </c>
      <c r="S21" s="766"/>
      <c r="T21" s="766"/>
      <c r="U21" s="763"/>
    </row>
    <row r="22" spans="1:21" ht="50.1" customHeight="1">
      <c r="A22" s="343"/>
      <c r="B22" s="344"/>
      <c r="C22" s="346"/>
      <c r="D22" s="416" t="s">
        <v>1332</v>
      </c>
      <c r="E22" s="417"/>
      <c r="F22" s="418"/>
      <c r="G22" s="764">
        <f t="shared" si="4"/>
        <v>27669769.260852564</v>
      </c>
      <c r="H22" s="765"/>
      <c r="I22" s="44"/>
      <c r="J22" s="323"/>
      <c r="L22" s="763" t="s">
        <v>1333</v>
      </c>
      <c r="M22" s="37">
        <v>45966</v>
      </c>
      <c r="N22" s="37">
        <v>48522</v>
      </c>
      <c r="O22" s="38">
        <v>1938400000</v>
      </c>
      <c r="P22" s="39">
        <f t="shared" si="1"/>
        <v>2557</v>
      </c>
      <c r="Q22" s="40">
        <f t="shared" si="2"/>
        <v>365</v>
      </c>
      <c r="R22" s="41">
        <f t="shared" si="5"/>
        <v>27669769.260852564</v>
      </c>
      <c r="S22" s="766"/>
      <c r="T22" s="766"/>
      <c r="U22" s="763"/>
    </row>
    <row r="23" spans="1:21" ht="50.1" customHeight="1">
      <c r="A23" s="343"/>
      <c r="B23" s="344"/>
      <c r="C23" s="346"/>
      <c r="D23" s="416" t="s">
        <v>1334</v>
      </c>
      <c r="E23" s="417"/>
      <c r="F23" s="418"/>
      <c r="G23" s="764">
        <f t="shared" si="4"/>
        <v>17223944.444444444</v>
      </c>
      <c r="H23" s="765"/>
      <c r="I23" s="44"/>
      <c r="J23" s="323"/>
      <c r="L23" s="763" t="s">
        <v>1326</v>
      </c>
      <c r="M23" s="37">
        <v>46008</v>
      </c>
      <c r="N23" s="37">
        <v>46727</v>
      </c>
      <c r="O23" s="38">
        <v>339760000</v>
      </c>
      <c r="P23" s="39">
        <f t="shared" si="1"/>
        <v>720</v>
      </c>
      <c r="Q23" s="40">
        <f>IF((N23-$S$23+1)&gt;=365,365,(N23-$S$23+1))</f>
        <v>365</v>
      </c>
      <c r="R23" s="41">
        <f t="shared" si="5"/>
        <v>17223944.444444444</v>
      </c>
      <c r="S23" s="768">
        <v>46219</v>
      </c>
      <c r="T23" s="766"/>
      <c r="U23" s="763"/>
    </row>
    <row r="24" spans="1:21" ht="50.1" customHeight="1">
      <c r="A24" s="343"/>
      <c r="B24" s="344"/>
      <c r="C24" s="346"/>
      <c r="D24" s="416" t="s">
        <v>1335</v>
      </c>
      <c r="E24" s="417"/>
      <c r="F24" s="418"/>
      <c r="G24" s="764">
        <f t="shared" si="4"/>
        <v>43208391.734052107</v>
      </c>
      <c r="H24" s="765"/>
      <c r="I24" s="44"/>
      <c r="J24" s="323"/>
      <c r="L24" s="763" t="s">
        <v>527</v>
      </c>
      <c r="M24" s="37">
        <v>46065</v>
      </c>
      <c r="N24" s="37">
        <v>47177</v>
      </c>
      <c r="O24" s="38">
        <v>1317560000</v>
      </c>
      <c r="P24" s="39">
        <f t="shared" si="1"/>
        <v>1113</v>
      </c>
      <c r="Q24" s="40">
        <f t="shared" si="2"/>
        <v>365</v>
      </c>
      <c r="R24" s="41">
        <f t="shared" si="5"/>
        <v>43208391.734052107</v>
      </c>
      <c r="S24" s="766"/>
      <c r="T24" s="766"/>
      <c r="U24" s="763"/>
    </row>
    <row r="25" spans="1:21" ht="50.1" customHeight="1">
      <c r="A25" s="343"/>
      <c r="B25" s="344"/>
      <c r="C25" s="346"/>
      <c r="D25" s="416" t="s">
        <v>1336</v>
      </c>
      <c r="E25" s="417"/>
      <c r="F25" s="418"/>
      <c r="G25" s="764">
        <f t="shared" si="4"/>
        <v>26928537.197626658</v>
      </c>
      <c r="H25" s="765"/>
      <c r="I25" s="44"/>
      <c r="J25" s="323"/>
      <c r="L25" s="763" t="s">
        <v>527</v>
      </c>
      <c r="M25" s="37">
        <v>46078</v>
      </c>
      <c r="N25" s="37">
        <v>48268</v>
      </c>
      <c r="O25" s="38">
        <v>1616450000</v>
      </c>
      <c r="P25" s="39">
        <f t="shared" si="1"/>
        <v>2191</v>
      </c>
      <c r="Q25" s="40">
        <f t="shared" si="2"/>
        <v>365</v>
      </c>
      <c r="R25" s="41">
        <f t="shared" si="5"/>
        <v>26928537.197626658</v>
      </c>
      <c r="S25" s="766"/>
      <c r="T25" s="766"/>
      <c r="U25" s="763"/>
    </row>
    <row r="26" spans="1:21" ht="50.1" customHeight="1">
      <c r="A26" s="343"/>
      <c r="B26" s="344"/>
      <c r="C26" s="346"/>
      <c r="D26" s="769" t="s">
        <v>1337</v>
      </c>
      <c r="E26" s="770"/>
      <c r="F26" s="771"/>
      <c r="G26" s="772">
        <f t="shared" si="4"/>
        <v>35099332.599118941</v>
      </c>
      <c r="H26" s="773"/>
      <c r="I26" s="774"/>
      <c r="J26" s="323"/>
      <c r="L26" s="763" t="s">
        <v>527</v>
      </c>
      <c r="M26" s="37">
        <v>46126</v>
      </c>
      <c r="N26" s="37">
        <v>48395</v>
      </c>
      <c r="O26" s="38">
        <v>2182890000</v>
      </c>
      <c r="P26" s="39">
        <f t="shared" si="1"/>
        <v>2270</v>
      </c>
      <c r="Q26" s="40">
        <f t="shared" si="2"/>
        <v>365</v>
      </c>
      <c r="R26" s="41">
        <f t="shared" si="5"/>
        <v>35099332.599118941</v>
      </c>
      <c r="S26" s="196"/>
      <c r="T26" s="196"/>
      <c r="U26" s="763"/>
    </row>
    <row r="27" spans="1:21" ht="50.1" customHeight="1">
      <c r="A27" s="42"/>
      <c r="B27" s="43"/>
      <c r="C27" s="155"/>
      <c r="D27" s="775" t="s">
        <v>944</v>
      </c>
      <c r="E27" s="776"/>
      <c r="F27" s="777"/>
      <c r="G27" s="778">
        <f>SUM(G15:H26)</f>
        <v>234213657.06370324</v>
      </c>
      <c r="H27" s="779"/>
      <c r="I27" s="774"/>
      <c r="J27" s="45"/>
      <c r="L27" s="763"/>
      <c r="M27" s="37"/>
      <c r="N27" s="37"/>
      <c r="O27" s="38"/>
      <c r="P27" s="39"/>
      <c r="Q27" s="40"/>
      <c r="R27" s="41"/>
      <c r="S27" s="196"/>
      <c r="T27" s="196"/>
      <c r="U27" s="763"/>
    </row>
    <row r="28" spans="1:21" ht="39.950000000000003" customHeight="1">
      <c r="A28" s="303"/>
      <c r="B28" s="303"/>
      <c r="C28" s="303"/>
      <c r="D28" s="303"/>
      <c r="E28" s="303"/>
      <c r="F28" s="303"/>
      <c r="G28" s="303"/>
      <c r="H28" s="303"/>
      <c r="I28" s="303"/>
      <c r="J28" s="303"/>
      <c r="L28" s="760" t="s">
        <v>1320</v>
      </c>
      <c r="M28" s="760" t="s">
        <v>16</v>
      </c>
      <c r="N28" s="760" t="s">
        <v>17</v>
      </c>
      <c r="O28" s="760" t="s">
        <v>265</v>
      </c>
      <c r="P28" s="760" t="s">
        <v>1321</v>
      </c>
      <c r="Q28" s="760" t="s">
        <v>19</v>
      </c>
      <c r="R28" s="760" t="s">
        <v>13</v>
      </c>
      <c r="S28" s="760" t="s">
        <v>20</v>
      </c>
      <c r="T28" s="760" t="s">
        <v>1322</v>
      </c>
      <c r="U28" s="760"/>
    </row>
    <row r="29" spans="1:21" ht="39.950000000000003" customHeight="1">
      <c r="A29" s="411" t="s">
        <v>9</v>
      </c>
      <c r="B29" s="413" t="str">
        <f>B5</f>
        <v>대기관리</v>
      </c>
      <c r="C29" s="413" t="str">
        <f>C5</f>
        <v>최지원</v>
      </c>
      <c r="D29" s="416" t="s">
        <v>1338</v>
      </c>
      <c r="E29" s="417"/>
      <c r="F29" s="418"/>
      <c r="G29" s="767" t="s">
        <v>1339</v>
      </c>
      <c r="H29" s="765"/>
      <c r="I29" s="44"/>
      <c r="J29" s="330">
        <v>7</v>
      </c>
      <c r="L29" s="763" t="s">
        <v>1340</v>
      </c>
      <c r="M29" s="37">
        <v>44578</v>
      </c>
      <c r="N29" s="37">
        <v>46022</v>
      </c>
      <c r="O29" s="38">
        <v>1549106280</v>
      </c>
      <c r="P29" s="39">
        <f t="shared" si="1"/>
        <v>1445</v>
      </c>
      <c r="Q29" s="40">
        <f>IF((N29-$S$29+1)&gt;=365,365,(N29-$S$29+1))</f>
        <v>365</v>
      </c>
      <c r="R29" s="41">
        <f t="shared" si="5"/>
        <v>39129674.200692043</v>
      </c>
      <c r="S29" s="780">
        <v>45184</v>
      </c>
      <c r="T29" s="196"/>
    </row>
    <row r="30" spans="1:21" ht="39.950000000000003" customHeight="1">
      <c r="A30" s="412"/>
      <c r="B30" s="346"/>
      <c r="C30" s="346"/>
      <c r="D30" s="416" t="s">
        <v>1341</v>
      </c>
      <c r="E30" s="417"/>
      <c r="F30" s="418"/>
      <c r="G30" s="781">
        <f t="shared" ref="G30:G44" si="6">R30</f>
        <v>11105326.765188834</v>
      </c>
      <c r="H30" s="782"/>
      <c r="I30" s="44"/>
      <c r="J30" s="331"/>
      <c r="L30" s="763" t="s">
        <v>1342</v>
      </c>
      <c r="M30" s="37">
        <v>44664</v>
      </c>
      <c r="N30" s="37">
        <v>46490</v>
      </c>
      <c r="O30" s="38">
        <v>994580000</v>
      </c>
      <c r="P30" s="39">
        <f t="shared" si="1"/>
        <v>1827</v>
      </c>
      <c r="Q30" s="40">
        <f t="shared" si="2"/>
        <v>204</v>
      </c>
      <c r="R30" s="41">
        <f t="shared" si="5"/>
        <v>11105326.765188834</v>
      </c>
      <c r="S30" s="768"/>
      <c r="T30" s="766"/>
    </row>
    <row r="31" spans="1:21" ht="39.950000000000003" customHeight="1">
      <c r="A31" s="412"/>
      <c r="B31" s="346"/>
      <c r="C31" s="346"/>
      <c r="D31" s="416" t="s">
        <v>1343</v>
      </c>
      <c r="E31" s="417"/>
      <c r="F31" s="418"/>
      <c r="G31" s="781" t="s">
        <v>1344</v>
      </c>
      <c r="H31" s="782"/>
      <c r="I31" s="44"/>
      <c r="J31" s="331"/>
      <c r="L31" s="763" t="s">
        <v>1345</v>
      </c>
      <c r="M31" s="37">
        <v>44957</v>
      </c>
      <c r="N31" s="37">
        <v>46320</v>
      </c>
      <c r="O31" s="38">
        <v>222900000</v>
      </c>
      <c r="P31" s="39">
        <f t="shared" si="1"/>
        <v>1364</v>
      </c>
      <c r="Q31" s="40">
        <f t="shared" si="2"/>
        <v>34</v>
      </c>
      <c r="R31" s="41">
        <f t="shared" si="5"/>
        <v>555615.83577712602</v>
      </c>
      <c r="S31" s="766"/>
      <c r="T31" s="768">
        <v>46170</v>
      </c>
    </row>
    <row r="32" spans="1:21" ht="39.950000000000003" customHeight="1">
      <c r="A32" s="412"/>
      <c r="B32" s="346"/>
      <c r="C32" s="346"/>
      <c r="D32" s="439" t="s">
        <v>1346</v>
      </c>
      <c r="E32" s="440"/>
      <c r="F32" s="441"/>
      <c r="G32" s="767" t="s">
        <v>1347</v>
      </c>
      <c r="H32" s="765"/>
      <c r="I32" s="44"/>
      <c r="J32" s="331"/>
      <c r="L32" s="763" t="s">
        <v>1348</v>
      </c>
      <c r="M32" s="37">
        <v>45005</v>
      </c>
      <c r="N32" s="37">
        <v>45534</v>
      </c>
      <c r="O32" s="38">
        <v>214855000</v>
      </c>
      <c r="P32" s="39">
        <f t="shared" si="1"/>
        <v>530</v>
      </c>
      <c r="Q32" s="40">
        <f>IF((N32-$S$32+1)&gt;=365,365,(N32-$S$32+1))</f>
        <v>31</v>
      </c>
      <c r="R32" s="41">
        <f t="shared" si="5"/>
        <v>1256699.0566037735</v>
      </c>
      <c r="S32" s="768">
        <v>45504</v>
      </c>
      <c r="T32" s="766"/>
    </row>
    <row r="33" spans="1:21" ht="39.950000000000003" customHeight="1">
      <c r="A33" s="412"/>
      <c r="B33" s="346"/>
      <c r="C33" s="346"/>
      <c r="D33" s="416" t="s">
        <v>1349</v>
      </c>
      <c r="E33" s="417"/>
      <c r="F33" s="418"/>
      <c r="G33" s="781">
        <f t="shared" si="6"/>
        <v>327279.9208704253</v>
      </c>
      <c r="H33" s="782"/>
      <c r="I33" s="44"/>
      <c r="J33" s="331"/>
      <c r="L33" s="763" t="s">
        <v>1350</v>
      </c>
      <c r="M33" s="37">
        <v>45271</v>
      </c>
      <c r="N33" s="37">
        <v>46281</v>
      </c>
      <c r="O33" s="38">
        <v>165440000</v>
      </c>
      <c r="P33" s="39">
        <f t="shared" si="1"/>
        <v>1011</v>
      </c>
      <c r="Q33" s="40">
        <f>IF((N33-$S$33+1)&gt;=365,365,(N33-$S$33+1))</f>
        <v>20</v>
      </c>
      <c r="R33" s="41">
        <f t="shared" si="5"/>
        <v>327279.9208704253</v>
      </c>
      <c r="S33" s="768">
        <v>46262</v>
      </c>
      <c r="T33" s="768"/>
    </row>
    <row r="34" spans="1:21" ht="39.950000000000003" customHeight="1">
      <c r="A34" s="412"/>
      <c r="B34" s="346"/>
      <c r="C34" s="346"/>
      <c r="D34" s="416" t="s">
        <v>1351</v>
      </c>
      <c r="E34" s="417"/>
      <c r="F34" s="418"/>
      <c r="G34" s="781">
        <f t="shared" si="6"/>
        <v>8065501.0948905107</v>
      </c>
      <c r="H34" s="782"/>
      <c r="I34" s="44"/>
      <c r="J34" s="331"/>
      <c r="L34" s="763" t="s">
        <v>551</v>
      </c>
      <c r="M34" s="37">
        <v>45293</v>
      </c>
      <c r="N34" s="37">
        <v>46388</v>
      </c>
      <c r="O34" s="38">
        <v>866646000</v>
      </c>
      <c r="P34" s="39">
        <f t="shared" si="1"/>
        <v>1096</v>
      </c>
      <c r="Q34" s="40">
        <f t="shared" si="2"/>
        <v>102</v>
      </c>
      <c r="R34" s="41">
        <f t="shared" si="5"/>
        <v>8065501.0948905107</v>
      </c>
      <c r="S34" s="766"/>
      <c r="T34" s="766"/>
    </row>
    <row r="35" spans="1:21" ht="39.950000000000003" customHeight="1">
      <c r="A35" s="412"/>
      <c r="B35" s="346"/>
      <c r="C35" s="346"/>
      <c r="D35" s="416" t="s">
        <v>1352</v>
      </c>
      <c r="E35" s="417"/>
      <c r="F35" s="418"/>
      <c r="G35" s="781">
        <f t="shared" si="6"/>
        <v>9897777.6892430279</v>
      </c>
      <c r="H35" s="782"/>
      <c r="I35" s="44"/>
      <c r="J35" s="331"/>
      <c r="L35" s="763" t="s">
        <v>1353</v>
      </c>
      <c r="M35" s="37">
        <v>45627</v>
      </c>
      <c r="N35" s="37">
        <v>46630</v>
      </c>
      <c r="O35" s="38">
        <v>288877000</v>
      </c>
      <c r="P35" s="39">
        <f t="shared" si="1"/>
        <v>1004</v>
      </c>
      <c r="Q35" s="40">
        <f t="shared" si="2"/>
        <v>344</v>
      </c>
      <c r="R35" s="41">
        <f t="shared" si="5"/>
        <v>9897777.6892430279</v>
      </c>
      <c r="S35" s="766"/>
      <c r="T35" s="766"/>
    </row>
    <row r="36" spans="1:21" ht="39.950000000000003" customHeight="1">
      <c r="A36" s="412"/>
      <c r="B36" s="346"/>
      <c r="C36" s="346"/>
      <c r="D36" s="416" t="s">
        <v>1354</v>
      </c>
      <c r="E36" s="417"/>
      <c r="F36" s="418"/>
      <c r="G36" s="781">
        <f t="shared" si="6"/>
        <v>11866718.26625387</v>
      </c>
      <c r="H36" s="782"/>
      <c r="I36" s="44"/>
      <c r="J36" s="331"/>
      <c r="L36" s="763" t="s">
        <v>1355</v>
      </c>
      <c r="M36" s="37">
        <v>45742</v>
      </c>
      <c r="N36" s="37">
        <v>46387</v>
      </c>
      <c r="O36" s="38">
        <v>759000000</v>
      </c>
      <c r="P36" s="39">
        <f t="shared" si="1"/>
        <v>646</v>
      </c>
      <c r="Q36" s="40">
        <f t="shared" si="2"/>
        <v>101</v>
      </c>
      <c r="R36" s="41">
        <f t="shared" si="5"/>
        <v>11866718.26625387</v>
      </c>
      <c r="S36" s="766"/>
      <c r="T36" s="768"/>
    </row>
    <row r="37" spans="1:21" ht="39.950000000000003" customHeight="1">
      <c r="A37" s="412"/>
      <c r="B37" s="346"/>
      <c r="C37" s="346"/>
      <c r="D37" s="416" t="s">
        <v>1356</v>
      </c>
      <c r="E37" s="417"/>
      <c r="F37" s="418"/>
      <c r="G37" s="781">
        <f t="shared" si="6"/>
        <v>9103873.090277778</v>
      </c>
      <c r="H37" s="782"/>
      <c r="I37" s="44"/>
      <c r="J37" s="331"/>
      <c r="L37" s="763" t="s">
        <v>544</v>
      </c>
      <c r="M37" s="37">
        <v>45796</v>
      </c>
      <c r="N37" s="37">
        <v>48675</v>
      </c>
      <c r="O37" s="38">
        <v>718333000</v>
      </c>
      <c r="P37" s="39">
        <f t="shared" si="1"/>
        <v>2880</v>
      </c>
      <c r="Q37" s="40">
        <f t="shared" si="2"/>
        <v>365</v>
      </c>
      <c r="R37" s="41">
        <f t="shared" si="5"/>
        <v>9103873.090277778</v>
      </c>
      <c r="S37" s="766"/>
      <c r="T37" s="766"/>
    </row>
    <row r="38" spans="1:21" ht="39.950000000000003" customHeight="1">
      <c r="A38" s="412"/>
      <c r="B38" s="346"/>
      <c r="C38" s="346"/>
      <c r="D38" s="416" t="s">
        <v>1357</v>
      </c>
      <c r="E38" s="417"/>
      <c r="F38" s="418"/>
      <c r="G38" s="781" t="s">
        <v>1358</v>
      </c>
      <c r="H38" s="782"/>
      <c r="I38" s="44"/>
      <c r="J38" s="331"/>
      <c r="L38" s="763" t="s">
        <v>1359</v>
      </c>
      <c r="M38" s="37">
        <v>45813</v>
      </c>
      <c r="N38" s="37">
        <v>46873</v>
      </c>
      <c r="O38" s="38">
        <v>43473000</v>
      </c>
      <c r="P38" s="39">
        <f t="shared" si="1"/>
        <v>1061</v>
      </c>
      <c r="Q38" s="40">
        <f t="shared" si="2"/>
        <v>365</v>
      </c>
      <c r="R38" s="41">
        <f t="shared" si="5"/>
        <v>1495536.7577756834</v>
      </c>
      <c r="S38" s="766"/>
      <c r="T38" s="768">
        <v>45973</v>
      </c>
    </row>
    <row r="39" spans="1:21" ht="39.950000000000003" customHeight="1">
      <c r="A39" s="412"/>
      <c r="B39" s="346"/>
      <c r="C39" s="346"/>
      <c r="D39" s="416" t="s">
        <v>1360</v>
      </c>
      <c r="E39" s="417"/>
      <c r="F39" s="418"/>
      <c r="G39" s="781">
        <f t="shared" ref="G39:G41" si="7">R39</f>
        <v>1805095.1276102089</v>
      </c>
      <c r="H39" s="782"/>
      <c r="I39" s="44"/>
      <c r="J39" s="331"/>
      <c r="L39" s="763" t="s">
        <v>1361</v>
      </c>
      <c r="M39" s="37">
        <v>45853</v>
      </c>
      <c r="N39" s="37">
        <v>46283</v>
      </c>
      <c r="O39" s="38">
        <v>324165000</v>
      </c>
      <c r="P39" s="39">
        <f t="shared" si="1"/>
        <v>431</v>
      </c>
      <c r="Q39" s="40">
        <f>IF((N39-$S$39+1)&gt;=365,365,(N39-$S$39+1))</f>
        <v>24</v>
      </c>
      <c r="R39" s="41">
        <f t="shared" si="5"/>
        <v>1805095.1276102089</v>
      </c>
      <c r="S39" s="768">
        <v>46260</v>
      </c>
      <c r="T39" s="766"/>
    </row>
    <row r="40" spans="1:21" ht="39.950000000000003" customHeight="1">
      <c r="A40" s="412"/>
      <c r="B40" s="346"/>
      <c r="C40" s="346"/>
      <c r="D40" s="416" t="s">
        <v>1362</v>
      </c>
      <c r="E40" s="417"/>
      <c r="F40" s="418"/>
      <c r="G40" s="781">
        <f t="shared" si="7"/>
        <v>25673277.042446371</v>
      </c>
      <c r="H40" s="782"/>
      <c r="I40" s="44"/>
      <c r="J40" s="331"/>
      <c r="L40" s="763" t="s">
        <v>551</v>
      </c>
      <c r="M40" s="37">
        <v>45931</v>
      </c>
      <c r="N40" s="37">
        <v>48121</v>
      </c>
      <c r="O40" s="38">
        <v>1541100000</v>
      </c>
      <c r="P40" s="39">
        <f t="shared" si="1"/>
        <v>2191</v>
      </c>
      <c r="Q40" s="40">
        <f t="shared" ref="Q40:Q41" si="8">IF((N40-$B$2+1)&gt;=365,365,(N40-$B$2+1))</f>
        <v>365</v>
      </c>
      <c r="R40" s="41">
        <f t="shared" si="5"/>
        <v>25673277.042446371</v>
      </c>
      <c r="S40" s="766"/>
      <c r="T40" s="766"/>
    </row>
    <row r="41" spans="1:21" ht="39.950000000000003" customHeight="1">
      <c r="A41" s="412"/>
      <c r="B41" s="346"/>
      <c r="C41" s="346"/>
      <c r="D41" s="416" t="s">
        <v>1363</v>
      </c>
      <c r="E41" s="417"/>
      <c r="F41" s="418"/>
      <c r="G41" s="781">
        <f t="shared" si="7"/>
        <v>18267657.132768363</v>
      </c>
      <c r="H41" s="782"/>
      <c r="I41" s="44"/>
      <c r="J41" s="331"/>
      <c r="L41" s="763" t="s">
        <v>1364</v>
      </c>
      <c r="M41" s="37">
        <v>46052</v>
      </c>
      <c r="N41" s="37">
        <v>47467</v>
      </c>
      <c r="O41" s="38">
        <v>708685000</v>
      </c>
      <c r="P41" s="39">
        <f t="shared" si="1"/>
        <v>1416</v>
      </c>
      <c r="Q41" s="40">
        <f t="shared" si="8"/>
        <v>365</v>
      </c>
      <c r="R41" s="41">
        <f t="shared" si="5"/>
        <v>18267657.132768363</v>
      </c>
      <c r="S41" s="766"/>
      <c r="T41" s="766"/>
    </row>
    <row r="42" spans="1:21" ht="39.950000000000003" customHeight="1">
      <c r="A42" s="412"/>
      <c r="B42" s="346"/>
      <c r="C42" s="346"/>
      <c r="D42" s="416" t="s">
        <v>1365</v>
      </c>
      <c r="E42" s="417"/>
      <c r="F42" s="418"/>
      <c r="G42" s="781">
        <f t="shared" si="6"/>
        <v>69720069.444444448</v>
      </c>
      <c r="H42" s="782"/>
      <c r="I42" s="44"/>
      <c r="J42" s="331"/>
      <c r="L42" s="763" t="s">
        <v>1366</v>
      </c>
      <c r="M42" s="37">
        <v>46097</v>
      </c>
      <c r="N42" s="37">
        <v>46816</v>
      </c>
      <c r="O42" s="38">
        <v>1375300000</v>
      </c>
      <c r="P42" s="39">
        <f t="shared" si="1"/>
        <v>720</v>
      </c>
      <c r="Q42" s="40">
        <f t="shared" si="2"/>
        <v>365</v>
      </c>
      <c r="R42" s="41">
        <f t="shared" si="5"/>
        <v>69720069.444444448</v>
      </c>
      <c r="S42" s="766"/>
      <c r="T42" s="766"/>
    </row>
    <row r="43" spans="1:21" ht="39.950000000000003" customHeight="1">
      <c r="A43" s="412"/>
      <c r="B43" s="346"/>
      <c r="C43" s="346"/>
      <c r="D43" s="416" t="s">
        <v>1367</v>
      </c>
      <c r="E43" s="417"/>
      <c r="F43" s="418"/>
      <c r="G43" s="781">
        <f t="shared" si="6"/>
        <v>35099332.599118941</v>
      </c>
      <c r="H43" s="782"/>
      <c r="I43" s="44"/>
      <c r="J43" s="331"/>
      <c r="L43" s="763" t="s">
        <v>551</v>
      </c>
      <c r="M43" s="37">
        <v>46126</v>
      </c>
      <c r="N43" s="37">
        <v>48395</v>
      </c>
      <c r="O43" s="38">
        <v>2182890000</v>
      </c>
      <c r="P43" s="39">
        <f t="shared" si="1"/>
        <v>2270</v>
      </c>
      <c r="Q43" s="40">
        <f t="shared" si="2"/>
        <v>365</v>
      </c>
      <c r="R43" s="41">
        <f t="shared" si="5"/>
        <v>35099332.599118941</v>
      </c>
      <c r="S43" s="766"/>
      <c r="T43" s="766"/>
    </row>
    <row r="44" spans="1:21" ht="39.950000000000003" customHeight="1">
      <c r="A44" s="412"/>
      <c r="B44" s="346"/>
      <c r="C44" s="346"/>
      <c r="D44" s="416" t="s">
        <v>1368</v>
      </c>
      <c r="E44" s="417"/>
      <c r="F44" s="418"/>
      <c r="G44" s="781">
        <f t="shared" si="6"/>
        <v>28248526.027397264</v>
      </c>
      <c r="H44" s="782"/>
      <c r="I44" s="44"/>
      <c r="J44" s="331"/>
      <c r="L44" s="763" t="s">
        <v>1369</v>
      </c>
      <c r="M44" s="37">
        <v>46266</v>
      </c>
      <c r="N44" s="37">
        <v>46630</v>
      </c>
      <c r="O44" s="38">
        <v>299730000</v>
      </c>
      <c r="P44" s="39">
        <f t="shared" si="1"/>
        <v>365</v>
      </c>
      <c r="Q44" s="40">
        <f t="shared" si="2"/>
        <v>344</v>
      </c>
      <c r="R44" s="41">
        <f t="shared" si="5"/>
        <v>28248526.027397264</v>
      </c>
      <c r="S44" s="766"/>
      <c r="T44" s="766"/>
    </row>
    <row r="45" spans="1:21" ht="39.950000000000003" customHeight="1">
      <c r="A45" s="152"/>
      <c r="B45" s="155"/>
      <c r="C45" s="155"/>
      <c r="D45" s="775" t="s">
        <v>944</v>
      </c>
      <c r="E45" s="776"/>
      <c r="F45" s="777"/>
      <c r="G45" s="778">
        <f>SUM(G29:H44)</f>
        <v>229180434.20051005</v>
      </c>
      <c r="H45" s="779"/>
      <c r="I45" s="44"/>
      <c r="J45" s="156"/>
      <c r="L45" s="763"/>
      <c r="M45" s="37"/>
      <c r="N45" s="37"/>
      <c r="O45" s="38"/>
      <c r="P45" s="39"/>
      <c r="Q45" s="40"/>
      <c r="R45" s="41"/>
      <c r="S45" s="196"/>
      <c r="T45" s="196"/>
    </row>
    <row r="46" spans="1:21" ht="39.950000000000003" customHeight="1">
      <c r="A46" s="303"/>
      <c r="B46" s="303"/>
      <c r="C46" s="303"/>
      <c r="D46" s="303"/>
      <c r="E46" s="303"/>
      <c r="F46" s="303"/>
      <c r="G46" s="303"/>
      <c r="H46" s="303"/>
      <c r="I46" s="303"/>
      <c r="J46" s="303"/>
      <c r="L46" s="760" t="s">
        <v>1320</v>
      </c>
      <c r="M46" s="760" t="s">
        <v>16</v>
      </c>
      <c r="N46" s="760" t="s">
        <v>17</v>
      </c>
      <c r="O46" s="760" t="s">
        <v>265</v>
      </c>
      <c r="P46" s="760" t="s">
        <v>1321</v>
      </c>
      <c r="Q46" s="760" t="s">
        <v>19</v>
      </c>
      <c r="R46" s="760" t="s">
        <v>13</v>
      </c>
      <c r="S46" s="760" t="s">
        <v>20</v>
      </c>
      <c r="T46" s="760" t="s">
        <v>1322</v>
      </c>
      <c r="U46" s="783"/>
    </row>
    <row r="47" spans="1:21" ht="39.950000000000003" customHeight="1">
      <c r="A47" s="411" t="s">
        <v>9</v>
      </c>
      <c r="B47" s="413" t="s">
        <v>240</v>
      </c>
      <c r="C47" s="413" t="str">
        <f>C6</f>
        <v>양원협</v>
      </c>
      <c r="D47" s="416" t="s">
        <v>1370</v>
      </c>
      <c r="E47" s="417" t="s">
        <v>1370</v>
      </c>
      <c r="F47" s="418" t="s">
        <v>1370</v>
      </c>
      <c r="G47" s="767" t="s">
        <v>1371</v>
      </c>
      <c r="H47" s="765"/>
      <c r="I47" s="44"/>
      <c r="J47" s="330">
        <v>7</v>
      </c>
      <c r="L47" s="763" t="s">
        <v>527</v>
      </c>
      <c r="M47" s="37">
        <v>44210</v>
      </c>
      <c r="N47" s="37">
        <v>46996</v>
      </c>
      <c r="O47" s="38">
        <v>3172277000</v>
      </c>
      <c r="P47" s="39">
        <f t="shared" ref="P47:P80" si="9">N47-M47+1</f>
        <v>2787</v>
      </c>
      <c r="Q47" s="40">
        <f t="shared" ref="Q47:Q64" si="10">IF((N47-$B$2+1)&gt;=365,365,(N47-$B$2+1))</f>
        <v>365</v>
      </c>
      <c r="R47" s="41">
        <f t="shared" ref="R47:R64" si="11">O47*Q47/P47/10</f>
        <v>41545787.764621451</v>
      </c>
      <c r="S47" s="768"/>
      <c r="T47" s="768">
        <v>45622</v>
      </c>
    </row>
    <row r="48" spans="1:21" ht="39.950000000000003" customHeight="1">
      <c r="A48" s="412"/>
      <c r="B48" s="346"/>
      <c r="C48" s="346"/>
      <c r="D48" s="416" t="s">
        <v>1372</v>
      </c>
      <c r="E48" s="417" t="s">
        <v>1372</v>
      </c>
      <c r="F48" s="418" t="s">
        <v>1372</v>
      </c>
      <c r="G48" s="764">
        <f>R48</f>
        <v>1025932.1618308133</v>
      </c>
      <c r="H48" s="765"/>
      <c r="I48" s="44"/>
      <c r="J48" s="331"/>
      <c r="L48" s="763" t="s">
        <v>1373</v>
      </c>
      <c r="M48" s="37">
        <v>43941</v>
      </c>
      <c r="N48" s="37">
        <v>46387</v>
      </c>
      <c r="O48" s="38">
        <v>248560000</v>
      </c>
      <c r="P48" s="39">
        <f t="shared" si="9"/>
        <v>2447</v>
      </c>
      <c r="Q48" s="40">
        <f t="shared" si="10"/>
        <v>101</v>
      </c>
      <c r="R48" s="41">
        <f t="shared" si="11"/>
        <v>1025932.1618308133</v>
      </c>
      <c r="S48" s="768"/>
      <c r="T48" s="766"/>
    </row>
    <row r="49" spans="1:20" ht="39.950000000000003" customHeight="1">
      <c r="A49" s="412"/>
      <c r="B49" s="346"/>
      <c r="C49" s="346"/>
      <c r="D49" s="416" t="s">
        <v>1374</v>
      </c>
      <c r="E49" s="417" t="s">
        <v>1374</v>
      </c>
      <c r="F49" s="418" t="s">
        <v>1374</v>
      </c>
      <c r="G49" s="764">
        <f>R49</f>
        <v>1650000</v>
      </c>
      <c r="H49" s="765"/>
      <c r="I49" s="44"/>
      <c r="J49" s="331"/>
      <c r="L49" s="763" t="s">
        <v>1375</v>
      </c>
      <c r="M49" s="37">
        <v>44330</v>
      </c>
      <c r="N49" s="37" t="s">
        <v>160</v>
      </c>
      <c r="O49" s="38">
        <v>16500000</v>
      </c>
      <c r="P49" s="39">
        <v>365</v>
      </c>
      <c r="Q49" s="40">
        <v>365</v>
      </c>
      <c r="R49" s="41">
        <f t="shared" si="11"/>
        <v>1650000</v>
      </c>
      <c r="S49" s="768"/>
      <c r="T49" s="766"/>
    </row>
    <row r="50" spans="1:20" ht="39.950000000000003" customHeight="1">
      <c r="A50" s="412"/>
      <c r="B50" s="346"/>
      <c r="C50" s="346"/>
      <c r="D50" s="416" t="s">
        <v>1376</v>
      </c>
      <c r="E50" s="417" t="s">
        <v>1376</v>
      </c>
      <c r="F50" s="418" t="s">
        <v>1376</v>
      </c>
      <c r="G50" s="767" t="s">
        <v>1377</v>
      </c>
      <c r="H50" s="765"/>
      <c r="I50" s="44"/>
      <c r="J50" s="331"/>
      <c r="L50" s="763" t="s">
        <v>1378</v>
      </c>
      <c r="M50" s="37">
        <v>44739</v>
      </c>
      <c r="N50" s="37">
        <v>45291</v>
      </c>
      <c r="O50" s="38">
        <v>192112000</v>
      </c>
      <c r="P50" s="39">
        <f t="shared" si="9"/>
        <v>553</v>
      </c>
      <c r="Q50" s="40">
        <f>IF((N50-$S$50+1)&gt;=365,365,(N50-$S$50+1))</f>
        <v>12</v>
      </c>
      <c r="R50" s="41">
        <f t="shared" si="11"/>
        <v>416879.56600361661</v>
      </c>
      <c r="S50" s="768">
        <v>45280</v>
      </c>
      <c r="T50" s="768">
        <v>45317</v>
      </c>
    </row>
    <row r="51" spans="1:20" ht="39.950000000000003" customHeight="1">
      <c r="A51" s="412"/>
      <c r="B51" s="346"/>
      <c r="C51" s="346"/>
      <c r="D51" s="416" t="s">
        <v>1379</v>
      </c>
      <c r="E51" s="417" t="s">
        <v>1379</v>
      </c>
      <c r="F51" s="418" t="s">
        <v>1379</v>
      </c>
      <c r="G51" s="767" t="s">
        <v>1380</v>
      </c>
      <c r="H51" s="765"/>
      <c r="I51" s="44"/>
      <c r="J51" s="331"/>
      <c r="L51" s="763" t="s">
        <v>1381</v>
      </c>
      <c r="M51" s="37">
        <v>44795</v>
      </c>
      <c r="N51" s="37">
        <v>46496</v>
      </c>
      <c r="O51" s="38">
        <v>30607000</v>
      </c>
      <c r="P51" s="39">
        <f t="shared" si="9"/>
        <v>1702</v>
      </c>
      <c r="Q51" s="40">
        <f>IF((N51-$S$51+1)&gt;=365,365,(N51-$S$51+1))</f>
        <v>365</v>
      </c>
      <c r="R51" s="41">
        <f t="shared" si="11"/>
        <v>656378.08460634551</v>
      </c>
      <c r="S51" s="768">
        <v>44959</v>
      </c>
      <c r="T51" s="766"/>
    </row>
    <row r="52" spans="1:20" ht="39.950000000000003" customHeight="1">
      <c r="A52" s="412"/>
      <c r="B52" s="346"/>
      <c r="C52" s="346"/>
      <c r="D52" s="416" t="s">
        <v>1382</v>
      </c>
      <c r="E52" s="417" t="s">
        <v>1382</v>
      </c>
      <c r="F52" s="418" t="s">
        <v>1382</v>
      </c>
      <c r="G52" s="764">
        <f>R52</f>
        <v>10262382.133995038</v>
      </c>
      <c r="H52" s="765"/>
      <c r="I52" s="44"/>
      <c r="J52" s="331"/>
      <c r="L52" s="763" t="s">
        <v>527</v>
      </c>
      <c r="M52" s="37">
        <v>44847</v>
      </c>
      <c r="N52" s="37">
        <v>46458</v>
      </c>
      <c r="O52" s="38">
        <v>961800000</v>
      </c>
      <c r="P52" s="39">
        <f t="shared" si="9"/>
        <v>1612</v>
      </c>
      <c r="Q52" s="40">
        <f t="shared" si="10"/>
        <v>172</v>
      </c>
      <c r="R52" s="41">
        <f t="shared" si="11"/>
        <v>10262382.133995038</v>
      </c>
      <c r="S52" s="766"/>
      <c r="T52" s="766"/>
    </row>
    <row r="53" spans="1:20" ht="39.950000000000003" customHeight="1">
      <c r="A53" s="412"/>
      <c r="B53" s="346"/>
      <c r="C53" s="346"/>
      <c r="D53" s="416" t="s">
        <v>1383</v>
      </c>
      <c r="E53" s="417" t="s">
        <v>1383</v>
      </c>
      <c r="F53" s="418" t="s">
        <v>1383</v>
      </c>
      <c r="G53" s="767" t="s">
        <v>1384</v>
      </c>
      <c r="H53" s="765"/>
      <c r="I53" s="44"/>
      <c r="J53" s="331"/>
      <c r="L53" s="763" t="s">
        <v>1385</v>
      </c>
      <c r="M53" s="37">
        <v>45089</v>
      </c>
      <c r="N53" s="37">
        <v>45268</v>
      </c>
      <c r="O53" s="38">
        <v>19400000</v>
      </c>
      <c r="P53" s="39">
        <f t="shared" si="9"/>
        <v>180</v>
      </c>
      <c r="Q53" s="40">
        <f>IF((N53-$S$53+1)&gt;=365,365,(N53-$S$53+1))</f>
        <v>103</v>
      </c>
      <c r="R53" s="41">
        <f t="shared" si="11"/>
        <v>1110111.1111111112</v>
      </c>
      <c r="S53" s="768">
        <v>45166</v>
      </c>
      <c r="T53" s="766"/>
    </row>
    <row r="54" spans="1:20" ht="39.950000000000003" customHeight="1">
      <c r="A54" s="412"/>
      <c r="B54" s="346"/>
      <c r="C54" s="346"/>
      <c r="D54" s="416" t="s">
        <v>1386</v>
      </c>
      <c r="E54" s="417" t="s">
        <v>1386</v>
      </c>
      <c r="F54" s="418" t="s">
        <v>1386</v>
      </c>
      <c r="G54" s="767" t="s">
        <v>1387</v>
      </c>
      <c r="H54" s="765"/>
      <c r="I54" s="44"/>
      <c r="J54" s="331"/>
      <c r="L54" s="763" t="s">
        <v>1381</v>
      </c>
      <c r="M54" s="37">
        <v>45267</v>
      </c>
      <c r="N54" s="37">
        <v>46696</v>
      </c>
      <c r="O54" s="38">
        <v>43398000</v>
      </c>
      <c r="P54" s="39">
        <f t="shared" si="9"/>
        <v>1430</v>
      </c>
      <c r="Q54" s="40">
        <f>IF((N54-$S$54+1)&gt;=365,365,(N54-$S$54+1))</f>
        <v>365</v>
      </c>
      <c r="R54" s="41">
        <f t="shared" si="11"/>
        <v>1107711.1888111888</v>
      </c>
      <c r="S54" s="768">
        <v>45839</v>
      </c>
      <c r="T54" s="768"/>
    </row>
    <row r="55" spans="1:20" ht="39.950000000000003" customHeight="1">
      <c r="A55" s="412"/>
      <c r="B55" s="346"/>
      <c r="C55" s="346"/>
      <c r="D55" s="416" t="s">
        <v>1388</v>
      </c>
      <c r="E55" s="417" t="s">
        <v>1388</v>
      </c>
      <c r="F55" s="418" t="s">
        <v>1388</v>
      </c>
      <c r="G55" s="767" t="s">
        <v>1389</v>
      </c>
      <c r="H55" s="765"/>
      <c r="I55" s="44"/>
      <c r="J55" s="331"/>
      <c r="L55" s="763" t="s">
        <v>1390</v>
      </c>
      <c r="M55" s="37">
        <v>45287</v>
      </c>
      <c r="N55" s="37">
        <v>46169</v>
      </c>
      <c r="O55" s="38">
        <v>672880000</v>
      </c>
      <c r="P55" s="39">
        <f t="shared" si="9"/>
        <v>883</v>
      </c>
      <c r="Q55" s="40">
        <f>IF((N55-$S$55+1)&gt;=365,365,(N55-$S$55+1))</f>
        <v>22</v>
      </c>
      <c r="R55" s="41">
        <f t="shared" si="11"/>
        <v>1676484.711211778</v>
      </c>
      <c r="S55" s="768">
        <v>46148</v>
      </c>
      <c r="T55" s="766"/>
    </row>
    <row r="56" spans="1:20" ht="39.950000000000003" customHeight="1">
      <c r="A56" s="412"/>
      <c r="B56" s="346"/>
      <c r="C56" s="346"/>
      <c r="D56" s="416" t="s">
        <v>1391</v>
      </c>
      <c r="E56" s="417" t="s">
        <v>1391</v>
      </c>
      <c r="F56" s="418" t="s">
        <v>1391</v>
      </c>
      <c r="G56" s="764">
        <f>R56</f>
        <v>5051753.0927835051</v>
      </c>
      <c r="H56" s="765"/>
      <c r="I56" s="44"/>
      <c r="J56" s="331"/>
      <c r="L56" s="763" t="s">
        <v>591</v>
      </c>
      <c r="M56" s="37">
        <v>42986</v>
      </c>
      <c r="N56" s="37">
        <v>46477</v>
      </c>
      <c r="O56" s="38">
        <v>923598000</v>
      </c>
      <c r="P56" s="39">
        <f t="shared" si="9"/>
        <v>3492</v>
      </c>
      <c r="Q56" s="40">
        <f t="shared" si="10"/>
        <v>191</v>
      </c>
      <c r="R56" s="41">
        <f t="shared" si="11"/>
        <v>5051753.0927835051</v>
      </c>
      <c r="S56" s="768"/>
      <c r="T56" s="766"/>
    </row>
    <row r="57" spans="1:20" ht="39.950000000000003" customHeight="1">
      <c r="A57" s="412"/>
      <c r="B57" s="346"/>
      <c r="C57" s="346"/>
      <c r="D57" s="416" t="s">
        <v>664</v>
      </c>
      <c r="E57" s="417" t="s">
        <v>664</v>
      </c>
      <c r="F57" s="418" t="s">
        <v>664</v>
      </c>
      <c r="G57" s="764">
        <f t="shared" ref="G57:G59" si="12">R57</f>
        <v>15860866.039571846</v>
      </c>
      <c r="H57" s="765"/>
      <c r="I57" s="44"/>
      <c r="J57" s="331"/>
      <c r="L57" s="763" t="s">
        <v>776</v>
      </c>
      <c r="M57" s="37">
        <v>44004</v>
      </c>
      <c r="N57" s="37">
        <v>47086</v>
      </c>
      <c r="O57" s="38">
        <v>1339700000</v>
      </c>
      <c r="P57" s="39">
        <f t="shared" si="9"/>
        <v>3083</v>
      </c>
      <c r="Q57" s="40">
        <f t="shared" si="10"/>
        <v>365</v>
      </c>
      <c r="R57" s="41">
        <f t="shared" si="11"/>
        <v>15860866.039571846</v>
      </c>
      <c r="S57" s="766"/>
      <c r="T57" s="768"/>
    </row>
    <row r="58" spans="1:20" ht="57" customHeight="1">
      <c r="A58" s="412"/>
      <c r="B58" s="346"/>
      <c r="C58" s="346"/>
      <c r="D58" s="416" t="s">
        <v>1392</v>
      </c>
      <c r="E58" s="417" t="s">
        <v>1392</v>
      </c>
      <c r="F58" s="418" t="s">
        <v>1392</v>
      </c>
      <c r="G58" s="764">
        <f t="shared" si="12"/>
        <v>40033343.137254901</v>
      </c>
      <c r="H58" s="765"/>
      <c r="I58" s="44"/>
      <c r="J58" s="331"/>
      <c r="L58" s="763" t="s">
        <v>1393</v>
      </c>
      <c r="M58" s="37">
        <v>45412</v>
      </c>
      <c r="N58" s="37">
        <v>46941</v>
      </c>
      <c r="O58" s="38">
        <v>1678110000</v>
      </c>
      <c r="P58" s="39">
        <f t="shared" si="9"/>
        <v>1530</v>
      </c>
      <c r="Q58" s="40">
        <f t="shared" si="10"/>
        <v>365</v>
      </c>
      <c r="R58" s="41">
        <f t="shared" si="11"/>
        <v>40033343.137254901</v>
      </c>
      <c r="S58" s="766"/>
      <c r="T58" s="768"/>
    </row>
    <row r="59" spans="1:20" ht="39.950000000000003" customHeight="1">
      <c r="A59" s="412"/>
      <c r="B59" s="346"/>
      <c r="C59" s="346"/>
      <c r="D59" s="416" t="s">
        <v>1394</v>
      </c>
      <c r="E59" s="417" t="s">
        <v>1394</v>
      </c>
      <c r="F59" s="418" t="s">
        <v>1394</v>
      </c>
      <c r="G59" s="764">
        <f t="shared" si="12"/>
        <v>18210794.778214488</v>
      </c>
      <c r="H59" s="765"/>
      <c r="I59" s="44"/>
      <c r="J59" s="331"/>
      <c r="L59" s="763" t="s">
        <v>527</v>
      </c>
      <c r="M59" s="37">
        <v>45428</v>
      </c>
      <c r="N59" s="37">
        <v>47208</v>
      </c>
      <c r="O59" s="38">
        <v>888587000</v>
      </c>
      <c r="P59" s="39">
        <f t="shared" si="9"/>
        <v>1781</v>
      </c>
      <c r="Q59" s="40">
        <f t="shared" si="10"/>
        <v>365</v>
      </c>
      <c r="R59" s="41">
        <f t="shared" si="11"/>
        <v>18210794.778214488</v>
      </c>
      <c r="S59" s="768"/>
      <c r="T59" s="766"/>
    </row>
    <row r="60" spans="1:20" ht="39.950000000000003" customHeight="1">
      <c r="A60" s="412"/>
      <c r="B60" s="346"/>
      <c r="C60" s="346"/>
      <c r="D60" s="416" t="s">
        <v>1395</v>
      </c>
      <c r="E60" s="417" t="s">
        <v>1395</v>
      </c>
      <c r="F60" s="418" t="s">
        <v>1395</v>
      </c>
      <c r="G60" s="764">
        <f>R60</f>
        <v>28929769.732326698</v>
      </c>
      <c r="H60" s="765"/>
      <c r="I60" s="44"/>
      <c r="J60" s="331"/>
      <c r="L60" s="763" t="s">
        <v>1396</v>
      </c>
      <c r="M60" s="37">
        <v>45450</v>
      </c>
      <c r="N60" s="37">
        <v>46906</v>
      </c>
      <c r="O60" s="38">
        <v>1154813000</v>
      </c>
      <c r="P60" s="39">
        <f t="shared" si="9"/>
        <v>1457</v>
      </c>
      <c r="Q60" s="40">
        <f t="shared" si="10"/>
        <v>365</v>
      </c>
      <c r="R60" s="41">
        <f t="shared" si="11"/>
        <v>28929769.732326698</v>
      </c>
      <c r="S60" s="768"/>
      <c r="T60" s="766"/>
    </row>
    <row r="61" spans="1:20" ht="39.950000000000003" customHeight="1">
      <c r="A61" s="412"/>
      <c r="B61" s="346"/>
      <c r="C61" s="346"/>
      <c r="D61" s="416" t="s">
        <v>1397</v>
      </c>
      <c r="E61" s="417" t="s">
        <v>1397</v>
      </c>
      <c r="F61" s="418" t="s">
        <v>1397</v>
      </c>
      <c r="G61" s="764">
        <f>R61</f>
        <v>13310177.91970803</v>
      </c>
      <c r="H61" s="765"/>
      <c r="I61" s="44"/>
      <c r="J61" s="331"/>
      <c r="L61" s="763" t="s">
        <v>527</v>
      </c>
      <c r="M61" s="37">
        <v>45861</v>
      </c>
      <c r="N61" s="37">
        <v>46956</v>
      </c>
      <c r="O61" s="38">
        <v>399670000</v>
      </c>
      <c r="P61" s="39">
        <f t="shared" si="9"/>
        <v>1096</v>
      </c>
      <c r="Q61" s="40">
        <f t="shared" si="10"/>
        <v>365</v>
      </c>
      <c r="R61" s="41">
        <f t="shared" si="11"/>
        <v>13310177.91970803</v>
      </c>
      <c r="S61" s="766"/>
      <c r="T61" s="766"/>
    </row>
    <row r="62" spans="1:20" ht="39.950000000000003" customHeight="1">
      <c r="A62" s="412"/>
      <c r="B62" s="346"/>
      <c r="C62" s="346"/>
      <c r="D62" s="416" t="s">
        <v>1398</v>
      </c>
      <c r="E62" s="417" t="s">
        <v>1398</v>
      </c>
      <c r="F62" s="418" t="s">
        <v>1398</v>
      </c>
      <c r="G62" s="764">
        <f>R62</f>
        <v>15126911.281489596</v>
      </c>
      <c r="H62" s="765"/>
      <c r="I62" s="44"/>
      <c r="J62" s="331"/>
      <c r="L62" s="763" t="s">
        <v>527</v>
      </c>
      <c r="M62" s="37">
        <v>45903</v>
      </c>
      <c r="N62" s="37">
        <v>47728</v>
      </c>
      <c r="O62" s="38">
        <v>756760000</v>
      </c>
      <c r="P62" s="39">
        <f t="shared" si="9"/>
        <v>1826</v>
      </c>
      <c r="Q62" s="40">
        <f t="shared" si="10"/>
        <v>365</v>
      </c>
      <c r="R62" s="41">
        <f t="shared" si="11"/>
        <v>15126911.281489596</v>
      </c>
      <c r="S62" s="768"/>
      <c r="T62" s="766"/>
    </row>
    <row r="63" spans="1:20" ht="39.950000000000003" customHeight="1">
      <c r="A63" s="412"/>
      <c r="B63" s="346"/>
      <c r="C63" s="346"/>
      <c r="D63" s="416" t="s">
        <v>1399</v>
      </c>
      <c r="E63" s="417" t="s">
        <v>1400</v>
      </c>
      <c r="F63" s="418" t="s">
        <v>1400</v>
      </c>
      <c r="G63" s="764">
        <f>R63</f>
        <v>43208391.734052107</v>
      </c>
      <c r="H63" s="765"/>
      <c r="I63" s="44"/>
      <c r="J63" s="331"/>
      <c r="L63" s="763" t="s">
        <v>527</v>
      </c>
      <c r="M63" s="37">
        <v>46065</v>
      </c>
      <c r="N63" s="37">
        <v>47177</v>
      </c>
      <c r="O63" s="38">
        <v>1317560000</v>
      </c>
      <c r="P63" s="39">
        <f t="shared" si="9"/>
        <v>1113</v>
      </c>
      <c r="Q63" s="40">
        <f t="shared" si="10"/>
        <v>365</v>
      </c>
      <c r="R63" s="41">
        <f t="shared" si="11"/>
        <v>43208391.734052107</v>
      </c>
      <c r="S63" s="766"/>
      <c r="T63" s="766"/>
    </row>
    <row r="64" spans="1:20" ht="57" customHeight="1">
      <c r="A64" s="412"/>
      <c r="B64" s="346"/>
      <c r="C64" s="346"/>
      <c r="D64" s="416" t="s">
        <v>1336</v>
      </c>
      <c r="E64" s="417" t="s">
        <v>1336</v>
      </c>
      <c r="F64" s="418" t="s">
        <v>1336</v>
      </c>
      <c r="G64" s="764">
        <f>R64</f>
        <v>26928537.197626658</v>
      </c>
      <c r="H64" s="765"/>
      <c r="I64" s="44"/>
      <c r="J64" s="331"/>
      <c r="L64" s="763" t="s">
        <v>527</v>
      </c>
      <c r="M64" s="37">
        <v>46078</v>
      </c>
      <c r="N64" s="37">
        <v>48268</v>
      </c>
      <c r="O64" s="38">
        <v>1616450000</v>
      </c>
      <c r="P64" s="39">
        <f t="shared" si="9"/>
        <v>2191</v>
      </c>
      <c r="Q64" s="40">
        <f t="shared" si="10"/>
        <v>365</v>
      </c>
      <c r="R64" s="41">
        <f t="shared" si="11"/>
        <v>26928537.197626658</v>
      </c>
      <c r="S64" s="196"/>
      <c r="T64" s="196"/>
    </row>
    <row r="65" spans="1:21" ht="39.950000000000003" customHeight="1">
      <c r="A65" s="152"/>
      <c r="B65" s="155"/>
      <c r="C65" s="155"/>
      <c r="D65" s="775" t="s">
        <v>944</v>
      </c>
      <c r="E65" s="776"/>
      <c r="F65" s="777"/>
      <c r="G65" s="778">
        <f>SUM(G47:H64)</f>
        <v>219598859.20885366</v>
      </c>
      <c r="H65" s="779"/>
      <c r="I65" s="44"/>
      <c r="J65" s="145"/>
      <c r="L65" s="196"/>
      <c r="M65" s="37"/>
      <c r="N65" s="37"/>
      <c r="O65" s="38"/>
      <c r="P65" s="39"/>
      <c r="Q65" s="40"/>
      <c r="R65" s="41"/>
      <c r="S65" s="196"/>
      <c r="T65" s="196"/>
    </row>
    <row r="66" spans="1:21" ht="39.950000000000003" customHeight="1">
      <c r="A66" s="303"/>
      <c r="B66" s="303"/>
      <c r="C66" s="303"/>
      <c r="D66" s="303"/>
      <c r="E66" s="303"/>
      <c r="F66" s="303"/>
      <c r="G66" s="303"/>
      <c r="H66" s="303"/>
      <c r="I66" s="303"/>
      <c r="J66" s="303"/>
      <c r="L66" s="760" t="s">
        <v>1320</v>
      </c>
      <c r="M66" s="760" t="s">
        <v>16</v>
      </c>
      <c r="N66" s="760" t="s">
        <v>17</v>
      </c>
      <c r="O66" s="760" t="s">
        <v>265</v>
      </c>
      <c r="P66" s="760" t="s">
        <v>1321</v>
      </c>
      <c r="Q66" s="760" t="s">
        <v>19</v>
      </c>
      <c r="R66" s="760" t="s">
        <v>13</v>
      </c>
      <c r="S66" s="760" t="s">
        <v>20</v>
      </c>
      <c r="T66" s="760" t="s">
        <v>1322</v>
      </c>
      <c r="U66" s="783"/>
    </row>
    <row r="67" spans="1:21" ht="39.950000000000003" customHeight="1">
      <c r="A67" s="411" t="s">
        <v>9</v>
      </c>
      <c r="B67" s="413" t="str">
        <f>B7</f>
        <v>소음진동</v>
      </c>
      <c r="C67" s="413" t="str">
        <f>C7</f>
        <v>백민경</v>
      </c>
      <c r="D67" s="416" t="s">
        <v>1401</v>
      </c>
      <c r="E67" s="417"/>
      <c r="F67" s="418"/>
      <c r="G67" s="764">
        <f t="shared" ref="G67:G80" si="13">R67</f>
        <v>24485834.138797604</v>
      </c>
      <c r="H67" s="765"/>
      <c r="I67" s="44"/>
      <c r="J67" s="330">
        <v>7</v>
      </c>
      <c r="L67" s="763" t="s">
        <v>1255</v>
      </c>
      <c r="M67" s="37">
        <v>41946</v>
      </c>
      <c r="N67" s="37">
        <v>47118</v>
      </c>
      <c r="O67" s="38">
        <v>3470280000</v>
      </c>
      <c r="P67" s="39">
        <f t="shared" si="9"/>
        <v>5173</v>
      </c>
      <c r="Q67" s="40">
        <f t="shared" ref="Q67:Q80" si="14">IF((N67-$B$2+1)&gt;=365,365,(N67-$B$2+1))</f>
        <v>365</v>
      </c>
      <c r="R67" s="41">
        <f t="shared" ref="R67:R80" si="15">O67*Q67/P67/10</f>
        <v>24485834.138797604</v>
      </c>
      <c r="S67" s="766"/>
      <c r="T67" s="766"/>
    </row>
    <row r="68" spans="1:21" ht="39.950000000000003" customHeight="1">
      <c r="A68" s="412"/>
      <c r="B68" s="346"/>
      <c r="C68" s="346"/>
      <c r="D68" s="416" t="s">
        <v>1402</v>
      </c>
      <c r="E68" s="417"/>
      <c r="F68" s="418"/>
      <c r="G68" s="767" t="s">
        <v>1403</v>
      </c>
      <c r="H68" s="765"/>
      <c r="I68" s="44"/>
      <c r="J68" s="331"/>
      <c r="L68" s="763" t="s">
        <v>527</v>
      </c>
      <c r="M68" s="37">
        <v>43944</v>
      </c>
      <c r="N68" s="37">
        <v>46568</v>
      </c>
      <c r="O68" s="38">
        <v>670460000</v>
      </c>
      <c r="P68" s="39">
        <f t="shared" si="9"/>
        <v>2625</v>
      </c>
      <c r="Q68" s="40">
        <f t="shared" si="14"/>
        <v>282</v>
      </c>
      <c r="R68" s="41"/>
      <c r="S68" s="766"/>
      <c r="T68" s="768">
        <v>44334</v>
      </c>
    </row>
    <row r="69" spans="1:21" ht="39.950000000000003" customHeight="1">
      <c r="A69" s="412"/>
      <c r="B69" s="346"/>
      <c r="C69" s="346"/>
      <c r="D69" s="416" t="s">
        <v>1404</v>
      </c>
      <c r="E69" s="417"/>
      <c r="F69" s="418"/>
      <c r="G69" s="764">
        <f t="shared" si="13"/>
        <v>17535860.260586318</v>
      </c>
      <c r="H69" s="765"/>
      <c r="I69" s="44"/>
      <c r="J69" s="331"/>
      <c r="L69" s="763" t="s">
        <v>1373</v>
      </c>
      <c r="M69" s="37">
        <v>44595</v>
      </c>
      <c r="N69" s="37">
        <v>47664</v>
      </c>
      <c r="O69" s="38">
        <v>1474934000</v>
      </c>
      <c r="P69" s="39">
        <f t="shared" si="9"/>
        <v>3070</v>
      </c>
      <c r="Q69" s="40">
        <f t="shared" si="14"/>
        <v>365</v>
      </c>
      <c r="R69" s="41">
        <f t="shared" ref="R69:R73" si="16">O69*Q69/P69/10</f>
        <v>17535860.260586318</v>
      </c>
      <c r="S69" s="766"/>
      <c r="T69" s="766"/>
    </row>
    <row r="70" spans="1:21" ht="39.950000000000003" customHeight="1">
      <c r="A70" s="412"/>
      <c r="B70" s="346"/>
      <c r="C70" s="346"/>
      <c r="D70" s="416" t="s">
        <v>1252</v>
      </c>
      <c r="E70" s="417"/>
      <c r="F70" s="418"/>
      <c r="G70" s="767" t="s">
        <v>1405</v>
      </c>
      <c r="H70" s="765"/>
      <c r="I70" s="44"/>
      <c r="J70" s="331"/>
      <c r="L70" s="763" t="s">
        <v>527</v>
      </c>
      <c r="M70" s="37">
        <v>45077</v>
      </c>
      <c r="N70" s="37">
        <v>47268</v>
      </c>
      <c r="O70" s="38">
        <v>1875489000</v>
      </c>
      <c r="P70" s="39">
        <f t="shared" si="9"/>
        <v>2192</v>
      </c>
      <c r="Q70" s="40">
        <f t="shared" si="14"/>
        <v>365</v>
      </c>
      <c r="R70" s="41"/>
      <c r="S70" s="766"/>
      <c r="T70" s="768">
        <v>46118</v>
      </c>
    </row>
    <row r="71" spans="1:21" ht="39.950000000000003" customHeight="1">
      <c r="A71" s="412"/>
      <c r="B71" s="346"/>
      <c r="C71" s="346"/>
      <c r="D71" s="416" t="s">
        <v>1327</v>
      </c>
      <c r="E71" s="417"/>
      <c r="F71" s="418"/>
      <c r="G71" s="764">
        <f t="shared" si="13"/>
        <v>8065501.0948905107</v>
      </c>
      <c r="H71" s="765"/>
      <c r="I71" s="44"/>
      <c r="J71" s="331"/>
      <c r="L71" s="763" t="s">
        <v>527</v>
      </c>
      <c r="M71" s="37">
        <v>45293</v>
      </c>
      <c r="N71" s="37">
        <v>46388</v>
      </c>
      <c r="O71" s="38">
        <v>866646000</v>
      </c>
      <c r="P71" s="39">
        <f t="shared" si="9"/>
        <v>1096</v>
      </c>
      <c r="Q71" s="40">
        <f t="shared" si="14"/>
        <v>102</v>
      </c>
      <c r="R71" s="41">
        <f t="shared" si="16"/>
        <v>8065501.0948905107</v>
      </c>
      <c r="S71" s="766"/>
      <c r="T71" s="766"/>
    </row>
    <row r="72" spans="1:21" ht="39.950000000000003" customHeight="1">
      <c r="A72" s="412"/>
      <c r="B72" s="346"/>
      <c r="C72" s="346"/>
      <c r="D72" s="416" t="s">
        <v>1406</v>
      </c>
      <c r="E72" s="417"/>
      <c r="F72" s="418"/>
      <c r="G72" s="764">
        <f t="shared" si="13"/>
        <v>7231790.319634703</v>
      </c>
      <c r="H72" s="765"/>
      <c r="I72" s="44"/>
      <c r="J72" s="331"/>
      <c r="L72" s="763" t="s">
        <v>1407</v>
      </c>
      <c r="M72" s="37">
        <v>45460</v>
      </c>
      <c r="N72" s="37">
        <v>46554</v>
      </c>
      <c r="O72" s="38">
        <v>295478000</v>
      </c>
      <c r="P72" s="39">
        <f t="shared" si="9"/>
        <v>1095</v>
      </c>
      <c r="Q72" s="40">
        <f t="shared" si="14"/>
        <v>268</v>
      </c>
      <c r="R72" s="41">
        <f t="shared" si="16"/>
        <v>7231790.319634703</v>
      </c>
      <c r="S72" s="768"/>
      <c r="T72" s="766"/>
    </row>
    <row r="73" spans="1:21" ht="39.950000000000003" customHeight="1">
      <c r="A73" s="412"/>
      <c r="B73" s="346"/>
      <c r="C73" s="346"/>
      <c r="D73" s="416" t="s">
        <v>1408</v>
      </c>
      <c r="E73" s="417"/>
      <c r="F73" s="418"/>
      <c r="G73" s="764">
        <f t="shared" si="13"/>
        <v>11250821.467688937</v>
      </c>
      <c r="H73" s="765"/>
      <c r="I73" s="44"/>
      <c r="J73" s="331"/>
      <c r="L73" s="763" t="s">
        <v>883</v>
      </c>
      <c r="M73" s="37">
        <v>45470</v>
      </c>
      <c r="N73" s="37">
        <v>46382</v>
      </c>
      <c r="O73" s="38">
        <v>1070000000</v>
      </c>
      <c r="P73" s="39">
        <f t="shared" si="9"/>
        <v>913</v>
      </c>
      <c r="Q73" s="40">
        <f t="shared" si="14"/>
        <v>96</v>
      </c>
      <c r="R73" s="41">
        <f t="shared" si="16"/>
        <v>11250821.467688937</v>
      </c>
      <c r="S73" s="766"/>
      <c r="T73" s="766"/>
    </row>
    <row r="74" spans="1:21" ht="39.950000000000003" customHeight="1">
      <c r="A74" s="412"/>
      <c r="B74" s="346"/>
      <c r="C74" s="346"/>
      <c r="D74" s="416" t="s">
        <v>1409</v>
      </c>
      <c r="E74" s="417"/>
      <c r="F74" s="418"/>
      <c r="G74" s="767" t="s">
        <v>1410</v>
      </c>
      <c r="H74" s="765"/>
      <c r="I74" s="44"/>
      <c r="J74" s="331"/>
      <c r="L74" s="763" t="s">
        <v>1411</v>
      </c>
      <c r="M74" s="37">
        <v>45490</v>
      </c>
      <c r="N74" s="37">
        <v>46401</v>
      </c>
      <c r="O74" s="38">
        <v>607442000</v>
      </c>
      <c r="P74" s="39">
        <f t="shared" si="9"/>
        <v>912</v>
      </c>
      <c r="Q74" s="40">
        <f>IF((N74-$S$74+1)&gt;=365,365,(N74-$S$74+1))</f>
        <v>304</v>
      </c>
      <c r="R74" s="41"/>
      <c r="S74" s="768">
        <v>46098</v>
      </c>
      <c r="T74" s="768"/>
    </row>
    <row r="75" spans="1:21" ht="39.950000000000003" customHeight="1">
      <c r="A75" s="412"/>
      <c r="B75" s="346"/>
      <c r="C75" s="346"/>
      <c r="D75" s="416" t="s">
        <v>1412</v>
      </c>
      <c r="E75" s="417"/>
      <c r="F75" s="418"/>
      <c r="G75" s="764">
        <f t="shared" si="13"/>
        <v>22354058.333333336</v>
      </c>
      <c r="H75" s="765"/>
      <c r="I75" s="44"/>
      <c r="J75" s="331"/>
      <c r="L75" s="763" t="s">
        <v>1413</v>
      </c>
      <c r="M75" s="37">
        <v>45818</v>
      </c>
      <c r="N75" s="37">
        <v>46417</v>
      </c>
      <c r="O75" s="38">
        <v>1023850000</v>
      </c>
      <c r="P75" s="39">
        <f t="shared" si="9"/>
        <v>600</v>
      </c>
      <c r="Q75" s="40">
        <f t="shared" si="14"/>
        <v>131</v>
      </c>
      <c r="R75" s="41">
        <f t="shared" si="15"/>
        <v>22354058.333333336</v>
      </c>
      <c r="S75" s="766"/>
      <c r="T75" s="766"/>
    </row>
    <row r="76" spans="1:21" ht="39.950000000000003" customHeight="1">
      <c r="A76" s="412"/>
      <c r="B76" s="346"/>
      <c r="C76" s="346"/>
      <c r="D76" s="416" t="s">
        <v>1334</v>
      </c>
      <c r="E76" s="417"/>
      <c r="F76" s="418"/>
      <c r="G76" s="764">
        <f t="shared" si="13"/>
        <v>17223944.444444444</v>
      </c>
      <c r="H76" s="765"/>
      <c r="I76" s="44"/>
      <c r="J76" s="331"/>
      <c r="L76" s="763" t="s">
        <v>1326</v>
      </c>
      <c r="M76" s="37">
        <v>46008</v>
      </c>
      <c r="N76" s="37">
        <v>46727</v>
      </c>
      <c r="O76" s="38">
        <v>339760000</v>
      </c>
      <c r="P76" s="39">
        <f t="shared" si="9"/>
        <v>720</v>
      </c>
      <c r="Q76" s="40">
        <f>IF((N76-$S$76+1)&gt;=365,365,(N76-$S$76+1))</f>
        <v>365</v>
      </c>
      <c r="R76" s="41">
        <f t="shared" si="15"/>
        <v>17223944.444444444</v>
      </c>
      <c r="S76" s="768">
        <v>46219</v>
      </c>
      <c r="T76" s="766"/>
    </row>
    <row r="77" spans="1:21" ht="39.950000000000003" customHeight="1">
      <c r="A77" s="412"/>
      <c r="B77" s="346"/>
      <c r="C77" s="346"/>
      <c r="D77" s="416" t="s">
        <v>1335</v>
      </c>
      <c r="E77" s="417"/>
      <c r="F77" s="418"/>
      <c r="G77" s="764">
        <f t="shared" si="13"/>
        <v>43208391.734052107</v>
      </c>
      <c r="H77" s="765"/>
      <c r="I77" s="44"/>
      <c r="J77" s="331"/>
      <c r="L77" s="763" t="s">
        <v>527</v>
      </c>
      <c r="M77" s="37">
        <v>46065</v>
      </c>
      <c r="N77" s="37">
        <v>47177</v>
      </c>
      <c r="O77" s="38">
        <v>1317560000</v>
      </c>
      <c r="P77" s="39">
        <f t="shared" si="9"/>
        <v>1113</v>
      </c>
      <c r="Q77" s="40">
        <f t="shared" si="14"/>
        <v>365</v>
      </c>
      <c r="R77" s="41">
        <f t="shared" si="15"/>
        <v>43208391.734052107</v>
      </c>
      <c r="S77" s="766"/>
      <c r="T77" s="766"/>
    </row>
    <row r="78" spans="1:21" ht="39.950000000000003" customHeight="1">
      <c r="A78" s="412"/>
      <c r="B78" s="346"/>
      <c r="C78" s="346"/>
      <c r="D78" s="416" t="s">
        <v>1336</v>
      </c>
      <c r="E78" s="417"/>
      <c r="F78" s="418"/>
      <c r="G78" s="764">
        <f t="shared" si="13"/>
        <v>26928537.197626658</v>
      </c>
      <c r="H78" s="765"/>
      <c r="I78" s="44"/>
      <c r="J78" s="331"/>
      <c r="L78" s="763" t="s">
        <v>527</v>
      </c>
      <c r="M78" s="37">
        <v>46078</v>
      </c>
      <c r="N78" s="37">
        <v>48268</v>
      </c>
      <c r="O78" s="38">
        <v>1616450000</v>
      </c>
      <c r="P78" s="39">
        <f t="shared" si="9"/>
        <v>2191</v>
      </c>
      <c r="Q78" s="40">
        <f t="shared" si="14"/>
        <v>365</v>
      </c>
      <c r="R78" s="41">
        <f t="shared" si="15"/>
        <v>26928537.197626658</v>
      </c>
      <c r="S78" s="768"/>
      <c r="T78" s="766"/>
    </row>
    <row r="79" spans="1:21" ht="39.950000000000003" customHeight="1">
      <c r="A79" s="412"/>
      <c r="B79" s="346"/>
      <c r="C79" s="346"/>
      <c r="D79" s="416" t="s">
        <v>1337</v>
      </c>
      <c r="E79" s="417"/>
      <c r="F79" s="418"/>
      <c r="G79" s="764">
        <f t="shared" si="13"/>
        <v>35099332.599118941</v>
      </c>
      <c r="H79" s="765"/>
      <c r="I79" s="44"/>
      <c r="J79" s="331"/>
      <c r="L79" s="763" t="s">
        <v>527</v>
      </c>
      <c r="M79" s="37">
        <v>46126</v>
      </c>
      <c r="N79" s="37">
        <v>48395</v>
      </c>
      <c r="O79" s="38">
        <v>2182890000</v>
      </c>
      <c r="P79" s="39">
        <f t="shared" si="9"/>
        <v>2270</v>
      </c>
      <c r="Q79" s="40">
        <f t="shared" si="14"/>
        <v>365</v>
      </c>
      <c r="R79" s="41">
        <f t="shared" si="15"/>
        <v>35099332.599118941</v>
      </c>
      <c r="S79" s="196"/>
      <c r="T79" s="196"/>
    </row>
    <row r="80" spans="1:21" ht="39.950000000000003" customHeight="1">
      <c r="A80" s="412"/>
      <c r="B80" s="346"/>
      <c r="C80" s="346"/>
      <c r="D80" s="416" t="s">
        <v>1414</v>
      </c>
      <c r="E80" s="417"/>
      <c r="F80" s="418"/>
      <c r="G80" s="764">
        <f t="shared" si="13"/>
        <v>28248526.027397264</v>
      </c>
      <c r="H80" s="765"/>
      <c r="I80" s="44"/>
      <c r="J80" s="331"/>
      <c r="L80" s="763" t="s">
        <v>1369</v>
      </c>
      <c r="M80" s="37">
        <v>46266</v>
      </c>
      <c r="N80" s="37">
        <v>46630</v>
      </c>
      <c r="O80" s="38">
        <v>299730000</v>
      </c>
      <c r="P80" s="39">
        <f t="shared" si="9"/>
        <v>365</v>
      </c>
      <c r="Q80" s="40">
        <f t="shared" si="14"/>
        <v>344</v>
      </c>
      <c r="R80" s="41">
        <f t="shared" si="15"/>
        <v>28248526.027397264</v>
      </c>
      <c r="S80" s="196"/>
      <c r="T80" s="196"/>
    </row>
    <row r="81" spans="1:21" ht="39.950000000000003" customHeight="1">
      <c r="A81" s="423"/>
      <c r="B81" s="155"/>
      <c r="C81" s="155"/>
      <c r="D81" s="775" t="s">
        <v>944</v>
      </c>
      <c r="E81" s="776"/>
      <c r="F81" s="777"/>
      <c r="G81" s="778">
        <f>SUM(G67:H80)</f>
        <v>241632597.61757082</v>
      </c>
      <c r="H81" s="779"/>
      <c r="I81" s="44"/>
      <c r="J81" s="145"/>
      <c r="L81" s="196"/>
      <c r="M81" s="37"/>
      <c r="N81" s="37"/>
      <c r="O81" s="38"/>
      <c r="P81" s="39"/>
      <c r="Q81" s="40"/>
      <c r="R81" s="41"/>
      <c r="S81" s="196"/>
      <c r="T81" s="196"/>
    </row>
    <row r="82" spans="1:21" ht="39.950000000000003" customHeight="1">
      <c r="A82" s="303"/>
      <c r="B82" s="303"/>
      <c r="C82" s="303"/>
      <c r="D82" s="303"/>
      <c r="E82" s="303"/>
      <c r="F82" s="303"/>
      <c r="G82" s="303"/>
      <c r="H82" s="303"/>
      <c r="I82" s="303"/>
      <c r="J82" s="303"/>
      <c r="L82" s="760" t="s">
        <v>1320</v>
      </c>
      <c r="M82" s="760" t="s">
        <v>16</v>
      </c>
      <c r="N82" s="760" t="s">
        <v>17</v>
      </c>
      <c r="O82" s="760" t="s">
        <v>265</v>
      </c>
      <c r="P82" s="760" t="s">
        <v>1321</v>
      </c>
      <c r="Q82" s="760" t="s">
        <v>19</v>
      </c>
      <c r="R82" s="760" t="s">
        <v>13</v>
      </c>
      <c r="S82" s="760" t="s">
        <v>20</v>
      </c>
      <c r="T82" s="760" t="s">
        <v>1322</v>
      </c>
      <c r="U82" s="783"/>
    </row>
    <row r="83" spans="1:21" ht="39.950000000000003" customHeight="1">
      <c r="A83" s="411" t="s">
        <v>1415</v>
      </c>
      <c r="B83" s="413" t="s">
        <v>210</v>
      </c>
      <c r="C83" s="413" t="s">
        <v>1416</v>
      </c>
      <c r="D83" s="439" t="s">
        <v>1417</v>
      </c>
      <c r="E83" s="440"/>
      <c r="F83" s="441"/>
      <c r="G83" s="784">
        <f t="shared" ref="G83:G98" si="17">R83</f>
        <v>5630875.20661157</v>
      </c>
      <c r="H83" s="784"/>
      <c r="I83" s="44"/>
      <c r="J83" s="331"/>
      <c r="L83" s="763" t="s">
        <v>527</v>
      </c>
      <c r="M83" s="37">
        <v>42758</v>
      </c>
      <c r="N83" s="37">
        <v>46387</v>
      </c>
      <c r="O83" s="38">
        <v>2023770000</v>
      </c>
      <c r="P83" s="39">
        <f t="shared" ref="P83:P164" si="18">N83-M83+1</f>
        <v>3630</v>
      </c>
      <c r="Q83" s="40">
        <f t="shared" ref="Q83:Q164" si="19">IF((N83-$B$2+1)&gt;=365,365,(N83-$B$2+1))</f>
        <v>101</v>
      </c>
      <c r="R83" s="41">
        <f t="shared" ref="R83:R164" si="20">O83*Q83/P83/10</f>
        <v>5630875.20661157</v>
      </c>
      <c r="S83" s="766"/>
      <c r="T83" s="766"/>
    </row>
    <row r="84" spans="1:21" ht="39.950000000000003" customHeight="1">
      <c r="A84" s="412"/>
      <c r="B84" s="346"/>
      <c r="C84" s="346"/>
      <c r="D84" s="439" t="s">
        <v>1418</v>
      </c>
      <c r="E84" s="440"/>
      <c r="F84" s="441"/>
      <c r="G84" s="785" t="s">
        <v>1419</v>
      </c>
      <c r="H84" s="784"/>
      <c r="I84" s="44"/>
      <c r="J84" s="331"/>
      <c r="L84" s="763" t="s">
        <v>1420</v>
      </c>
      <c r="M84" s="37">
        <v>43180</v>
      </c>
      <c r="N84" s="37">
        <v>46751</v>
      </c>
      <c r="O84" s="38">
        <v>1246322000</v>
      </c>
      <c r="P84" s="39">
        <f t="shared" si="18"/>
        <v>3572</v>
      </c>
      <c r="Q84" s="40">
        <f>IF((N84-$S$84+1)&gt;=365,365,(N84-$S$84+1))</f>
        <v>365</v>
      </c>
      <c r="R84" s="41"/>
      <c r="S84" s="768">
        <v>45695</v>
      </c>
      <c r="T84" s="766"/>
    </row>
    <row r="85" spans="1:21" ht="39.950000000000003" customHeight="1">
      <c r="A85" s="412"/>
      <c r="B85" s="346"/>
      <c r="C85" s="346"/>
      <c r="D85" s="439" t="s">
        <v>1323</v>
      </c>
      <c r="E85" s="440"/>
      <c r="F85" s="441"/>
      <c r="G85" s="784">
        <f t="shared" si="17"/>
        <v>4235413.8174127601</v>
      </c>
      <c r="H85" s="784"/>
      <c r="I85" s="44"/>
      <c r="J85" s="331"/>
      <c r="L85" s="763" t="s">
        <v>527</v>
      </c>
      <c r="M85" s="37">
        <v>43551</v>
      </c>
      <c r="N85" s="37">
        <v>46387</v>
      </c>
      <c r="O85" s="38">
        <v>1189690000</v>
      </c>
      <c r="P85" s="39">
        <f t="shared" si="18"/>
        <v>2837</v>
      </c>
      <c r="Q85" s="40">
        <f t="shared" si="19"/>
        <v>101</v>
      </c>
      <c r="R85" s="41">
        <f t="shared" si="20"/>
        <v>4235413.8174127601</v>
      </c>
      <c r="S85" s="766"/>
      <c r="T85" s="766"/>
    </row>
    <row r="86" spans="1:21" ht="39.950000000000003" customHeight="1">
      <c r="A86" s="412"/>
      <c r="B86" s="346"/>
      <c r="C86" s="346"/>
      <c r="D86" s="439" t="s">
        <v>1421</v>
      </c>
      <c r="E86" s="440"/>
      <c r="F86" s="441"/>
      <c r="G86" s="785" t="s">
        <v>1422</v>
      </c>
      <c r="H86" s="784"/>
      <c r="I86" s="44"/>
      <c r="J86" s="331"/>
      <c r="L86" s="763" t="s">
        <v>527</v>
      </c>
      <c r="M86" s="37">
        <v>43924</v>
      </c>
      <c r="N86" s="37">
        <v>46378</v>
      </c>
      <c r="O86" s="38">
        <v>2620900000</v>
      </c>
      <c r="P86" s="39">
        <f t="shared" si="18"/>
        <v>2455</v>
      </c>
      <c r="Q86" s="40">
        <f t="shared" si="19"/>
        <v>92</v>
      </c>
      <c r="R86" s="41"/>
      <c r="S86" s="766"/>
      <c r="T86" s="768">
        <v>44400</v>
      </c>
    </row>
    <row r="87" spans="1:21" ht="39.950000000000003" customHeight="1">
      <c r="A87" s="412"/>
      <c r="B87" s="346"/>
      <c r="C87" s="346"/>
      <c r="D87" s="439" t="s">
        <v>1402</v>
      </c>
      <c r="E87" s="440"/>
      <c r="F87" s="441"/>
      <c r="G87" s="785" t="s">
        <v>1403</v>
      </c>
      <c r="H87" s="784"/>
      <c r="I87" s="44"/>
      <c r="J87" s="331"/>
      <c r="L87" s="763" t="s">
        <v>527</v>
      </c>
      <c r="M87" s="37">
        <v>43944</v>
      </c>
      <c r="N87" s="37">
        <v>46568</v>
      </c>
      <c r="O87" s="38">
        <v>670460000</v>
      </c>
      <c r="P87" s="39">
        <f t="shared" si="18"/>
        <v>2625</v>
      </c>
      <c r="Q87" s="40">
        <f t="shared" si="19"/>
        <v>282</v>
      </c>
      <c r="R87" s="41"/>
      <c r="S87" s="766"/>
      <c r="T87" s="768">
        <v>44334</v>
      </c>
    </row>
    <row r="88" spans="1:21" ht="39.950000000000003" customHeight="1">
      <c r="A88" s="412"/>
      <c r="B88" s="346"/>
      <c r="C88" s="346"/>
      <c r="D88" s="439" t="s">
        <v>1423</v>
      </c>
      <c r="E88" s="440"/>
      <c r="F88" s="441"/>
      <c r="G88" s="784">
        <f t="shared" si="17"/>
        <v>30661267.361111112</v>
      </c>
      <c r="H88" s="784"/>
      <c r="I88" s="44"/>
      <c r="J88" s="331"/>
      <c r="L88" s="763" t="s">
        <v>1424</v>
      </c>
      <c r="M88" s="37">
        <v>44228</v>
      </c>
      <c r="N88" s="37">
        <v>47107</v>
      </c>
      <c r="O88" s="38">
        <v>2419300000</v>
      </c>
      <c r="P88" s="39">
        <f t="shared" si="18"/>
        <v>2880</v>
      </c>
      <c r="Q88" s="40">
        <f t="shared" si="19"/>
        <v>365</v>
      </c>
      <c r="R88" s="41">
        <f t="shared" si="20"/>
        <v>30661267.361111112</v>
      </c>
      <c r="S88" s="766"/>
      <c r="T88" s="766"/>
    </row>
    <row r="89" spans="1:21" ht="39.950000000000003" customHeight="1">
      <c r="A89" s="412"/>
      <c r="B89" s="346"/>
      <c r="C89" s="346"/>
      <c r="D89" s="439" t="s">
        <v>1425</v>
      </c>
      <c r="E89" s="440"/>
      <c r="F89" s="441"/>
      <c r="G89" s="784">
        <f t="shared" si="17"/>
        <v>9230830.2044221945</v>
      </c>
      <c r="H89" s="784"/>
      <c r="I89" s="44"/>
      <c r="J89" s="331"/>
      <c r="L89" s="763" t="s">
        <v>527</v>
      </c>
      <c r="M89" s="37">
        <v>44356</v>
      </c>
      <c r="N89" s="37">
        <v>46752</v>
      </c>
      <c r="O89" s="38">
        <v>606200000</v>
      </c>
      <c r="P89" s="39">
        <f t="shared" si="18"/>
        <v>2397</v>
      </c>
      <c r="Q89" s="40">
        <f t="shared" si="19"/>
        <v>365</v>
      </c>
      <c r="R89" s="41">
        <f t="shared" si="20"/>
        <v>9230830.2044221945</v>
      </c>
      <c r="S89" s="766"/>
      <c r="T89" s="766"/>
    </row>
    <row r="90" spans="1:21" ht="39.950000000000003" customHeight="1">
      <c r="A90" s="412"/>
      <c r="B90" s="346"/>
      <c r="C90" s="346"/>
      <c r="D90" s="439" t="s">
        <v>1426</v>
      </c>
      <c r="E90" s="440"/>
      <c r="F90" s="441"/>
      <c r="G90" s="785" t="s">
        <v>1427</v>
      </c>
      <c r="H90" s="784"/>
      <c r="I90" s="44"/>
      <c r="J90" s="331"/>
      <c r="L90" s="763" t="s">
        <v>527</v>
      </c>
      <c r="M90" s="37">
        <v>44524</v>
      </c>
      <c r="N90" s="37">
        <v>46927</v>
      </c>
      <c r="O90" s="38">
        <v>337750000</v>
      </c>
      <c r="P90" s="39">
        <f t="shared" si="18"/>
        <v>2404</v>
      </c>
      <c r="Q90" s="40">
        <f t="shared" si="19"/>
        <v>365</v>
      </c>
      <c r="R90" s="41"/>
      <c r="S90" s="768"/>
      <c r="T90" s="768">
        <v>45303</v>
      </c>
    </row>
    <row r="91" spans="1:21" ht="39.950000000000003" customHeight="1">
      <c r="A91" s="412"/>
      <c r="B91" s="346"/>
      <c r="C91" s="346"/>
      <c r="D91" s="439" t="s">
        <v>1428</v>
      </c>
      <c r="E91" s="440"/>
      <c r="F91" s="441"/>
      <c r="G91" s="785" t="s">
        <v>1429</v>
      </c>
      <c r="H91" s="784"/>
      <c r="I91" s="44"/>
      <c r="J91" s="331"/>
      <c r="L91" s="763" t="s">
        <v>527</v>
      </c>
      <c r="M91" s="37">
        <v>44571</v>
      </c>
      <c r="N91" s="37">
        <v>46761</v>
      </c>
      <c r="O91" s="38">
        <v>1619200000</v>
      </c>
      <c r="P91" s="39">
        <f t="shared" si="18"/>
        <v>2191</v>
      </c>
      <c r="Q91" s="40">
        <f t="shared" si="19"/>
        <v>365</v>
      </c>
      <c r="R91" s="41"/>
      <c r="S91" s="768"/>
      <c r="T91" s="768">
        <v>45140</v>
      </c>
    </row>
    <row r="92" spans="1:21" ht="39.950000000000003" customHeight="1">
      <c r="A92" s="412"/>
      <c r="B92" s="346"/>
      <c r="C92" s="346"/>
      <c r="D92" s="439" t="s">
        <v>1430</v>
      </c>
      <c r="E92" s="440"/>
      <c r="F92" s="441"/>
      <c r="G92" s="785" t="s">
        <v>1431</v>
      </c>
      <c r="H92" s="785"/>
      <c r="I92" s="44"/>
      <c r="J92" s="331"/>
      <c r="L92" s="763" t="s">
        <v>448</v>
      </c>
      <c r="M92" s="37">
        <v>44971</v>
      </c>
      <c r="N92" s="37">
        <v>46490</v>
      </c>
      <c r="O92" s="38">
        <v>998477000</v>
      </c>
      <c r="P92" s="39">
        <f t="shared" si="18"/>
        <v>1520</v>
      </c>
      <c r="Q92" s="40">
        <f t="shared" si="19"/>
        <v>204</v>
      </c>
      <c r="R92" s="41"/>
      <c r="S92" s="768"/>
      <c r="T92" s="766"/>
    </row>
    <row r="93" spans="1:21" ht="39.950000000000003" customHeight="1">
      <c r="A93" s="412"/>
      <c r="B93" s="346"/>
      <c r="C93" s="346"/>
      <c r="D93" s="439" t="s">
        <v>1432</v>
      </c>
      <c r="E93" s="440"/>
      <c r="F93" s="441"/>
      <c r="G93" s="784">
        <f t="shared" si="17"/>
        <v>1757606.6945606694</v>
      </c>
      <c r="H93" s="784"/>
      <c r="I93" s="44"/>
      <c r="J93" s="331"/>
      <c r="L93" s="763" t="s">
        <v>1433</v>
      </c>
      <c r="M93" s="37">
        <v>45103</v>
      </c>
      <c r="N93" s="37">
        <v>46297</v>
      </c>
      <c r="O93" s="38">
        <v>1909400000</v>
      </c>
      <c r="P93" s="39">
        <f t="shared" si="18"/>
        <v>1195</v>
      </c>
      <c r="Q93" s="40">
        <f t="shared" si="19"/>
        <v>11</v>
      </c>
      <c r="R93" s="41">
        <f t="shared" ref="R93" si="21">O93*Q93/P93/10</f>
        <v>1757606.6945606694</v>
      </c>
      <c r="S93" s="766"/>
      <c r="T93" s="766"/>
    </row>
    <row r="94" spans="1:21" ht="39.950000000000003" customHeight="1">
      <c r="A94" s="412"/>
      <c r="B94" s="346"/>
      <c r="C94" s="346"/>
      <c r="D94" s="439" t="s">
        <v>1434</v>
      </c>
      <c r="E94" s="440"/>
      <c r="F94" s="441"/>
      <c r="G94" s="785" t="s">
        <v>1435</v>
      </c>
      <c r="H94" s="784"/>
      <c r="I94" s="44"/>
      <c r="J94" s="331"/>
      <c r="L94" s="763" t="s">
        <v>450</v>
      </c>
      <c r="M94" s="37">
        <v>45236</v>
      </c>
      <c r="N94" s="37">
        <v>46004</v>
      </c>
      <c r="O94" s="38">
        <v>714700000</v>
      </c>
      <c r="P94" s="39">
        <f t="shared" si="18"/>
        <v>769</v>
      </c>
      <c r="Q94" s="40">
        <f>IF((N94-$S$94+1)&gt;=365,365,(N94-$S$94+1))</f>
        <v>250</v>
      </c>
      <c r="R94" s="41"/>
      <c r="S94" s="768">
        <v>45755</v>
      </c>
      <c r="T94" s="766"/>
    </row>
    <row r="95" spans="1:21" ht="39.950000000000003" customHeight="1">
      <c r="A95" s="412"/>
      <c r="B95" s="346"/>
      <c r="C95" s="346"/>
      <c r="D95" s="439" t="s">
        <v>1408</v>
      </c>
      <c r="E95" s="440"/>
      <c r="F95" s="441"/>
      <c r="G95" s="784">
        <f t="shared" si="17"/>
        <v>11250821.467688937</v>
      </c>
      <c r="H95" s="784"/>
      <c r="I95" s="44"/>
      <c r="J95" s="331"/>
      <c r="L95" s="763" t="s">
        <v>883</v>
      </c>
      <c r="M95" s="37">
        <v>45470</v>
      </c>
      <c r="N95" s="37">
        <v>46382</v>
      </c>
      <c r="O95" s="38">
        <v>1070000000</v>
      </c>
      <c r="P95" s="39">
        <f t="shared" si="18"/>
        <v>913</v>
      </c>
      <c r="Q95" s="40">
        <f t="shared" si="19"/>
        <v>96</v>
      </c>
      <c r="R95" s="41">
        <f t="shared" si="20"/>
        <v>11250821.467688937</v>
      </c>
      <c r="S95" s="768"/>
      <c r="T95" s="766"/>
    </row>
    <row r="96" spans="1:21" ht="40.5" customHeight="1">
      <c r="A96" s="412"/>
      <c r="B96" s="346"/>
      <c r="C96" s="346"/>
      <c r="D96" s="439" t="s">
        <v>1436</v>
      </c>
      <c r="E96" s="440"/>
      <c r="F96" s="441"/>
      <c r="G96" s="784">
        <f t="shared" si="17"/>
        <v>24553146.22124863</v>
      </c>
      <c r="H96" s="784"/>
      <c r="I96" s="44"/>
      <c r="J96" s="331"/>
      <c r="L96" s="763" t="s">
        <v>527</v>
      </c>
      <c r="M96" s="37">
        <v>45660</v>
      </c>
      <c r="N96" s="37">
        <v>47485</v>
      </c>
      <c r="O96" s="38">
        <v>1228330000</v>
      </c>
      <c r="P96" s="39">
        <f t="shared" si="18"/>
        <v>1826</v>
      </c>
      <c r="Q96" s="40">
        <f t="shared" si="19"/>
        <v>365</v>
      </c>
      <c r="R96" s="41">
        <f t="shared" si="20"/>
        <v>24553146.22124863</v>
      </c>
      <c r="S96" s="196"/>
      <c r="T96" s="196"/>
    </row>
    <row r="97" spans="1:21" ht="40.5" customHeight="1">
      <c r="A97" s="412"/>
      <c r="B97" s="346"/>
      <c r="C97" s="346"/>
      <c r="D97" s="439" t="s">
        <v>1437</v>
      </c>
      <c r="E97" s="440"/>
      <c r="F97" s="441"/>
      <c r="G97" s="784">
        <f t="shared" si="17"/>
        <v>50605225.924235508</v>
      </c>
      <c r="H97" s="784"/>
      <c r="I97" s="44"/>
      <c r="J97" s="331"/>
      <c r="L97" s="763" t="s">
        <v>527</v>
      </c>
      <c r="M97" s="37">
        <v>45660</v>
      </c>
      <c r="N97" s="37">
        <v>47850</v>
      </c>
      <c r="O97" s="38">
        <v>3037700000</v>
      </c>
      <c r="P97" s="39">
        <f t="shared" si="18"/>
        <v>2191</v>
      </c>
      <c r="Q97" s="40">
        <f t="shared" si="19"/>
        <v>365</v>
      </c>
      <c r="R97" s="41">
        <f t="shared" si="20"/>
        <v>50605225.924235508</v>
      </c>
      <c r="S97" s="196"/>
      <c r="T97" s="196"/>
    </row>
    <row r="98" spans="1:21" ht="40.5" customHeight="1">
      <c r="A98" s="412"/>
      <c r="B98" s="346"/>
      <c r="C98" s="346"/>
      <c r="D98" s="439" t="s">
        <v>1414</v>
      </c>
      <c r="E98" s="440"/>
      <c r="F98" s="441"/>
      <c r="G98" s="784">
        <f t="shared" si="17"/>
        <v>28248526.027397264</v>
      </c>
      <c r="H98" s="784"/>
      <c r="I98" s="44"/>
      <c r="J98" s="422"/>
      <c r="L98" s="763" t="s">
        <v>1369</v>
      </c>
      <c r="M98" s="37">
        <v>46266</v>
      </c>
      <c r="N98" s="37">
        <v>46630</v>
      </c>
      <c r="O98" s="38">
        <v>299730000</v>
      </c>
      <c r="P98" s="39">
        <f t="shared" si="18"/>
        <v>365</v>
      </c>
      <c r="Q98" s="40">
        <f t="shared" si="19"/>
        <v>344</v>
      </c>
      <c r="R98" s="41">
        <f t="shared" si="20"/>
        <v>28248526.027397264</v>
      </c>
      <c r="S98" s="196"/>
      <c r="T98" s="196"/>
    </row>
    <row r="99" spans="1:21" ht="48.75" customHeight="1">
      <c r="A99" s="423"/>
      <c r="B99" s="446"/>
      <c r="C99" s="446"/>
      <c r="D99" s="775" t="s">
        <v>944</v>
      </c>
      <c r="E99" s="776"/>
      <c r="F99" s="777"/>
      <c r="G99" s="778">
        <f>SUM(G83:H98)</f>
        <v>166173712.92468864</v>
      </c>
      <c r="H99" s="779"/>
      <c r="I99" s="44"/>
      <c r="J99" s="145"/>
      <c r="L99" s="196"/>
      <c r="M99" s="37"/>
      <c r="N99" s="37"/>
      <c r="O99" s="38"/>
      <c r="P99" s="39"/>
      <c r="Q99" s="40"/>
      <c r="R99" s="41"/>
      <c r="S99" s="196"/>
      <c r="T99" s="196"/>
    </row>
    <row r="100" spans="1:21" ht="39.950000000000003" customHeight="1">
      <c r="A100" s="303"/>
      <c r="B100" s="303"/>
      <c r="C100" s="303"/>
      <c r="D100" s="303"/>
      <c r="E100" s="303"/>
      <c r="F100" s="303"/>
      <c r="G100" s="303"/>
      <c r="H100" s="303"/>
      <c r="I100" s="303"/>
      <c r="J100" s="303"/>
      <c r="L100" s="760" t="s">
        <v>1320</v>
      </c>
      <c r="M100" s="760" t="s">
        <v>16</v>
      </c>
      <c r="N100" s="760" t="s">
        <v>17</v>
      </c>
      <c r="O100" s="760" t="s">
        <v>265</v>
      </c>
      <c r="P100" s="760" t="s">
        <v>1321</v>
      </c>
      <c r="Q100" s="760" t="s">
        <v>19</v>
      </c>
      <c r="R100" s="760" t="s">
        <v>13</v>
      </c>
      <c r="S100" s="760" t="s">
        <v>20</v>
      </c>
      <c r="T100" s="760" t="s">
        <v>1322</v>
      </c>
      <c r="U100" s="783"/>
    </row>
    <row r="101" spans="1:21" ht="39.950000000000003" customHeight="1">
      <c r="A101" s="411" t="s">
        <v>10</v>
      </c>
      <c r="B101" s="411" t="s">
        <v>1438</v>
      </c>
      <c r="C101" s="413" t="s">
        <v>1439</v>
      </c>
      <c r="D101" s="450" t="s">
        <v>1440</v>
      </c>
      <c r="E101" s="451"/>
      <c r="F101" s="452"/>
      <c r="G101" s="320">
        <f>R101</f>
        <v>17501825.263479456</v>
      </c>
      <c r="H101" s="321"/>
      <c r="I101" s="44"/>
      <c r="J101" s="322">
        <v>6</v>
      </c>
      <c r="L101" s="763" t="s">
        <v>527</v>
      </c>
      <c r="M101" s="37">
        <v>40968</v>
      </c>
      <c r="N101" s="37">
        <v>47514</v>
      </c>
      <c r="O101" s="38">
        <v>3139300000</v>
      </c>
      <c r="P101" s="39">
        <f t="shared" si="18"/>
        <v>6547</v>
      </c>
      <c r="Q101" s="40">
        <f t="shared" si="19"/>
        <v>365</v>
      </c>
      <c r="R101" s="41">
        <f t="shared" ref="R101:R116" si="22">O101*Q101/P101/10</f>
        <v>17501825.263479456</v>
      </c>
      <c r="S101" s="196"/>
      <c r="T101" s="196"/>
    </row>
    <row r="102" spans="1:21" ht="39.950000000000003" customHeight="1">
      <c r="A102" s="412"/>
      <c r="B102" s="412"/>
      <c r="C102" s="346"/>
      <c r="D102" s="450" t="s">
        <v>1417</v>
      </c>
      <c r="E102" s="451"/>
      <c r="F102" s="452"/>
      <c r="G102" s="320">
        <f t="shared" ref="G102:G104" si="23">R102</f>
        <v>5630875.20661157</v>
      </c>
      <c r="H102" s="321"/>
      <c r="I102" s="44"/>
      <c r="J102" s="323"/>
      <c r="L102" s="763" t="s">
        <v>527</v>
      </c>
      <c r="M102" s="37">
        <v>42758</v>
      </c>
      <c r="N102" s="37">
        <v>46387</v>
      </c>
      <c r="O102" s="38">
        <v>2023770000</v>
      </c>
      <c r="P102" s="39">
        <f t="shared" si="18"/>
        <v>3630</v>
      </c>
      <c r="Q102" s="40">
        <f t="shared" si="19"/>
        <v>101</v>
      </c>
      <c r="R102" s="41">
        <f t="shared" si="22"/>
        <v>5630875.20661157</v>
      </c>
      <c r="S102" s="196"/>
      <c r="T102" s="196"/>
    </row>
    <row r="103" spans="1:21" ht="39.950000000000003" customHeight="1">
      <c r="A103" s="412"/>
      <c r="B103" s="412"/>
      <c r="C103" s="346"/>
      <c r="D103" s="450" t="s">
        <v>1441</v>
      </c>
      <c r="E103" s="451"/>
      <c r="F103" s="452"/>
      <c r="G103" s="764">
        <f t="shared" si="23"/>
        <v>601961.33370692073</v>
      </c>
      <c r="H103" s="765"/>
      <c r="I103" s="44"/>
      <c r="J103" s="323"/>
      <c r="L103" s="763" t="s">
        <v>1442</v>
      </c>
      <c r="M103" s="37">
        <v>42758</v>
      </c>
      <c r="N103" s="37">
        <v>46326</v>
      </c>
      <c r="O103" s="38">
        <v>537100000</v>
      </c>
      <c r="P103" s="39">
        <f t="shared" si="18"/>
        <v>3569</v>
      </c>
      <c r="Q103" s="40">
        <f t="shared" si="19"/>
        <v>40</v>
      </c>
      <c r="R103" s="41">
        <f t="shared" si="22"/>
        <v>601961.33370692073</v>
      </c>
      <c r="S103" s="766"/>
      <c r="T103" s="766"/>
    </row>
    <row r="104" spans="1:21" ht="39.950000000000003" customHeight="1">
      <c r="A104" s="412"/>
      <c r="B104" s="412"/>
      <c r="C104" s="346"/>
      <c r="D104" s="450" t="s">
        <v>1443</v>
      </c>
      <c r="E104" s="451"/>
      <c r="F104" s="452"/>
      <c r="G104" s="764">
        <f t="shared" si="23"/>
        <v>355804.43433769187</v>
      </c>
      <c r="H104" s="765"/>
      <c r="I104" s="44"/>
      <c r="J104" s="323"/>
      <c r="L104" s="763" t="s">
        <v>527</v>
      </c>
      <c r="M104" s="37">
        <v>42793</v>
      </c>
      <c r="N104" s="37">
        <v>46310</v>
      </c>
      <c r="O104" s="38">
        <v>521550000</v>
      </c>
      <c r="P104" s="39">
        <f t="shared" si="18"/>
        <v>3518</v>
      </c>
      <c r="Q104" s="40">
        <f t="shared" si="19"/>
        <v>24</v>
      </c>
      <c r="R104" s="41">
        <f t="shared" si="22"/>
        <v>355804.43433769187</v>
      </c>
      <c r="S104" s="768"/>
      <c r="T104" s="766"/>
    </row>
    <row r="105" spans="1:21" ht="39.950000000000003" customHeight="1">
      <c r="A105" s="412"/>
      <c r="B105" s="412"/>
      <c r="C105" s="346"/>
      <c r="D105" s="450" t="s">
        <v>1418</v>
      </c>
      <c r="E105" s="451"/>
      <c r="F105" s="452"/>
      <c r="G105" s="767" t="s">
        <v>1419</v>
      </c>
      <c r="H105" s="765"/>
      <c r="I105" s="44"/>
      <c r="J105" s="323"/>
      <c r="L105" s="763" t="s">
        <v>1420</v>
      </c>
      <c r="M105" s="37">
        <v>43180</v>
      </c>
      <c r="N105" s="37">
        <v>46751</v>
      </c>
      <c r="O105" s="38">
        <v>1246322000</v>
      </c>
      <c r="P105" s="39">
        <f t="shared" si="18"/>
        <v>3572</v>
      </c>
      <c r="Q105" s="40">
        <f>IF((N105-$S$105+1)&gt;=365,365,(N105-$S$105+1))</f>
        <v>365</v>
      </c>
      <c r="R105" s="41"/>
      <c r="S105" s="768">
        <v>45695</v>
      </c>
      <c r="T105" s="766"/>
    </row>
    <row r="106" spans="1:21" ht="39.950000000000003" customHeight="1">
      <c r="A106" s="412"/>
      <c r="B106" s="412"/>
      <c r="C106" s="346"/>
      <c r="D106" s="450" t="s">
        <v>1444</v>
      </c>
      <c r="E106" s="451"/>
      <c r="F106" s="452"/>
      <c r="G106" s="764">
        <f t="shared" ref="G106:G108" si="24">R106</f>
        <v>9364310.1482326109</v>
      </c>
      <c r="H106" s="765"/>
      <c r="I106" s="44"/>
      <c r="J106" s="323"/>
      <c r="L106" s="763" t="s">
        <v>577</v>
      </c>
      <c r="M106" s="37">
        <v>43244</v>
      </c>
      <c r="N106" s="37">
        <v>46751</v>
      </c>
      <c r="O106" s="38">
        <v>900000000</v>
      </c>
      <c r="P106" s="39">
        <f t="shared" si="18"/>
        <v>3508</v>
      </c>
      <c r="Q106" s="40">
        <f t="shared" si="19"/>
        <v>365</v>
      </c>
      <c r="R106" s="41">
        <f t="shared" si="22"/>
        <v>9364310.1482326109</v>
      </c>
      <c r="S106" s="768"/>
      <c r="T106" s="766"/>
    </row>
    <row r="107" spans="1:21" ht="39.950000000000003" customHeight="1">
      <c r="A107" s="412"/>
      <c r="B107" s="412"/>
      <c r="C107" s="346"/>
      <c r="D107" s="450" t="s">
        <v>1445</v>
      </c>
      <c r="E107" s="451"/>
      <c r="F107" s="452"/>
      <c r="G107" s="764">
        <f t="shared" si="24"/>
        <v>1222499.4555353902</v>
      </c>
      <c r="H107" s="765"/>
      <c r="I107" s="44"/>
      <c r="J107" s="323"/>
      <c r="L107" s="763" t="s">
        <v>769</v>
      </c>
      <c r="M107" s="37">
        <v>43614</v>
      </c>
      <c r="N107" s="37">
        <v>46368</v>
      </c>
      <c r="O107" s="38">
        <v>410730000</v>
      </c>
      <c r="P107" s="39">
        <f t="shared" si="18"/>
        <v>2755</v>
      </c>
      <c r="Q107" s="40">
        <f t="shared" si="19"/>
        <v>82</v>
      </c>
      <c r="R107" s="41">
        <f t="shared" si="22"/>
        <v>1222499.4555353902</v>
      </c>
      <c r="S107" s="766"/>
      <c r="T107" s="768"/>
    </row>
    <row r="108" spans="1:21" ht="39.950000000000003" customHeight="1">
      <c r="A108" s="412"/>
      <c r="B108" s="412"/>
      <c r="C108" s="346"/>
      <c r="D108" s="450" t="s">
        <v>1446</v>
      </c>
      <c r="E108" s="451"/>
      <c r="F108" s="452"/>
      <c r="G108" s="764">
        <f t="shared" si="24"/>
        <v>18942650.243638333</v>
      </c>
      <c r="H108" s="765"/>
      <c r="I108" s="44"/>
      <c r="J108" s="323"/>
      <c r="L108" s="763" t="s">
        <v>1447</v>
      </c>
      <c r="M108" s="37">
        <v>43790</v>
      </c>
      <c r="N108" s="37">
        <v>47483</v>
      </c>
      <c r="O108" s="38">
        <v>1917100000</v>
      </c>
      <c r="P108" s="39">
        <f t="shared" si="18"/>
        <v>3694</v>
      </c>
      <c r="Q108" s="40">
        <f t="shared" si="19"/>
        <v>365</v>
      </c>
      <c r="R108" s="41">
        <f t="shared" si="22"/>
        <v>18942650.243638333</v>
      </c>
      <c r="S108" s="768"/>
      <c r="T108" s="766"/>
    </row>
    <row r="109" spans="1:21" ht="39.950000000000003" customHeight="1">
      <c r="A109" s="412"/>
      <c r="B109" s="412"/>
      <c r="C109" s="346"/>
      <c r="D109" s="450" t="s">
        <v>1421</v>
      </c>
      <c r="E109" s="451"/>
      <c r="F109" s="452"/>
      <c r="G109" s="767" t="s">
        <v>1422</v>
      </c>
      <c r="H109" s="765"/>
      <c r="I109" s="44"/>
      <c r="J109" s="323"/>
      <c r="L109" s="763" t="s">
        <v>527</v>
      </c>
      <c r="M109" s="37">
        <v>43924</v>
      </c>
      <c r="N109" s="37">
        <v>46378</v>
      </c>
      <c r="O109" s="38">
        <v>2620900000</v>
      </c>
      <c r="P109" s="39">
        <f t="shared" si="18"/>
        <v>2455</v>
      </c>
      <c r="Q109" s="40">
        <f t="shared" si="19"/>
        <v>92</v>
      </c>
      <c r="R109" s="41"/>
      <c r="S109" s="766"/>
      <c r="T109" s="768">
        <v>44400</v>
      </c>
    </row>
    <row r="110" spans="1:21" ht="39.950000000000003" customHeight="1">
      <c r="A110" s="412"/>
      <c r="B110" s="412"/>
      <c r="C110" s="346"/>
      <c r="D110" s="450" t="s">
        <v>1448</v>
      </c>
      <c r="E110" s="451"/>
      <c r="F110" s="452"/>
      <c r="G110" s="767" t="s">
        <v>1449</v>
      </c>
      <c r="H110" s="765"/>
      <c r="I110" s="44"/>
      <c r="J110" s="323"/>
      <c r="L110" s="763" t="s">
        <v>527</v>
      </c>
      <c r="M110" s="37">
        <v>44063</v>
      </c>
      <c r="N110" s="37">
        <v>46618</v>
      </c>
      <c r="O110" s="38">
        <v>1627010000</v>
      </c>
      <c r="P110" s="39">
        <f t="shared" si="18"/>
        <v>2556</v>
      </c>
      <c r="Q110" s="40">
        <f t="shared" si="19"/>
        <v>332</v>
      </c>
      <c r="R110" s="41"/>
      <c r="S110" s="196"/>
      <c r="T110" s="768">
        <v>44673</v>
      </c>
    </row>
    <row r="111" spans="1:21" ht="39.950000000000003" customHeight="1">
      <c r="A111" s="412"/>
      <c r="B111" s="412"/>
      <c r="C111" s="346"/>
      <c r="D111" s="450" t="s">
        <v>1450</v>
      </c>
      <c r="E111" s="451"/>
      <c r="F111" s="452"/>
      <c r="G111" s="767" t="s">
        <v>1451</v>
      </c>
      <c r="H111" s="765"/>
      <c r="I111" s="44"/>
      <c r="J111" s="323"/>
      <c r="L111" s="763" t="s">
        <v>527</v>
      </c>
      <c r="M111" s="37">
        <v>44118</v>
      </c>
      <c r="N111" s="37">
        <v>46308</v>
      </c>
      <c r="O111" s="38">
        <v>2028400000</v>
      </c>
      <c r="P111" s="39">
        <f t="shared" si="18"/>
        <v>2191</v>
      </c>
      <c r="Q111" s="40">
        <f t="shared" si="19"/>
        <v>22</v>
      </c>
      <c r="R111" s="41"/>
      <c r="S111" s="196"/>
      <c r="T111" s="768">
        <v>44501</v>
      </c>
    </row>
    <row r="112" spans="1:21" ht="39.950000000000003" customHeight="1">
      <c r="A112" s="412"/>
      <c r="B112" s="412"/>
      <c r="C112" s="346"/>
      <c r="D112" s="450" t="s">
        <v>1452</v>
      </c>
      <c r="E112" s="451"/>
      <c r="F112" s="452"/>
      <c r="G112" s="767" t="s">
        <v>428</v>
      </c>
      <c r="H112" s="765"/>
      <c r="I112" s="44"/>
      <c r="J112" s="323"/>
      <c r="L112" s="763" t="s">
        <v>527</v>
      </c>
      <c r="M112" s="37">
        <v>44364</v>
      </c>
      <c r="N112" s="37">
        <v>46554</v>
      </c>
      <c r="O112" s="38">
        <v>913627000</v>
      </c>
      <c r="P112" s="39">
        <f t="shared" si="18"/>
        <v>2191</v>
      </c>
      <c r="Q112" s="40">
        <f t="shared" si="19"/>
        <v>268</v>
      </c>
      <c r="R112" s="41"/>
      <c r="S112" s="196"/>
      <c r="T112" s="768">
        <v>45042</v>
      </c>
    </row>
    <row r="113" spans="1:21" ht="39.950000000000003" customHeight="1">
      <c r="A113" s="412"/>
      <c r="B113" s="412"/>
      <c r="C113" s="346"/>
      <c r="D113" s="450" t="s">
        <v>606</v>
      </c>
      <c r="E113" s="451"/>
      <c r="F113" s="452"/>
      <c r="G113" s="320">
        <f t="shared" ref="G113" si="25">R113</f>
        <v>10596459.434255518</v>
      </c>
      <c r="H113" s="321"/>
      <c r="I113" s="44"/>
      <c r="J113" s="323"/>
      <c r="L113" s="763" t="s">
        <v>769</v>
      </c>
      <c r="M113" s="37">
        <v>44420</v>
      </c>
      <c r="N113" s="37">
        <v>47636</v>
      </c>
      <c r="O113" s="38">
        <v>933940000</v>
      </c>
      <c r="P113" s="39">
        <f t="shared" si="18"/>
        <v>3217</v>
      </c>
      <c r="Q113" s="40">
        <f t="shared" si="19"/>
        <v>365</v>
      </c>
      <c r="R113" s="41">
        <f t="shared" ref="R113" si="26">O113*Q113/P113/10</f>
        <v>10596459.434255518</v>
      </c>
      <c r="S113" s="196"/>
      <c r="T113" s="196"/>
    </row>
    <row r="114" spans="1:21" ht="39.950000000000003" customHeight="1">
      <c r="A114" s="412"/>
      <c r="B114" s="412"/>
      <c r="C114" s="346"/>
      <c r="D114" s="450" t="s">
        <v>1426</v>
      </c>
      <c r="E114" s="451"/>
      <c r="F114" s="452"/>
      <c r="G114" s="767" t="s">
        <v>1427</v>
      </c>
      <c r="H114" s="765"/>
      <c r="I114" s="44"/>
      <c r="J114" s="323"/>
      <c r="L114" s="763" t="s">
        <v>527</v>
      </c>
      <c r="M114" s="37">
        <v>44524</v>
      </c>
      <c r="N114" s="37">
        <v>46927</v>
      </c>
      <c r="O114" s="38">
        <v>337750000</v>
      </c>
      <c r="P114" s="39">
        <f t="shared" si="18"/>
        <v>2404</v>
      </c>
      <c r="Q114" s="40">
        <f t="shared" si="19"/>
        <v>365</v>
      </c>
      <c r="R114" s="41"/>
      <c r="S114" s="766"/>
      <c r="T114" s="768">
        <v>45303</v>
      </c>
    </row>
    <row r="115" spans="1:21" ht="39.950000000000003" customHeight="1">
      <c r="A115" s="412"/>
      <c r="B115" s="412"/>
      <c r="C115" s="346"/>
      <c r="D115" s="450" t="s">
        <v>1428</v>
      </c>
      <c r="E115" s="451"/>
      <c r="F115" s="452"/>
      <c r="G115" s="767" t="s">
        <v>1429</v>
      </c>
      <c r="H115" s="765"/>
      <c r="I115" s="44"/>
      <c r="J115" s="323"/>
      <c r="L115" s="763" t="s">
        <v>527</v>
      </c>
      <c r="M115" s="37">
        <v>44571</v>
      </c>
      <c r="N115" s="37">
        <v>46761</v>
      </c>
      <c r="O115" s="38">
        <v>1619200000</v>
      </c>
      <c r="P115" s="39">
        <f t="shared" si="18"/>
        <v>2191</v>
      </c>
      <c r="Q115" s="40">
        <f t="shared" si="19"/>
        <v>365</v>
      </c>
      <c r="R115" s="41"/>
      <c r="S115" s="766"/>
      <c r="T115" s="768">
        <v>45140</v>
      </c>
    </row>
    <row r="116" spans="1:21" ht="39.950000000000003" customHeight="1">
      <c r="A116" s="412"/>
      <c r="B116" s="412"/>
      <c r="C116" s="346"/>
      <c r="D116" s="450" t="s">
        <v>643</v>
      </c>
      <c r="E116" s="451"/>
      <c r="F116" s="452"/>
      <c r="G116" s="320">
        <f t="shared" ref="G116" si="27">R116</f>
        <v>19762142.857142858</v>
      </c>
      <c r="H116" s="321"/>
      <c r="I116" s="44"/>
      <c r="J116" s="323"/>
      <c r="L116" s="763" t="s">
        <v>1326</v>
      </c>
      <c r="M116" s="37">
        <v>45224</v>
      </c>
      <c r="N116" s="37">
        <v>47743</v>
      </c>
      <c r="O116" s="38">
        <v>1364400000</v>
      </c>
      <c r="P116" s="39">
        <f t="shared" si="18"/>
        <v>2520</v>
      </c>
      <c r="Q116" s="40">
        <f t="shared" si="19"/>
        <v>365</v>
      </c>
      <c r="R116" s="41">
        <f t="shared" si="22"/>
        <v>19762142.857142858</v>
      </c>
      <c r="S116" s="766"/>
      <c r="T116" s="766"/>
    </row>
    <row r="117" spans="1:21" ht="39.950000000000003" customHeight="1">
      <c r="A117" s="412"/>
      <c r="B117" s="412"/>
      <c r="C117" s="346"/>
      <c r="D117" s="450" t="s">
        <v>1434</v>
      </c>
      <c r="E117" s="451"/>
      <c r="F117" s="452"/>
      <c r="G117" s="767" t="s">
        <v>1435</v>
      </c>
      <c r="H117" s="765"/>
      <c r="I117" s="44"/>
      <c r="J117" s="323"/>
      <c r="L117" s="763" t="s">
        <v>450</v>
      </c>
      <c r="M117" s="37">
        <v>45236</v>
      </c>
      <c r="N117" s="37">
        <v>46004</v>
      </c>
      <c r="O117" s="38">
        <v>714700000</v>
      </c>
      <c r="P117" s="39">
        <f t="shared" si="18"/>
        <v>769</v>
      </c>
      <c r="Q117" s="40">
        <f>IF((N117-$S$117+1)&gt;=365,365,(N117-$S$117+1))</f>
        <v>250</v>
      </c>
      <c r="R117" s="41"/>
      <c r="S117" s="768">
        <v>45755</v>
      </c>
      <c r="T117" s="766"/>
    </row>
    <row r="118" spans="1:21" ht="39.950000000000003" customHeight="1">
      <c r="A118" s="412"/>
      <c r="B118" s="412"/>
      <c r="C118" s="346"/>
      <c r="D118" s="450" t="s">
        <v>1406</v>
      </c>
      <c r="E118" s="451"/>
      <c r="F118" s="452"/>
      <c r="G118" s="320">
        <f t="shared" ref="G118:G120" si="28">R118</f>
        <v>7231790.319634703</v>
      </c>
      <c r="H118" s="321"/>
      <c r="I118" s="44"/>
      <c r="J118" s="323"/>
      <c r="L118" s="763" t="s">
        <v>1407</v>
      </c>
      <c r="M118" s="37">
        <v>45460</v>
      </c>
      <c r="N118" s="37">
        <v>46554</v>
      </c>
      <c r="O118" s="38">
        <v>295478000</v>
      </c>
      <c r="P118" s="39">
        <f t="shared" si="18"/>
        <v>1095</v>
      </c>
      <c r="Q118" s="40">
        <f t="shared" ref="Q118:Q120" si="29">IF((N118-$B$2+1)&gt;=365,365,(N118-$B$2+1))</f>
        <v>268</v>
      </c>
      <c r="R118" s="41">
        <f t="shared" ref="R118:R120" si="30">O118*Q118/P118/10</f>
        <v>7231790.319634703</v>
      </c>
      <c r="S118" s="196"/>
      <c r="T118" s="196"/>
    </row>
    <row r="119" spans="1:21" ht="39.950000000000003" customHeight="1">
      <c r="A119" s="412"/>
      <c r="B119" s="412"/>
      <c r="C119" s="346"/>
      <c r="D119" s="450" t="s">
        <v>1453</v>
      </c>
      <c r="E119" s="451"/>
      <c r="F119" s="452"/>
      <c r="G119" s="320">
        <f t="shared" si="28"/>
        <v>19356839.969135802</v>
      </c>
      <c r="H119" s="321"/>
      <c r="I119" s="44"/>
      <c r="J119" s="323"/>
      <c r="L119" s="763" t="s">
        <v>591</v>
      </c>
      <c r="M119" s="37">
        <v>45489</v>
      </c>
      <c r="N119" s="37">
        <v>48728</v>
      </c>
      <c r="O119" s="38">
        <v>1718251000</v>
      </c>
      <c r="P119" s="39">
        <f t="shared" si="18"/>
        <v>3240</v>
      </c>
      <c r="Q119" s="40">
        <f t="shared" si="29"/>
        <v>365</v>
      </c>
      <c r="R119" s="41">
        <f t="shared" si="30"/>
        <v>19356839.969135802</v>
      </c>
      <c r="S119" s="196"/>
      <c r="T119" s="196"/>
    </row>
    <row r="120" spans="1:21" ht="39.950000000000003" customHeight="1">
      <c r="A120" s="412"/>
      <c r="B120" s="412"/>
      <c r="C120" s="346"/>
      <c r="D120" s="450" t="s">
        <v>1454</v>
      </c>
      <c r="E120" s="451"/>
      <c r="F120" s="452"/>
      <c r="G120" s="320">
        <f t="shared" si="28"/>
        <v>29711000</v>
      </c>
      <c r="H120" s="321"/>
      <c r="I120" s="44"/>
      <c r="J120" s="323"/>
      <c r="L120" s="763" t="s">
        <v>1455</v>
      </c>
      <c r="M120" s="37">
        <v>45611</v>
      </c>
      <c r="N120" s="37">
        <v>49210</v>
      </c>
      <c r="O120" s="38">
        <v>2930400000</v>
      </c>
      <c r="P120" s="39">
        <f t="shared" si="18"/>
        <v>3600</v>
      </c>
      <c r="Q120" s="40">
        <f t="shared" si="29"/>
        <v>365</v>
      </c>
      <c r="R120" s="41">
        <f t="shared" si="30"/>
        <v>29711000</v>
      </c>
      <c r="S120" s="196"/>
      <c r="T120" s="196"/>
    </row>
    <row r="121" spans="1:21" ht="39.950000000000003" customHeight="1">
      <c r="A121" s="412"/>
      <c r="B121" s="412"/>
      <c r="C121" s="346"/>
      <c r="D121" s="450" t="s">
        <v>1328</v>
      </c>
      <c r="E121" s="451"/>
      <c r="F121" s="452"/>
      <c r="G121" s="767" t="s">
        <v>1329</v>
      </c>
      <c r="H121" s="765"/>
      <c r="I121" s="44"/>
      <c r="J121" s="323"/>
      <c r="L121" s="763" t="s">
        <v>1330</v>
      </c>
      <c r="M121" s="37">
        <v>45637</v>
      </c>
      <c r="N121" s="37">
        <v>45996</v>
      </c>
      <c r="O121" s="38">
        <v>1354425060</v>
      </c>
      <c r="P121" s="39">
        <f t="shared" si="18"/>
        <v>360</v>
      </c>
      <c r="Q121" s="40">
        <f>IF((N121-$S$121+1)&gt;=365,365,(N121-$S$121+1))</f>
        <v>80</v>
      </c>
      <c r="R121" s="41"/>
      <c r="S121" s="768">
        <v>45917</v>
      </c>
      <c r="T121" s="196"/>
    </row>
    <row r="122" spans="1:21" ht="39.950000000000003" customHeight="1">
      <c r="A122" s="412"/>
      <c r="B122" s="412"/>
      <c r="C122" s="346"/>
      <c r="D122" s="450" t="s">
        <v>1436</v>
      </c>
      <c r="E122" s="451"/>
      <c r="F122" s="452"/>
      <c r="G122" s="320">
        <f t="shared" ref="G122:G123" si="31">R122</f>
        <v>24553146.22124863</v>
      </c>
      <c r="H122" s="321"/>
      <c r="I122" s="44"/>
      <c r="J122" s="323"/>
      <c r="L122" s="763" t="s">
        <v>527</v>
      </c>
      <c r="M122" s="37">
        <v>45660</v>
      </c>
      <c r="N122" s="37">
        <v>47485</v>
      </c>
      <c r="O122" s="38">
        <v>1228330000</v>
      </c>
      <c r="P122" s="39">
        <f t="shared" si="18"/>
        <v>1826</v>
      </c>
      <c r="Q122" s="40">
        <f t="shared" si="19"/>
        <v>365</v>
      </c>
      <c r="R122" s="41">
        <f t="shared" si="20"/>
        <v>24553146.22124863</v>
      </c>
      <c r="S122" s="196"/>
      <c r="T122" s="196"/>
    </row>
    <row r="123" spans="1:21" ht="39.950000000000003" customHeight="1">
      <c r="A123" s="412"/>
      <c r="B123" s="412"/>
      <c r="C123" s="346"/>
      <c r="D123" s="450" t="s">
        <v>1437</v>
      </c>
      <c r="E123" s="451"/>
      <c r="F123" s="452"/>
      <c r="G123" s="320">
        <f t="shared" si="31"/>
        <v>50605225.924235508</v>
      </c>
      <c r="H123" s="321"/>
      <c r="I123" s="44"/>
      <c r="J123" s="323"/>
      <c r="L123" s="763" t="s">
        <v>527</v>
      </c>
      <c r="M123" s="37">
        <v>45660</v>
      </c>
      <c r="N123" s="37">
        <v>47850</v>
      </c>
      <c r="O123" s="38">
        <v>3037700000</v>
      </c>
      <c r="P123" s="39">
        <f t="shared" si="18"/>
        <v>2191</v>
      </c>
      <c r="Q123" s="40">
        <f t="shared" si="19"/>
        <v>365</v>
      </c>
      <c r="R123" s="41">
        <f t="shared" si="20"/>
        <v>50605225.924235508</v>
      </c>
      <c r="S123" s="196"/>
      <c r="T123" s="196"/>
    </row>
    <row r="124" spans="1:21" ht="39.950000000000003" customHeight="1">
      <c r="A124" s="152"/>
      <c r="B124" s="152"/>
      <c r="C124" s="155"/>
      <c r="D124" s="775" t="s">
        <v>944</v>
      </c>
      <c r="E124" s="776"/>
      <c r="F124" s="777"/>
      <c r="G124" s="778">
        <f>SUM(G101:H123)</f>
        <v>215436530.81119502</v>
      </c>
      <c r="H124" s="779"/>
      <c r="I124" s="44"/>
      <c r="J124" s="45"/>
      <c r="L124" s="196"/>
      <c r="M124" s="37"/>
      <c r="N124" s="37"/>
      <c r="O124" s="38"/>
      <c r="P124" s="39"/>
      <c r="Q124" s="40"/>
      <c r="R124" s="41"/>
      <c r="S124" s="196"/>
      <c r="T124" s="196"/>
    </row>
    <row r="125" spans="1:21" ht="39.950000000000003" customHeight="1">
      <c r="A125" s="303"/>
      <c r="B125" s="303"/>
      <c r="C125" s="303"/>
      <c r="D125" s="303"/>
      <c r="E125" s="303"/>
      <c r="F125" s="303"/>
      <c r="G125" s="303"/>
      <c r="H125" s="303"/>
      <c r="I125" s="303"/>
      <c r="J125" s="303"/>
      <c r="L125" s="760" t="s">
        <v>1320</v>
      </c>
      <c r="M125" s="760" t="s">
        <v>16</v>
      </c>
      <c r="N125" s="760" t="s">
        <v>17</v>
      </c>
      <c r="O125" s="760" t="s">
        <v>265</v>
      </c>
      <c r="P125" s="760" t="s">
        <v>1321</v>
      </c>
      <c r="Q125" s="760" t="s">
        <v>19</v>
      </c>
      <c r="R125" s="760" t="s">
        <v>13</v>
      </c>
      <c r="S125" s="760" t="s">
        <v>20</v>
      </c>
      <c r="T125" s="760" t="s">
        <v>1322</v>
      </c>
      <c r="U125" s="783"/>
    </row>
    <row r="126" spans="1:21" ht="39.950000000000003" customHeight="1">
      <c r="A126" s="411" t="s">
        <v>10</v>
      </c>
      <c r="B126" s="411" t="s">
        <v>254</v>
      </c>
      <c r="C126" s="413" t="s">
        <v>1456</v>
      </c>
      <c r="D126" s="416" t="s">
        <v>1372</v>
      </c>
      <c r="E126" s="417" t="s">
        <v>1372</v>
      </c>
      <c r="F126" s="418" t="s">
        <v>1372</v>
      </c>
      <c r="G126" s="320">
        <f>R126</f>
        <v>1025932.1618308133</v>
      </c>
      <c r="H126" s="321"/>
      <c r="I126" s="44"/>
      <c r="J126" s="322">
        <v>6</v>
      </c>
      <c r="L126" s="763" t="s">
        <v>1373</v>
      </c>
      <c r="M126" s="37">
        <v>43941</v>
      </c>
      <c r="N126" s="37">
        <v>46387</v>
      </c>
      <c r="O126" s="38">
        <v>248560000</v>
      </c>
      <c r="P126" s="39">
        <f t="shared" si="18"/>
        <v>2447</v>
      </c>
      <c r="Q126" s="40">
        <f t="shared" si="19"/>
        <v>101</v>
      </c>
      <c r="R126" s="41">
        <f t="shared" si="20"/>
        <v>1025932.1618308133</v>
      </c>
      <c r="S126" s="196"/>
      <c r="T126" s="196"/>
    </row>
    <row r="127" spans="1:21" ht="39.950000000000003" customHeight="1">
      <c r="A127" s="412"/>
      <c r="B127" s="412"/>
      <c r="C127" s="346"/>
      <c r="D127" s="416" t="s">
        <v>1376</v>
      </c>
      <c r="E127" s="417" t="s">
        <v>1376</v>
      </c>
      <c r="F127" s="418" t="s">
        <v>1376</v>
      </c>
      <c r="G127" s="767" t="s">
        <v>1457</v>
      </c>
      <c r="H127" s="765"/>
      <c r="I127" s="44"/>
      <c r="J127" s="323"/>
      <c r="L127" s="763" t="s">
        <v>1378</v>
      </c>
      <c r="M127" s="37">
        <v>44739</v>
      </c>
      <c r="N127" s="37">
        <v>45291</v>
      </c>
      <c r="O127" s="38">
        <v>192112000</v>
      </c>
      <c r="P127" s="39">
        <f t="shared" si="18"/>
        <v>553</v>
      </c>
      <c r="Q127" s="40">
        <f>IF((N127-$S$127+1)&gt;=365,365,(N127-$S$127+1))</f>
        <v>12</v>
      </c>
      <c r="R127" s="41"/>
      <c r="S127" s="768">
        <v>45280</v>
      </c>
      <c r="T127" s="768">
        <v>45317</v>
      </c>
    </row>
    <row r="128" spans="1:21" ht="39.950000000000003" customHeight="1">
      <c r="A128" s="412"/>
      <c r="B128" s="412"/>
      <c r="C128" s="346"/>
      <c r="D128" s="416" t="s">
        <v>1379</v>
      </c>
      <c r="E128" s="417" t="s">
        <v>1379</v>
      </c>
      <c r="F128" s="418" t="s">
        <v>1379</v>
      </c>
      <c r="G128" s="767" t="s">
        <v>1380</v>
      </c>
      <c r="H128" s="765"/>
      <c r="I128" s="44"/>
      <c r="J128" s="323"/>
      <c r="L128" s="763" t="s">
        <v>1381</v>
      </c>
      <c r="M128" s="37">
        <v>44795</v>
      </c>
      <c r="N128" s="37">
        <v>46496</v>
      </c>
      <c r="O128" s="38">
        <v>30607000</v>
      </c>
      <c r="P128" s="39">
        <f t="shared" si="18"/>
        <v>1702</v>
      </c>
      <c r="Q128" s="40">
        <f>IF((N128-$S$128+1)&gt;=365,365,(N128-$S$128+1))</f>
        <v>365</v>
      </c>
      <c r="R128" s="41"/>
      <c r="S128" s="768">
        <v>44959</v>
      </c>
      <c r="T128" s="766"/>
    </row>
    <row r="129" spans="1:20" ht="39.950000000000003" customHeight="1">
      <c r="A129" s="412"/>
      <c r="B129" s="412"/>
      <c r="C129" s="346"/>
      <c r="D129" s="416" t="s">
        <v>1382</v>
      </c>
      <c r="E129" s="417" t="s">
        <v>1382</v>
      </c>
      <c r="F129" s="418" t="s">
        <v>1382</v>
      </c>
      <c r="G129" s="764">
        <f t="shared" ref="G129:G130" si="32">R129</f>
        <v>10262382.133995038</v>
      </c>
      <c r="H129" s="765"/>
      <c r="I129" s="44"/>
      <c r="J129" s="323"/>
      <c r="L129" s="763" t="s">
        <v>527</v>
      </c>
      <c r="M129" s="37">
        <v>44847</v>
      </c>
      <c r="N129" s="37">
        <v>46458</v>
      </c>
      <c r="O129" s="38">
        <v>961800000</v>
      </c>
      <c r="P129" s="39">
        <f t="shared" si="18"/>
        <v>1612</v>
      </c>
      <c r="Q129" s="40">
        <f t="shared" si="19"/>
        <v>172</v>
      </c>
      <c r="R129" s="41">
        <f t="shared" si="20"/>
        <v>10262382.133995038</v>
      </c>
      <c r="S129" s="766"/>
      <c r="T129" s="766"/>
    </row>
    <row r="130" spans="1:20" ht="39.950000000000003" customHeight="1">
      <c r="A130" s="412"/>
      <c r="B130" s="412"/>
      <c r="C130" s="346"/>
      <c r="D130" s="416" t="s">
        <v>664</v>
      </c>
      <c r="E130" s="417" t="s">
        <v>664</v>
      </c>
      <c r="F130" s="418" t="s">
        <v>664</v>
      </c>
      <c r="G130" s="764">
        <f t="shared" si="32"/>
        <v>15860866.039571846</v>
      </c>
      <c r="H130" s="765"/>
      <c r="I130" s="44"/>
      <c r="J130" s="323"/>
      <c r="L130" s="763" t="s">
        <v>776</v>
      </c>
      <c r="M130" s="37">
        <v>44004</v>
      </c>
      <c r="N130" s="37">
        <v>47086</v>
      </c>
      <c r="O130" s="38">
        <v>1339700000</v>
      </c>
      <c r="P130" s="39">
        <f t="shared" si="18"/>
        <v>3083</v>
      </c>
      <c r="Q130" s="40">
        <f t="shared" si="19"/>
        <v>365</v>
      </c>
      <c r="R130" s="41">
        <f t="shared" si="20"/>
        <v>15860866.039571846</v>
      </c>
      <c r="S130" s="768"/>
      <c r="T130" s="766"/>
    </row>
    <row r="131" spans="1:20" ht="39.950000000000003" customHeight="1">
      <c r="A131" s="412"/>
      <c r="B131" s="412"/>
      <c r="C131" s="346"/>
      <c r="D131" s="416" t="s">
        <v>1383</v>
      </c>
      <c r="E131" s="417" t="s">
        <v>1383</v>
      </c>
      <c r="F131" s="418" t="s">
        <v>1383</v>
      </c>
      <c r="G131" s="767" t="s">
        <v>1384</v>
      </c>
      <c r="H131" s="765"/>
      <c r="I131" s="44"/>
      <c r="J131" s="323"/>
      <c r="L131" s="763" t="s">
        <v>1385</v>
      </c>
      <c r="M131" s="37">
        <v>45089</v>
      </c>
      <c r="N131" s="37">
        <v>45268</v>
      </c>
      <c r="O131" s="38">
        <v>19400000</v>
      </c>
      <c r="P131" s="39">
        <f t="shared" si="18"/>
        <v>180</v>
      </c>
      <c r="Q131" s="40">
        <f>IF((N131-$S$131+1)&gt;=365,365,(N131-$S$131+1))</f>
        <v>103</v>
      </c>
      <c r="R131" s="41"/>
      <c r="S131" s="768">
        <v>45166</v>
      </c>
      <c r="T131" s="766"/>
    </row>
    <row r="132" spans="1:20" ht="39.950000000000003" customHeight="1">
      <c r="A132" s="412"/>
      <c r="B132" s="412"/>
      <c r="C132" s="346"/>
      <c r="D132" s="416" t="s">
        <v>1386</v>
      </c>
      <c r="E132" s="417" t="s">
        <v>1386</v>
      </c>
      <c r="F132" s="418" t="s">
        <v>1386</v>
      </c>
      <c r="G132" s="767" t="s">
        <v>1387</v>
      </c>
      <c r="H132" s="765"/>
      <c r="I132" s="44"/>
      <c r="J132" s="323"/>
      <c r="L132" s="763" t="s">
        <v>1381</v>
      </c>
      <c r="M132" s="37">
        <v>45267</v>
      </c>
      <c r="N132" s="37">
        <v>46696</v>
      </c>
      <c r="O132" s="38">
        <v>43398000</v>
      </c>
      <c r="P132" s="39">
        <f t="shared" si="18"/>
        <v>1430</v>
      </c>
      <c r="Q132" s="40">
        <f>IF((N132-$S$132+1)&gt;=365,365,(N132-$S$132+1))</f>
        <v>365</v>
      </c>
      <c r="R132" s="41"/>
      <c r="S132" s="768">
        <v>45839</v>
      </c>
      <c r="T132" s="766"/>
    </row>
    <row r="133" spans="1:20" ht="39.950000000000003" customHeight="1">
      <c r="A133" s="412"/>
      <c r="B133" s="412"/>
      <c r="C133" s="346"/>
      <c r="D133" s="416" t="s">
        <v>1388</v>
      </c>
      <c r="E133" s="417" t="s">
        <v>1388</v>
      </c>
      <c r="F133" s="418" t="s">
        <v>1388</v>
      </c>
      <c r="G133" s="767" t="s">
        <v>1458</v>
      </c>
      <c r="H133" s="765"/>
      <c r="I133" s="44"/>
      <c r="J133" s="323"/>
      <c r="L133" s="763" t="s">
        <v>1390</v>
      </c>
      <c r="M133" s="37">
        <v>45287</v>
      </c>
      <c r="N133" s="37">
        <v>46169</v>
      </c>
      <c r="O133" s="38">
        <v>672880000</v>
      </c>
      <c r="P133" s="39">
        <f t="shared" si="18"/>
        <v>883</v>
      </c>
      <c r="Q133" s="40">
        <f>IF((N133-$S$133+1)&gt;=365,365,(N133-$S$133+1))</f>
        <v>22</v>
      </c>
      <c r="R133" s="41"/>
      <c r="S133" s="768">
        <v>46148</v>
      </c>
      <c r="T133" s="768">
        <v>46035</v>
      </c>
    </row>
    <row r="134" spans="1:20" ht="39.950000000000003" customHeight="1">
      <c r="A134" s="412"/>
      <c r="B134" s="412"/>
      <c r="C134" s="346"/>
      <c r="D134" s="416" t="s">
        <v>1395</v>
      </c>
      <c r="E134" s="417" t="s">
        <v>1395</v>
      </c>
      <c r="F134" s="418" t="s">
        <v>1395</v>
      </c>
      <c r="G134" s="320">
        <f t="shared" ref="G134:G143" si="33">R134</f>
        <v>28929769.732326698</v>
      </c>
      <c r="H134" s="321"/>
      <c r="I134" s="44"/>
      <c r="J134" s="323"/>
      <c r="L134" s="763" t="s">
        <v>1396</v>
      </c>
      <c r="M134" s="37">
        <v>45450</v>
      </c>
      <c r="N134" s="37">
        <v>46906</v>
      </c>
      <c r="O134" s="38">
        <v>1154813000</v>
      </c>
      <c r="P134" s="39">
        <f t="shared" si="18"/>
        <v>1457</v>
      </c>
      <c r="Q134" s="40">
        <f t="shared" si="19"/>
        <v>365</v>
      </c>
      <c r="R134" s="41">
        <f t="shared" si="20"/>
        <v>28929769.732326698</v>
      </c>
      <c r="S134" s="768"/>
      <c r="T134" s="766"/>
    </row>
    <row r="135" spans="1:20" ht="39.950000000000003" customHeight="1">
      <c r="A135" s="412"/>
      <c r="B135" s="412"/>
      <c r="C135" s="346"/>
      <c r="D135" s="416" t="s">
        <v>1391</v>
      </c>
      <c r="E135" s="417" t="s">
        <v>1391</v>
      </c>
      <c r="F135" s="418" t="s">
        <v>1391</v>
      </c>
      <c r="G135" s="320">
        <f t="shared" si="33"/>
        <v>5051753.0927835051</v>
      </c>
      <c r="H135" s="321"/>
      <c r="I135" s="44"/>
      <c r="J135" s="323"/>
      <c r="L135" s="763" t="s">
        <v>591</v>
      </c>
      <c r="M135" s="37">
        <v>42986</v>
      </c>
      <c r="N135" s="37">
        <v>46477</v>
      </c>
      <c r="O135" s="38">
        <v>923598000</v>
      </c>
      <c r="P135" s="39">
        <f t="shared" si="18"/>
        <v>3492</v>
      </c>
      <c r="Q135" s="40">
        <f t="shared" si="19"/>
        <v>191</v>
      </c>
      <c r="R135" s="41">
        <f t="shared" si="20"/>
        <v>5051753.0927835051</v>
      </c>
      <c r="S135" s="766"/>
      <c r="T135" s="766"/>
    </row>
    <row r="136" spans="1:20" ht="39.950000000000003" customHeight="1">
      <c r="A136" s="412"/>
      <c r="B136" s="412"/>
      <c r="C136" s="346"/>
      <c r="D136" s="416" t="s">
        <v>1459</v>
      </c>
      <c r="E136" s="417" t="s">
        <v>1459</v>
      </c>
      <c r="F136" s="418" t="s">
        <v>1459</v>
      </c>
      <c r="G136" s="320">
        <f t="shared" si="33"/>
        <v>12426425.925925925</v>
      </c>
      <c r="H136" s="321"/>
      <c r="I136" s="44"/>
      <c r="J136" s="323"/>
      <c r="L136" s="763" t="s">
        <v>1460</v>
      </c>
      <c r="M136" s="37">
        <v>45464</v>
      </c>
      <c r="N136" s="37">
        <v>46543</v>
      </c>
      <c r="O136" s="38">
        <v>522200000</v>
      </c>
      <c r="P136" s="39">
        <f t="shared" si="18"/>
        <v>1080</v>
      </c>
      <c r="Q136" s="40">
        <f t="shared" si="19"/>
        <v>257</v>
      </c>
      <c r="R136" s="41">
        <f t="shared" si="20"/>
        <v>12426425.925925925</v>
      </c>
      <c r="S136" s="766"/>
      <c r="T136" s="766"/>
    </row>
    <row r="137" spans="1:20" ht="39.950000000000003" customHeight="1">
      <c r="A137" s="412"/>
      <c r="B137" s="412"/>
      <c r="C137" s="346"/>
      <c r="D137" s="416" t="s">
        <v>1461</v>
      </c>
      <c r="E137" s="417" t="s">
        <v>1461</v>
      </c>
      <c r="F137" s="418" t="s">
        <v>1461</v>
      </c>
      <c r="G137" s="767" t="s">
        <v>1462</v>
      </c>
      <c r="H137" s="765"/>
      <c r="I137" s="44"/>
      <c r="J137" s="323"/>
      <c r="L137" s="763" t="s">
        <v>1463</v>
      </c>
      <c r="M137" s="37">
        <v>45646</v>
      </c>
      <c r="N137" s="37">
        <v>46326</v>
      </c>
      <c r="O137" s="38">
        <v>82221000</v>
      </c>
      <c r="P137" s="39">
        <f t="shared" si="18"/>
        <v>681</v>
      </c>
      <c r="Q137" s="40">
        <f t="shared" si="19"/>
        <v>40</v>
      </c>
      <c r="R137" s="41"/>
      <c r="S137" s="766"/>
      <c r="T137" s="768">
        <v>46133</v>
      </c>
    </row>
    <row r="138" spans="1:20" ht="39.950000000000003" customHeight="1">
      <c r="A138" s="412"/>
      <c r="B138" s="412"/>
      <c r="C138" s="346"/>
      <c r="D138" s="416" t="s">
        <v>1397</v>
      </c>
      <c r="E138" s="417" t="s">
        <v>1397</v>
      </c>
      <c r="F138" s="418" t="s">
        <v>1397</v>
      </c>
      <c r="G138" s="320">
        <f t="shared" si="33"/>
        <v>13310177.91970803</v>
      </c>
      <c r="H138" s="321"/>
      <c r="I138" s="44"/>
      <c r="J138" s="323"/>
      <c r="L138" s="763" t="s">
        <v>527</v>
      </c>
      <c r="M138" s="37">
        <v>45861</v>
      </c>
      <c r="N138" s="37">
        <v>46956</v>
      </c>
      <c r="O138" s="38">
        <v>399670000</v>
      </c>
      <c r="P138" s="39">
        <f t="shared" si="18"/>
        <v>1096</v>
      </c>
      <c r="Q138" s="40">
        <f t="shared" si="19"/>
        <v>365</v>
      </c>
      <c r="R138" s="41">
        <f t="shared" si="20"/>
        <v>13310177.91970803</v>
      </c>
      <c r="S138" s="766"/>
      <c r="T138" s="766"/>
    </row>
    <row r="139" spans="1:20" ht="39.950000000000003" customHeight="1">
      <c r="A139" s="412"/>
      <c r="B139" s="412"/>
      <c r="C139" s="346"/>
      <c r="D139" s="416" t="s">
        <v>1464</v>
      </c>
      <c r="E139" s="417" t="s">
        <v>1464</v>
      </c>
      <c r="F139" s="418" t="s">
        <v>1464</v>
      </c>
      <c r="G139" s="320">
        <f t="shared" si="33"/>
        <v>15126911.281489596</v>
      </c>
      <c r="H139" s="321"/>
      <c r="I139" s="44"/>
      <c r="J139" s="323"/>
      <c r="L139" s="763" t="s">
        <v>527</v>
      </c>
      <c r="M139" s="37">
        <v>45903</v>
      </c>
      <c r="N139" s="37">
        <v>47728</v>
      </c>
      <c r="O139" s="38">
        <v>756760000</v>
      </c>
      <c r="P139" s="39">
        <f t="shared" si="18"/>
        <v>1826</v>
      </c>
      <c r="Q139" s="40">
        <f t="shared" si="19"/>
        <v>365</v>
      </c>
      <c r="R139" s="41">
        <f t="shared" si="20"/>
        <v>15126911.281489596</v>
      </c>
      <c r="S139" s="766"/>
      <c r="T139" s="766"/>
    </row>
    <row r="140" spans="1:20" ht="39.950000000000003" customHeight="1">
      <c r="A140" s="412"/>
      <c r="B140" s="412"/>
      <c r="C140" s="346"/>
      <c r="D140" s="416" t="s">
        <v>1465</v>
      </c>
      <c r="E140" s="417" t="s">
        <v>1465</v>
      </c>
      <c r="F140" s="418" t="s">
        <v>1465</v>
      </c>
      <c r="G140" s="320">
        <f t="shared" si="33"/>
        <v>20956305.910543133</v>
      </c>
      <c r="H140" s="321"/>
      <c r="I140" s="44"/>
      <c r="J140" s="323"/>
      <c r="L140" s="763" t="s">
        <v>1466</v>
      </c>
      <c r="M140" s="37">
        <v>45957</v>
      </c>
      <c r="N140" s="37">
        <v>47208</v>
      </c>
      <c r="O140" s="38">
        <v>718830000</v>
      </c>
      <c r="P140" s="39">
        <f t="shared" si="18"/>
        <v>1252</v>
      </c>
      <c r="Q140" s="40">
        <f t="shared" si="19"/>
        <v>365</v>
      </c>
      <c r="R140" s="41">
        <f t="shared" si="20"/>
        <v>20956305.910543133</v>
      </c>
      <c r="S140" s="766"/>
      <c r="T140" s="766"/>
    </row>
    <row r="141" spans="1:20" ht="39.950000000000003" customHeight="1">
      <c r="A141" s="412"/>
      <c r="B141" s="412"/>
      <c r="C141" s="346"/>
      <c r="D141" s="416" t="s">
        <v>1467</v>
      </c>
      <c r="E141" s="417" t="s">
        <v>1467</v>
      </c>
      <c r="F141" s="418" t="s">
        <v>1467</v>
      </c>
      <c r="G141" s="320">
        <f t="shared" si="33"/>
        <v>4489428</v>
      </c>
      <c r="H141" s="321"/>
      <c r="I141" s="44"/>
      <c r="J141" s="323"/>
      <c r="L141" s="763" t="s">
        <v>1468</v>
      </c>
      <c r="M141" s="37">
        <v>46105</v>
      </c>
      <c r="N141" s="37">
        <v>46404</v>
      </c>
      <c r="O141" s="38">
        <v>114138000</v>
      </c>
      <c r="P141" s="39">
        <f t="shared" si="18"/>
        <v>300</v>
      </c>
      <c r="Q141" s="40">
        <f t="shared" si="19"/>
        <v>118</v>
      </c>
      <c r="R141" s="41">
        <f t="shared" si="20"/>
        <v>4489428</v>
      </c>
      <c r="S141" s="766"/>
      <c r="T141" s="766"/>
    </row>
    <row r="142" spans="1:20" ht="39.950000000000003" customHeight="1">
      <c r="A142" s="412"/>
      <c r="B142" s="412"/>
      <c r="C142" s="346"/>
      <c r="D142" s="416" t="s">
        <v>1469</v>
      </c>
      <c r="E142" s="417" t="s">
        <v>1469</v>
      </c>
      <c r="F142" s="418" t="s">
        <v>1469</v>
      </c>
      <c r="G142" s="320">
        <f t="shared" si="33"/>
        <v>7870521.1111111101</v>
      </c>
      <c r="H142" s="321"/>
      <c r="I142" s="44"/>
      <c r="J142" s="323"/>
      <c r="L142" s="763" t="s">
        <v>1470</v>
      </c>
      <c r="M142" s="37">
        <v>46190</v>
      </c>
      <c r="N142" s="37">
        <v>46369</v>
      </c>
      <c r="O142" s="38">
        <v>170686000</v>
      </c>
      <c r="P142" s="39">
        <f t="shared" si="18"/>
        <v>180</v>
      </c>
      <c r="Q142" s="40">
        <f t="shared" si="19"/>
        <v>83</v>
      </c>
      <c r="R142" s="41">
        <f t="shared" si="20"/>
        <v>7870521.1111111101</v>
      </c>
      <c r="S142" s="196"/>
      <c r="T142" s="196"/>
    </row>
    <row r="143" spans="1:20" ht="39.950000000000003" customHeight="1">
      <c r="A143" s="412"/>
      <c r="B143" s="412"/>
      <c r="C143" s="346"/>
      <c r="D143" s="416" t="s">
        <v>1471</v>
      </c>
      <c r="E143" s="417" t="s">
        <v>1471</v>
      </c>
      <c r="F143" s="418" t="s">
        <v>1471</v>
      </c>
      <c r="G143" s="320">
        <f t="shared" si="33"/>
        <v>16316775</v>
      </c>
      <c r="H143" s="321"/>
      <c r="I143" s="44"/>
      <c r="J143" s="323"/>
      <c r="L143" s="763" t="s">
        <v>1280</v>
      </c>
      <c r="M143" s="37">
        <v>46219</v>
      </c>
      <c r="N143" s="37">
        <v>46378</v>
      </c>
      <c r="O143" s="38">
        <v>283770000</v>
      </c>
      <c r="P143" s="39">
        <f t="shared" si="18"/>
        <v>160</v>
      </c>
      <c r="Q143" s="40">
        <f t="shared" si="19"/>
        <v>92</v>
      </c>
      <c r="R143" s="41">
        <f t="shared" si="20"/>
        <v>16316775</v>
      </c>
      <c r="S143" s="196"/>
      <c r="T143" s="196"/>
    </row>
    <row r="144" spans="1:20" ht="39.950000000000003" customHeight="1">
      <c r="A144" s="412"/>
      <c r="B144" s="412"/>
      <c r="C144" s="346"/>
      <c r="D144" s="775" t="s">
        <v>944</v>
      </c>
      <c r="E144" s="776"/>
      <c r="F144" s="777"/>
      <c r="G144" s="778">
        <f>SUM(G126:H143)</f>
        <v>151627248.3092857</v>
      </c>
      <c r="H144" s="779"/>
      <c r="I144" s="44"/>
      <c r="J144" s="323"/>
      <c r="L144" s="196"/>
      <c r="M144" s="37"/>
      <c r="N144" s="37"/>
      <c r="O144" s="38"/>
      <c r="P144" s="39"/>
      <c r="Q144" s="40"/>
      <c r="R144" s="41"/>
      <c r="S144" s="196"/>
      <c r="T144" s="196"/>
    </row>
    <row r="145" spans="1:21" ht="39.950000000000003" customHeight="1">
      <c r="A145" s="303"/>
      <c r="B145" s="303"/>
      <c r="C145" s="303"/>
      <c r="D145" s="303"/>
      <c r="E145" s="303"/>
      <c r="F145" s="303"/>
      <c r="G145" s="303"/>
      <c r="H145" s="303"/>
      <c r="I145" s="303"/>
      <c r="J145" s="303"/>
      <c r="L145" s="760" t="s">
        <v>1320</v>
      </c>
      <c r="M145" s="760" t="s">
        <v>16</v>
      </c>
      <c r="N145" s="760" t="s">
        <v>17</v>
      </c>
      <c r="O145" s="760" t="s">
        <v>265</v>
      </c>
      <c r="P145" s="760" t="s">
        <v>1321</v>
      </c>
      <c r="Q145" s="760" t="s">
        <v>19</v>
      </c>
      <c r="R145" s="760" t="s">
        <v>13</v>
      </c>
      <c r="S145" s="760" t="s">
        <v>20</v>
      </c>
      <c r="T145" s="760" t="s">
        <v>1322</v>
      </c>
      <c r="U145" s="783"/>
    </row>
    <row r="146" spans="1:21" ht="39.950000000000003" customHeight="1">
      <c r="A146" s="411" t="s">
        <v>164</v>
      </c>
      <c r="B146" s="411" t="s">
        <v>423</v>
      </c>
      <c r="C146" s="413" t="s">
        <v>1472</v>
      </c>
      <c r="D146" s="442" t="s">
        <v>1473</v>
      </c>
      <c r="E146" s="443"/>
      <c r="F146" s="444"/>
      <c r="G146" s="767" t="s">
        <v>1474</v>
      </c>
      <c r="H146" s="765"/>
      <c r="I146" s="44"/>
      <c r="J146" s="322">
        <v>6</v>
      </c>
      <c r="L146" s="763" t="s">
        <v>1475</v>
      </c>
      <c r="M146" s="37">
        <v>40274</v>
      </c>
      <c r="N146" s="37">
        <v>43159</v>
      </c>
      <c r="O146" s="38">
        <v>767800000</v>
      </c>
      <c r="P146" s="39">
        <f t="shared" si="18"/>
        <v>2886</v>
      </c>
      <c r="Q146" s="40">
        <f>IF((N146-$S$146+1)&gt;=365,365,(N146-$S$146+1))</f>
        <v>29</v>
      </c>
      <c r="R146" s="41"/>
      <c r="S146" s="768">
        <v>43131</v>
      </c>
      <c r="T146" s="766"/>
    </row>
    <row r="147" spans="1:21" ht="39.950000000000003" customHeight="1">
      <c r="A147" s="412"/>
      <c r="B147" s="412"/>
      <c r="C147" s="346"/>
      <c r="D147" s="442" t="s">
        <v>1440</v>
      </c>
      <c r="E147" s="443"/>
      <c r="F147" s="444"/>
      <c r="G147" s="320">
        <f>R147</f>
        <v>17501825.263479456</v>
      </c>
      <c r="H147" s="321"/>
      <c r="I147" s="44"/>
      <c r="J147" s="323"/>
      <c r="L147" s="763" t="s">
        <v>527</v>
      </c>
      <c r="M147" s="37">
        <v>40968</v>
      </c>
      <c r="N147" s="37">
        <v>47514</v>
      </c>
      <c r="O147" s="38">
        <v>3139300000</v>
      </c>
      <c r="P147" s="39">
        <f t="shared" si="18"/>
        <v>6547</v>
      </c>
      <c r="Q147" s="40">
        <f t="shared" si="19"/>
        <v>365</v>
      </c>
      <c r="R147" s="41">
        <f t="shared" si="20"/>
        <v>17501825.263479456</v>
      </c>
      <c r="S147" s="766"/>
      <c r="T147" s="766"/>
    </row>
    <row r="148" spans="1:21" ht="39.950000000000003" customHeight="1">
      <c r="A148" s="412"/>
      <c r="B148" s="412"/>
      <c r="C148" s="346"/>
      <c r="D148" s="442" t="s">
        <v>1476</v>
      </c>
      <c r="E148" s="443"/>
      <c r="F148" s="444"/>
      <c r="G148" s="767" t="s">
        <v>1477</v>
      </c>
      <c r="H148" s="765"/>
      <c r="I148" s="44"/>
      <c r="J148" s="323"/>
      <c r="L148" s="763" t="s">
        <v>527</v>
      </c>
      <c r="M148" s="37">
        <v>41446</v>
      </c>
      <c r="N148" s="37">
        <v>45657</v>
      </c>
      <c r="O148" s="38">
        <v>682718391</v>
      </c>
      <c r="P148" s="39">
        <f t="shared" si="18"/>
        <v>4212</v>
      </c>
      <c r="Q148" s="40">
        <f>IF((N148-$S$148+1)&gt;=365,365,(N148-$S$148+1))</f>
        <v>9</v>
      </c>
      <c r="R148" s="41"/>
      <c r="S148" s="768">
        <v>45649</v>
      </c>
      <c r="T148" s="766"/>
    </row>
    <row r="149" spans="1:21" ht="39.950000000000003" customHeight="1">
      <c r="A149" s="412"/>
      <c r="B149" s="412"/>
      <c r="C149" s="346"/>
      <c r="D149" s="442" t="s">
        <v>1478</v>
      </c>
      <c r="E149" s="443"/>
      <c r="F149" s="444"/>
      <c r="G149" s="320">
        <f t="shared" ref="G149:G152" si="34">R149</f>
        <v>9428196.9284603409</v>
      </c>
      <c r="H149" s="321"/>
      <c r="I149" s="44"/>
      <c r="J149" s="323"/>
      <c r="L149" s="763" t="s">
        <v>527</v>
      </c>
      <c r="M149" s="37">
        <v>41645</v>
      </c>
      <c r="N149" s="37">
        <v>46788</v>
      </c>
      <c r="O149" s="38">
        <v>1328730000</v>
      </c>
      <c r="P149" s="39">
        <f t="shared" si="18"/>
        <v>5144</v>
      </c>
      <c r="Q149" s="40">
        <f t="shared" si="19"/>
        <v>365</v>
      </c>
      <c r="R149" s="41">
        <f t="shared" si="20"/>
        <v>9428196.9284603409</v>
      </c>
      <c r="S149" s="766"/>
      <c r="T149" s="766"/>
    </row>
    <row r="150" spans="1:21" ht="39.950000000000003" customHeight="1">
      <c r="A150" s="412"/>
      <c r="B150" s="412"/>
      <c r="C150" s="346"/>
      <c r="D150" s="442" t="s">
        <v>1441</v>
      </c>
      <c r="E150" s="443"/>
      <c r="F150" s="444"/>
      <c r="G150" s="320">
        <f t="shared" si="34"/>
        <v>601961.33370692073</v>
      </c>
      <c r="H150" s="321"/>
      <c r="I150" s="44"/>
      <c r="J150" s="323"/>
      <c r="L150" s="763" t="s">
        <v>1442</v>
      </c>
      <c r="M150" s="37">
        <v>42758</v>
      </c>
      <c r="N150" s="37">
        <v>46326</v>
      </c>
      <c r="O150" s="38">
        <v>537100000</v>
      </c>
      <c r="P150" s="39">
        <f t="shared" si="18"/>
        <v>3569</v>
      </c>
      <c r="Q150" s="40">
        <f t="shared" si="19"/>
        <v>40</v>
      </c>
      <c r="R150" s="41">
        <f t="shared" si="20"/>
        <v>601961.33370692073</v>
      </c>
      <c r="S150" s="766"/>
      <c r="T150" s="766"/>
    </row>
    <row r="151" spans="1:21" ht="39.950000000000003" customHeight="1">
      <c r="A151" s="412"/>
      <c r="B151" s="412"/>
      <c r="C151" s="346"/>
      <c r="D151" s="442" t="s">
        <v>1417</v>
      </c>
      <c r="E151" s="443"/>
      <c r="F151" s="444"/>
      <c r="G151" s="320">
        <f t="shared" si="34"/>
        <v>5630875.20661157</v>
      </c>
      <c r="H151" s="321"/>
      <c r="I151" s="44"/>
      <c r="J151" s="323"/>
      <c r="L151" s="763" t="s">
        <v>527</v>
      </c>
      <c r="M151" s="37">
        <v>42758</v>
      </c>
      <c r="N151" s="37">
        <v>46387</v>
      </c>
      <c r="O151" s="38">
        <v>2023770000</v>
      </c>
      <c r="P151" s="39">
        <f t="shared" si="18"/>
        <v>3630</v>
      </c>
      <c r="Q151" s="40">
        <f t="shared" si="19"/>
        <v>101</v>
      </c>
      <c r="R151" s="41">
        <f t="shared" si="20"/>
        <v>5630875.20661157</v>
      </c>
      <c r="S151" s="766"/>
      <c r="T151" s="766"/>
    </row>
    <row r="152" spans="1:21" ht="39.950000000000003" customHeight="1">
      <c r="A152" s="412"/>
      <c r="B152" s="412"/>
      <c r="C152" s="346"/>
      <c r="D152" s="442" t="s">
        <v>1443</v>
      </c>
      <c r="E152" s="443"/>
      <c r="F152" s="444"/>
      <c r="G152" s="320">
        <f t="shared" si="34"/>
        <v>355804.43433769187</v>
      </c>
      <c r="H152" s="321"/>
      <c r="I152" s="157"/>
      <c r="J152" s="323"/>
      <c r="L152" s="763" t="s">
        <v>527</v>
      </c>
      <c r="M152" s="37">
        <v>42793</v>
      </c>
      <c r="N152" s="37">
        <v>46310</v>
      </c>
      <c r="O152" s="38">
        <v>521550000</v>
      </c>
      <c r="P152" s="39">
        <f t="shared" si="18"/>
        <v>3518</v>
      </c>
      <c r="Q152" s="40">
        <f t="shared" si="19"/>
        <v>24</v>
      </c>
      <c r="R152" s="41">
        <f t="shared" si="20"/>
        <v>355804.43433769187</v>
      </c>
      <c r="S152" s="766"/>
      <c r="T152" s="766"/>
    </row>
    <row r="153" spans="1:21" ht="39.950000000000003" customHeight="1">
      <c r="A153" s="412"/>
      <c r="B153" s="412"/>
      <c r="C153" s="346"/>
      <c r="D153" s="442" t="s">
        <v>1418</v>
      </c>
      <c r="E153" s="443"/>
      <c r="F153" s="444"/>
      <c r="G153" s="767" t="s">
        <v>1419</v>
      </c>
      <c r="H153" s="765"/>
      <c r="I153" s="44"/>
      <c r="J153" s="323"/>
      <c r="L153" s="763" t="s">
        <v>1420</v>
      </c>
      <c r="M153" s="37">
        <v>43180</v>
      </c>
      <c r="N153" s="37">
        <v>46751</v>
      </c>
      <c r="O153" s="38">
        <v>1246322000</v>
      </c>
      <c r="P153" s="39">
        <f t="shared" si="18"/>
        <v>3572</v>
      </c>
      <c r="Q153" s="40">
        <f>IF((N153-$S$153+1)&gt;=365,365,(N153-$S$153+1))</f>
        <v>365</v>
      </c>
      <c r="R153" s="41"/>
      <c r="S153" s="768">
        <v>45695</v>
      </c>
      <c r="T153" s="766"/>
    </row>
    <row r="154" spans="1:21" ht="39.950000000000003" customHeight="1">
      <c r="A154" s="412"/>
      <c r="B154" s="412"/>
      <c r="C154" s="346"/>
      <c r="D154" s="442" t="s">
        <v>1323</v>
      </c>
      <c r="E154" s="443"/>
      <c r="F154" s="444"/>
      <c r="G154" s="320">
        <f t="shared" ref="G154:G156" si="35">R154</f>
        <v>4235413.8174127601</v>
      </c>
      <c r="H154" s="321"/>
      <c r="I154" s="44"/>
      <c r="J154" s="323"/>
      <c r="L154" s="763" t="s">
        <v>527</v>
      </c>
      <c r="M154" s="37">
        <v>43551</v>
      </c>
      <c r="N154" s="37">
        <v>46387</v>
      </c>
      <c r="O154" s="38">
        <v>1189690000</v>
      </c>
      <c r="P154" s="39">
        <f t="shared" si="18"/>
        <v>2837</v>
      </c>
      <c r="Q154" s="40">
        <f t="shared" ref="Q154:Q158" si="36">IF((N154-$B$2+1)&gt;=365,365,(N154-$B$2+1))</f>
        <v>101</v>
      </c>
      <c r="R154" s="41">
        <f t="shared" ref="R154:R156" si="37">O154*Q154/P154/10</f>
        <v>4235413.8174127601</v>
      </c>
      <c r="S154" s="768"/>
      <c r="T154" s="766"/>
    </row>
    <row r="155" spans="1:21" ht="39.950000000000003" customHeight="1">
      <c r="A155" s="412"/>
      <c r="B155" s="412"/>
      <c r="C155" s="346"/>
      <c r="D155" s="442" t="s">
        <v>1423</v>
      </c>
      <c r="E155" s="443"/>
      <c r="F155" s="444"/>
      <c r="G155" s="320">
        <f t="shared" si="35"/>
        <v>30661267.361111112</v>
      </c>
      <c r="H155" s="321"/>
      <c r="I155" s="44"/>
      <c r="J155" s="323"/>
      <c r="L155" s="763" t="s">
        <v>1424</v>
      </c>
      <c r="M155" s="37">
        <v>44228</v>
      </c>
      <c r="N155" s="37">
        <v>47107</v>
      </c>
      <c r="O155" s="38">
        <v>2419300000</v>
      </c>
      <c r="P155" s="39">
        <f t="shared" si="18"/>
        <v>2880</v>
      </c>
      <c r="Q155" s="40">
        <f t="shared" si="36"/>
        <v>365</v>
      </c>
      <c r="R155" s="41">
        <f t="shared" si="37"/>
        <v>30661267.361111112</v>
      </c>
      <c r="S155" s="766"/>
      <c r="T155" s="766"/>
    </row>
    <row r="156" spans="1:21" ht="39.950000000000003" customHeight="1">
      <c r="A156" s="412"/>
      <c r="B156" s="412"/>
      <c r="C156" s="346"/>
      <c r="D156" s="442" t="s">
        <v>1425</v>
      </c>
      <c r="E156" s="443"/>
      <c r="F156" s="444"/>
      <c r="G156" s="320">
        <f t="shared" si="35"/>
        <v>9230830.2044221945</v>
      </c>
      <c r="H156" s="321"/>
      <c r="I156" s="44"/>
      <c r="J156" s="323"/>
      <c r="L156" s="763" t="s">
        <v>527</v>
      </c>
      <c r="M156" s="37">
        <v>44356</v>
      </c>
      <c r="N156" s="37">
        <v>46752</v>
      </c>
      <c r="O156" s="38">
        <v>606200000</v>
      </c>
      <c r="P156" s="39">
        <f t="shared" si="18"/>
        <v>2397</v>
      </c>
      <c r="Q156" s="40">
        <f t="shared" si="36"/>
        <v>365</v>
      </c>
      <c r="R156" s="41">
        <f t="shared" si="37"/>
        <v>9230830.2044221945</v>
      </c>
      <c r="S156" s="766"/>
      <c r="T156" s="766"/>
    </row>
    <row r="157" spans="1:21" ht="39.950000000000003" customHeight="1">
      <c r="A157" s="412"/>
      <c r="B157" s="412"/>
      <c r="C157" s="346"/>
      <c r="D157" s="442" t="s">
        <v>1250</v>
      </c>
      <c r="E157" s="443"/>
      <c r="F157" s="444"/>
      <c r="G157" s="767" t="s">
        <v>1479</v>
      </c>
      <c r="H157" s="765"/>
      <c r="I157" s="44"/>
      <c r="J157" s="323"/>
      <c r="L157" s="763">
        <v>0</v>
      </c>
      <c r="M157" s="37">
        <v>44364</v>
      </c>
      <c r="N157" s="37">
        <v>46840</v>
      </c>
      <c r="O157" s="38">
        <v>1019650000</v>
      </c>
      <c r="P157" s="39">
        <f t="shared" si="18"/>
        <v>2477</v>
      </c>
      <c r="Q157" s="40">
        <f t="shared" si="36"/>
        <v>365</v>
      </c>
      <c r="R157" s="41"/>
      <c r="S157" s="766"/>
      <c r="T157" s="768">
        <v>45196</v>
      </c>
    </row>
    <row r="158" spans="1:21" ht="39.950000000000003" customHeight="1">
      <c r="A158" s="412"/>
      <c r="B158" s="412"/>
      <c r="C158" s="346"/>
      <c r="D158" s="442" t="s">
        <v>1426</v>
      </c>
      <c r="E158" s="443"/>
      <c r="F158" s="444"/>
      <c r="G158" s="767" t="s">
        <v>1427</v>
      </c>
      <c r="H158" s="765"/>
      <c r="I158" s="157"/>
      <c r="J158" s="323"/>
      <c r="L158" s="763" t="s">
        <v>527</v>
      </c>
      <c r="M158" s="37">
        <v>44524</v>
      </c>
      <c r="N158" s="37">
        <v>46927</v>
      </c>
      <c r="O158" s="38">
        <v>337750000</v>
      </c>
      <c r="P158" s="39">
        <f t="shared" si="18"/>
        <v>2404</v>
      </c>
      <c r="Q158" s="40">
        <f t="shared" si="36"/>
        <v>365</v>
      </c>
      <c r="R158" s="41"/>
      <c r="S158" s="766"/>
      <c r="T158" s="768">
        <v>45303</v>
      </c>
    </row>
    <row r="159" spans="1:21" ht="39.950000000000003" customHeight="1">
      <c r="A159" s="412"/>
      <c r="B159" s="412"/>
      <c r="C159" s="346"/>
      <c r="D159" s="442" t="s">
        <v>1404</v>
      </c>
      <c r="E159" s="443"/>
      <c r="F159" s="444"/>
      <c r="G159" s="320">
        <f>R159</f>
        <v>17535860.260586318</v>
      </c>
      <c r="H159" s="321"/>
      <c r="I159" s="44"/>
      <c r="J159" s="323"/>
      <c r="L159" s="763" t="s">
        <v>1373</v>
      </c>
      <c r="M159" s="37">
        <v>44595</v>
      </c>
      <c r="N159" s="37">
        <v>47664</v>
      </c>
      <c r="O159" s="38">
        <v>1474934000</v>
      </c>
      <c r="P159" s="39">
        <f t="shared" si="18"/>
        <v>3070</v>
      </c>
      <c r="Q159" s="40">
        <f t="shared" si="19"/>
        <v>365</v>
      </c>
      <c r="R159" s="41">
        <f t="shared" si="20"/>
        <v>17535860.260586318</v>
      </c>
      <c r="S159" s="766"/>
      <c r="T159" s="766"/>
    </row>
    <row r="160" spans="1:21" ht="39.950000000000003" customHeight="1">
      <c r="A160" s="412"/>
      <c r="B160" s="412"/>
      <c r="C160" s="346"/>
      <c r="D160" s="442" t="s">
        <v>1480</v>
      </c>
      <c r="E160" s="443"/>
      <c r="F160" s="444"/>
      <c r="G160" s="320">
        <f t="shared" ref="G160:G164" si="38">R160</f>
        <v>11445726.515151516</v>
      </c>
      <c r="H160" s="321"/>
      <c r="I160" s="44"/>
      <c r="J160" s="323"/>
      <c r="L160" s="763" t="s">
        <v>1330</v>
      </c>
      <c r="M160" s="37">
        <v>45086</v>
      </c>
      <c r="N160" s="37">
        <v>46405</v>
      </c>
      <c r="O160" s="38">
        <v>1269610000</v>
      </c>
      <c r="P160" s="39">
        <f t="shared" si="18"/>
        <v>1320</v>
      </c>
      <c r="Q160" s="40">
        <f t="shared" si="19"/>
        <v>119</v>
      </c>
      <c r="R160" s="41">
        <f t="shared" si="20"/>
        <v>11445726.515151516</v>
      </c>
      <c r="S160" s="768"/>
      <c r="T160" s="766"/>
    </row>
    <row r="161" spans="1:20" ht="39.950000000000003" customHeight="1">
      <c r="A161" s="412"/>
      <c r="B161" s="412"/>
      <c r="C161" s="346"/>
      <c r="D161" s="442" t="s">
        <v>1481</v>
      </c>
      <c r="E161" s="443"/>
      <c r="F161" s="444"/>
      <c r="G161" s="320">
        <f t="shared" si="38"/>
        <v>34381404.10958904</v>
      </c>
      <c r="H161" s="321"/>
      <c r="I161" s="44"/>
      <c r="J161" s="323"/>
      <c r="L161" s="763" t="s">
        <v>1482</v>
      </c>
      <c r="M161" s="37">
        <v>45832</v>
      </c>
      <c r="N161" s="37">
        <v>46561</v>
      </c>
      <c r="O161" s="38">
        <v>912670000</v>
      </c>
      <c r="P161" s="39">
        <f t="shared" si="18"/>
        <v>730</v>
      </c>
      <c r="Q161" s="40">
        <f t="shared" si="19"/>
        <v>275</v>
      </c>
      <c r="R161" s="41">
        <f t="shared" si="20"/>
        <v>34381404.10958904</v>
      </c>
      <c r="S161" s="766"/>
      <c r="T161" s="766"/>
    </row>
    <row r="162" spans="1:20" ht="39.950000000000003" customHeight="1">
      <c r="A162" s="412"/>
      <c r="B162" s="412"/>
      <c r="C162" s="346"/>
      <c r="D162" s="442" t="s">
        <v>1483</v>
      </c>
      <c r="E162" s="443"/>
      <c r="F162" s="444"/>
      <c r="G162" s="320">
        <f t="shared" si="38"/>
        <v>20724855.119124275</v>
      </c>
      <c r="H162" s="321"/>
      <c r="I162" s="44"/>
      <c r="J162" s="323"/>
      <c r="L162" s="763" t="s">
        <v>527</v>
      </c>
      <c r="M162" s="37">
        <v>45889</v>
      </c>
      <c r="N162" s="37">
        <v>47441</v>
      </c>
      <c r="O162" s="38">
        <v>881800000</v>
      </c>
      <c r="P162" s="39">
        <f t="shared" si="18"/>
        <v>1553</v>
      </c>
      <c r="Q162" s="40">
        <f t="shared" si="19"/>
        <v>365</v>
      </c>
      <c r="R162" s="41">
        <f t="shared" si="20"/>
        <v>20724855.119124275</v>
      </c>
      <c r="S162" s="766"/>
      <c r="T162" s="766"/>
    </row>
    <row r="163" spans="1:20" ht="39.950000000000003" customHeight="1">
      <c r="A163" s="412"/>
      <c r="B163" s="412"/>
      <c r="C163" s="346"/>
      <c r="D163" s="442" t="s">
        <v>1484</v>
      </c>
      <c r="E163" s="443"/>
      <c r="F163" s="444"/>
      <c r="G163" s="320">
        <f t="shared" si="38"/>
        <v>25673277.042446371</v>
      </c>
      <c r="H163" s="321"/>
      <c r="I163" s="44"/>
      <c r="J163" s="323"/>
      <c r="L163" s="763" t="s">
        <v>527</v>
      </c>
      <c r="M163" s="37">
        <v>45931</v>
      </c>
      <c r="N163" s="37">
        <v>48121</v>
      </c>
      <c r="O163" s="38">
        <v>1541100000</v>
      </c>
      <c r="P163" s="39">
        <f t="shared" si="18"/>
        <v>2191</v>
      </c>
      <c r="Q163" s="40">
        <f t="shared" si="19"/>
        <v>365</v>
      </c>
      <c r="R163" s="41">
        <f t="shared" si="20"/>
        <v>25673277.042446371</v>
      </c>
      <c r="S163" s="766"/>
      <c r="T163" s="766"/>
    </row>
    <row r="164" spans="1:20" ht="39.950000000000003" customHeight="1">
      <c r="A164" s="412"/>
      <c r="B164" s="412"/>
      <c r="C164" s="346"/>
      <c r="D164" s="442" t="s">
        <v>1414</v>
      </c>
      <c r="E164" s="443"/>
      <c r="F164" s="444"/>
      <c r="G164" s="320">
        <f t="shared" si="38"/>
        <v>28248526.027397264</v>
      </c>
      <c r="H164" s="321"/>
      <c r="I164" s="157"/>
      <c r="J164" s="323"/>
      <c r="L164" s="763" t="s">
        <v>1369</v>
      </c>
      <c r="M164" s="37">
        <v>46266</v>
      </c>
      <c r="N164" s="37">
        <v>46630</v>
      </c>
      <c r="O164" s="38">
        <v>299730000</v>
      </c>
      <c r="P164" s="39">
        <f t="shared" si="18"/>
        <v>365</v>
      </c>
      <c r="Q164" s="40">
        <f t="shared" si="19"/>
        <v>344</v>
      </c>
      <c r="R164" s="41">
        <f t="shared" si="20"/>
        <v>28248526.027397264</v>
      </c>
      <c r="S164" s="766"/>
      <c r="T164" s="766"/>
    </row>
    <row r="165" spans="1:20" ht="39" customHeight="1">
      <c r="A165" s="412"/>
      <c r="B165" s="412"/>
      <c r="C165" s="346"/>
      <c r="D165" s="775" t="s">
        <v>944</v>
      </c>
      <c r="E165" s="776"/>
      <c r="F165" s="777"/>
      <c r="G165" s="778">
        <f>SUM(G146:H164)</f>
        <v>215655823.62383685</v>
      </c>
      <c r="H165" s="779"/>
      <c r="I165" s="44"/>
      <c r="J165" s="323"/>
      <c r="L165" s="196"/>
      <c r="M165" s="37"/>
      <c r="N165" s="37"/>
      <c r="O165" s="38"/>
      <c r="P165" s="39"/>
      <c r="Q165" s="40"/>
      <c r="R165" s="41"/>
      <c r="S165" s="196"/>
      <c r="T165" s="196"/>
    </row>
  </sheetData>
  <mergeCells count="343">
    <mergeCell ref="D163:F163"/>
    <mergeCell ref="G163:H163"/>
    <mergeCell ref="D164:F164"/>
    <mergeCell ref="G164:H164"/>
    <mergeCell ref="D165:F165"/>
    <mergeCell ref="G165:H165"/>
    <mergeCell ref="D160:F160"/>
    <mergeCell ref="G160:H160"/>
    <mergeCell ref="D161:F161"/>
    <mergeCell ref="G161:H161"/>
    <mergeCell ref="D162:F162"/>
    <mergeCell ref="G162:H162"/>
    <mergeCell ref="D157:F157"/>
    <mergeCell ref="G157:H157"/>
    <mergeCell ref="D158:F158"/>
    <mergeCell ref="G158:H158"/>
    <mergeCell ref="D159:F159"/>
    <mergeCell ref="G159:H159"/>
    <mergeCell ref="D154:F154"/>
    <mergeCell ref="G154:H154"/>
    <mergeCell ref="D155:F155"/>
    <mergeCell ref="G155:H155"/>
    <mergeCell ref="D156:F156"/>
    <mergeCell ref="G156:H156"/>
    <mergeCell ref="D151:F151"/>
    <mergeCell ref="G151:H151"/>
    <mergeCell ref="D152:F152"/>
    <mergeCell ref="G152:H152"/>
    <mergeCell ref="D153:F153"/>
    <mergeCell ref="G153:H153"/>
    <mergeCell ref="G147:H147"/>
    <mergeCell ref="D148:F148"/>
    <mergeCell ref="G148:H148"/>
    <mergeCell ref="D149:F149"/>
    <mergeCell ref="G149:H149"/>
    <mergeCell ref="D150:F150"/>
    <mergeCell ref="G150:H150"/>
    <mergeCell ref="D144:F144"/>
    <mergeCell ref="G144:H144"/>
    <mergeCell ref="A145:J145"/>
    <mergeCell ref="A146:A165"/>
    <mergeCell ref="B146:B165"/>
    <mergeCell ref="C146:C165"/>
    <mergeCell ref="D146:F146"/>
    <mergeCell ref="G146:H146"/>
    <mergeCell ref="J146:J165"/>
    <mergeCell ref="D147:F147"/>
    <mergeCell ref="D141:F141"/>
    <mergeCell ref="G141:H141"/>
    <mergeCell ref="D142:F142"/>
    <mergeCell ref="G142:H142"/>
    <mergeCell ref="D143:F143"/>
    <mergeCell ref="G143:H143"/>
    <mergeCell ref="D138:F138"/>
    <mergeCell ref="G138:H138"/>
    <mergeCell ref="D139:F139"/>
    <mergeCell ref="G139:H139"/>
    <mergeCell ref="D140:F140"/>
    <mergeCell ref="G140:H140"/>
    <mergeCell ref="D135:F135"/>
    <mergeCell ref="G135:H135"/>
    <mergeCell ref="D136:F136"/>
    <mergeCell ref="G136:H136"/>
    <mergeCell ref="D137:F137"/>
    <mergeCell ref="G137:H137"/>
    <mergeCell ref="D132:F132"/>
    <mergeCell ref="G132:H132"/>
    <mergeCell ref="D133:F133"/>
    <mergeCell ref="G133:H133"/>
    <mergeCell ref="D134:F134"/>
    <mergeCell ref="G134:H134"/>
    <mergeCell ref="G128:H128"/>
    <mergeCell ref="D129:F129"/>
    <mergeCell ref="G129:H129"/>
    <mergeCell ref="D130:F130"/>
    <mergeCell ref="G130:H130"/>
    <mergeCell ref="D131:F131"/>
    <mergeCell ref="G131:H131"/>
    <mergeCell ref="A125:J125"/>
    <mergeCell ref="A126:A144"/>
    <mergeCell ref="B126:B144"/>
    <mergeCell ref="C126:C144"/>
    <mergeCell ref="D126:F126"/>
    <mergeCell ref="G126:H126"/>
    <mergeCell ref="J126:J144"/>
    <mergeCell ref="D127:F127"/>
    <mergeCell ref="G127:H127"/>
    <mergeCell ref="D128:F128"/>
    <mergeCell ref="D122:F122"/>
    <mergeCell ref="G122:H122"/>
    <mergeCell ref="D123:F123"/>
    <mergeCell ref="G123:H123"/>
    <mergeCell ref="D124:F124"/>
    <mergeCell ref="G124:H124"/>
    <mergeCell ref="D119:F119"/>
    <mergeCell ref="G119:H119"/>
    <mergeCell ref="D120:F120"/>
    <mergeCell ref="G120:H120"/>
    <mergeCell ref="D121:F121"/>
    <mergeCell ref="G121:H121"/>
    <mergeCell ref="D116:F116"/>
    <mergeCell ref="G116:H116"/>
    <mergeCell ref="D117:F117"/>
    <mergeCell ref="G117:H117"/>
    <mergeCell ref="D118:F118"/>
    <mergeCell ref="G118:H118"/>
    <mergeCell ref="D113:F113"/>
    <mergeCell ref="G113:H113"/>
    <mergeCell ref="D114:F114"/>
    <mergeCell ref="G114:H114"/>
    <mergeCell ref="D115:F115"/>
    <mergeCell ref="G115:H115"/>
    <mergeCell ref="D110:F110"/>
    <mergeCell ref="G110:H110"/>
    <mergeCell ref="D111:F111"/>
    <mergeCell ref="G111:H111"/>
    <mergeCell ref="D112:F112"/>
    <mergeCell ref="G112:H112"/>
    <mergeCell ref="D107:F107"/>
    <mergeCell ref="G107:H107"/>
    <mergeCell ref="D108:F108"/>
    <mergeCell ref="G108:H108"/>
    <mergeCell ref="D109:F109"/>
    <mergeCell ref="G109:H109"/>
    <mergeCell ref="G103:H103"/>
    <mergeCell ref="D104:F104"/>
    <mergeCell ref="G104:H104"/>
    <mergeCell ref="D105:F105"/>
    <mergeCell ref="G105:H105"/>
    <mergeCell ref="D106:F106"/>
    <mergeCell ref="G106:H106"/>
    <mergeCell ref="A100:J100"/>
    <mergeCell ref="A101:A123"/>
    <mergeCell ref="B101:B123"/>
    <mergeCell ref="C101:C123"/>
    <mergeCell ref="D101:F101"/>
    <mergeCell ref="G101:H101"/>
    <mergeCell ref="J101:J123"/>
    <mergeCell ref="D102:F102"/>
    <mergeCell ref="G102:H102"/>
    <mergeCell ref="D103:F103"/>
    <mergeCell ref="D97:F97"/>
    <mergeCell ref="G97:H97"/>
    <mergeCell ref="D98:F98"/>
    <mergeCell ref="G98:H98"/>
    <mergeCell ref="D99:F99"/>
    <mergeCell ref="G99:H99"/>
    <mergeCell ref="D94:F94"/>
    <mergeCell ref="G94:H94"/>
    <mergeCell ref="D95:F95"/>
    <mergeCell ref="G95:H95"/>
    <mergeCell ref="D96:F96"/>
    <mergeCell ref="G96:H96"/>
    <mergeCell ref="D91:F91"/>
    <mergeCell ref="G91:H91"/>
    <mergeCell ref="D92:F92"/>
    <mergeCell ref="G92:H92"/>
    <mergeCell ref="D93:F93"/>
    <mergeCell ref="G93:H93"/>
    <mergeCell ref="D88:F88"/>
    <mergeCell ref="G88:H88"/>
    <mergeCell ref="D89:F89"/>
    <mergeCell ref="G89:H89"/>
    <mergeCell ref="D90:F90"/>
    <mergeCell ref="G90:H90"/>
    <mergeCell ref="G84:H84"/>
    <mergeCell ref="D85:F85"/>
    <mergeCell ref="G85:H85"/>
    <mergeCell ref="D86:F86"/>
    <mergeCell ref="G86:H86"/>
    <mergeCell ref="D87:F87"/>
    <mergeCell ref="G87:H87"/>
    <mergeCell ref="D81:F81"/>
    <mergeCell ref="G81:H81"/>
    <mergeCell ref="A82:J82"/>
    <mergeCell ref="A83:A99"/>
    <mergeCell ref="B83:B99"/>
    <mergeCell ref="C83:C99"/>
    <mergeCell ref="D83:F83"/>
    <mergeCell ref="G83:H83"/>
    <mergeCell ref="J83:J98"/>
    <mergeCell ref="D84:F84"/>
    <mergeCell ref="D78:F78"/>
    <mergeCell ref="G78:H78"/>
    <mergeCell ref="D79:F79"/>
    <mergeCell ref="G79:H79"/>
    <mergeCell ref="D80:F80"/>
    <mergeCell ref="G80:H80"/>
    <mergeCell ref="D75:F75"/>
    <mergeCell ref="G75:H75"/>
    <mergeCell ref="D76:F76"/>
    <mergeCell ref="G76:H76"/>
    <mergeCell ref="D77:F77"/>
    <mergeCell ref="G77:H77"/>
    <mergeCell ref="D72:F72"/>
    <mergeCell ref="G72:H72"/>
    <mergeCell ref="D73:F73"/>
    <mergeCell ref="G73:H73"/>
    <mergeCell ref="D74:F74"/>
    <mergeCell ref="G74:H74"/>
    <mergeCell ref="G68:H68"/>
    <mergeCell ref="D69:F69"/>
    <mergeCell ref="G69:H69"/>
    <mergeCell ref="D70:F70"/>
    <mergeCell ref="G70:H70"/>
    <mergeCell ref="D71:F71"/>
    <mergeCell ref="G71:H71"/>
    <mergeCell ref="D65:F65"/>
    <mergeCell ref="G65:H65"/>
    <mergeCell ref="A66:J66"/>
    <mergeCell ref="A67:A81"/>
    <mergeCell ref="B67:B80"/>
    <mergeCell ref="C67:C80"/>
    <mergeCell ref="D67:F67"/>
    <mergeCell ref="G67:H67"/>
    <mergeCell ref="J67:J80"/>
    <mergeCell ref="D68:F68"/>
    <mergeCell ref="D62:F62"/>
    <mergeCell ref="G62:H62"/>
    <mergeCell ref="D63:F63"/>
    <mergeCell ref="G63:H63"/>
    <mergeCell ref="D64:F64"/>
    <mergeCell ref="G64:H64"/>
    <mergeCell ref="D59:F59"/>
    <mergeCell ref="G59:H59"/>
    <mergeCell ref="D60:F60"/>
    <mergeCell ref="G60:H60"/>
    <mergeCell ref="D61:F61"/>
    <mergeCell ref="G61:H61"/>
    <mergeCell ref="D56:F56"/>
    <mergeCell ref="G56:H56"/>
    <mergeCell ref="D57:F57"/>
    <mergeCell ref="G57:H57"/>
    <mergeCell ref="D58:F58"/>
    <mergeCell ref="G58:H58"/>
    <mergeCell ref="G52:H52"/>
    <mergeCell ref="D53:F53"/>
    <mergeCell ref="G53:H53"/>
    <mergeCell ref="D54:F54"/>
    <mergeCell ref="G54:H54"/>
    <mergeCell ref="D55:F55"/>
    <mergeCell ref="G55:H55"/>
    <mergeCell ref="J47:J64"/>
    <mergeCell ref="D48:F48"/>
    <mergeCell ref="G48:H48"/>
    <mergeCell ref="D49:F49"/>
    <mergeCell ref="G49:H49"/>
    <mergeCell ref="D50:F50"/>
    <mergeCell ref="G50:H50"/>
    <mergeCell ref="D51:F51"/>
    <mergeCell ref="G51:H51"/>
    <mergeCell ref="D52:F52"/>
    <mergeCell ref="D44:F44"/>
    <mergeCell ref="G44:H44"/>
    <mergeCell ref="D45:F45"/>
    <mergeCell ref="G45:H45"/>
    <mergeCell ref="A46:J46"/>
    <mergeCell ref="A47:A64"/>
    <mergeCell ref="B47:B64"/>
    <mergeCell ref="C47:C64"/>
    <mergeCell ref="D47:F47"/>
    <mergeCell ref="G47:H47"/>
    <mergeCell ref="D41:F41"/>
    <mergeCell ref="G41:H41"/>
    <mergeCell ref="D42:F42"/>
    <mergeCell ref="G42:H42"/>
    <mergeCell ref="D43:F43"/>
    <mergeCell ref="G43:H43"/>
    <mergeCell ref="D38:F38"/>
    <mergeCell ref="G38:H38"/>
    <mergeCell ref="D39:F39"/>
    <mergeCell ref="G39:H39"/>
    <mergeCell ref="D40:F40"/>
    <mergeCell ref="G40:H40"/>
    <mergeCell ref="G34:H34"/>
    <mergeCell ref="D35:F35"/>
    <mergeCell ref="G35:H35"/>
    <mergeCell ref="D36:F36"/>
    <mergeCell ref="G36:H36"/>
    <mergeCell ref="D37:F37"/>
    <mergeCell ref="G37:H37"/>
    <mergeCell ref="J29:J44"/>
    <mergeCell ref="D30:F30"/>
    <mergeCell ref="G30:H30"/>
    <mergeCell ref="D31:F31"/>
    <mergeCell ref="G31:H31"/>
    <mergeCell ref="D32:F32"/>
    <mergeCell ref="G32:H32"/>
    <mergeCell ref="D33:F33"/>
    <mergeCell ref="G33:H33"/>
    <mergeCell ref="D34:F34"/>
    <mergeCell ref="D26:F26"/>
    <mergeCell ref="G26:H26"/>
    <mergeCell ref="D27:F27"/>
    <mergeCell ref="G27:H27"/>
    <mergeCell ref="A28:J28"/>
    <mergeCell ref="A29:A44"/>
    <mergeCell ref="B29:B44"/>
    <mergeCell ref="C29:C44"/>
    <mergeCell ref="D29:F29"/>
    <mergeCell ref="G29:H29"/>
    <mergeCell ref="D23:F23"/>
    <mergeCell ref="G23:H23"/>
    <mergeCell ref="D24:F24"/>
    <mergeCell ref="G24:H24"/>
    <mergeCell ref="D25:F25"/>
    <mergeCell ref="G25:H25"/>
    <mergeCell ref="D20:F20"/>
    <mergeCell ref="G20:H20"/>
    <mergeCell ref="D21:F21"/>
    <mergeCell ref="G21:H21"/>
    <mergeCell ref="D22:F22"/>
    <mergeCell ref="G22:H22"/>
    <mergeCell ref="G16:H16"/>
    <mergeCell ref="D17:F17"/>
    <mergeCell ref="G17:H17"/>
    <mergeCell ref="D18:F18"/>
    <mergeCell ref="G18:H18"/>
    <mergeCell ref="D19:F19"/>
    <mergeCell ref="G19:H19"/>
    <mergeCell ref="A13:C14"/>
    <mergeCell ref="D13:F14"/>
    <mergeCell ref="G13:H14"/>
    <mergeCell ref="I13:J14"/>
    <mergeCell ref="A15:B26"/>
    <mergeCell ref="C15:C26"/>
    <mergeCell ref="D15:F15"/>
    <mergeCell ref="G15:H15"/>
    <mergeCell ref="J15:J26"/>
    <mergeCell ref="D16:F16"/>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25" right="0.25" top="0.75" bottom="0.75" header="0.3" footer="0.3"/>
  <pageSetup paperSize="9" scale="97" fitToHeight="0" orientation="portrait" r:id="rId1"/>
  <headerFooter alignWithMargins="0"/>
  <rowBreaks count="10" manualBreakCount="10">
    <brk id="12" max="9" man="1"/>
    <brk id="27" max="9" man="1"/>
    <brk id="45" max="9" man="1"/>
    <brk id="58" max="9" man="1"/>
    <brk id="65" max="9" man="1"/>
    <brk id="81" max="9" man="1"/>
    <brk id="99" max="9" man="1"/>
    <brk id="124" max="9" man="1"/>
    <brk id="135" max="9" man="1"/>
    <brk id="144" max="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969B1-D796-44D0-83C9-32A152B71325}">
  <sheetPr>
    <tabColor rgb="FFFF0000"/>
  </sheetPr>
  <dimension ref="A1:U150"/>
  <sheetViews>
    <sheetView showGridLines="0" view="pageBreakPreview" zoomScaleSheetLayoutView="100" workbookViewId="0">
      <selection activeCell="H8" sqref="H8:I11"/>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10.77734375" style="6" customWidth="1"/>
    <col min="7" max="7" width="7.88671875" style="6" customWidth="1"/>
    <col min="8" max="8" width="7.44140625" style="6" customWidth="1"/>
    <col min="9" max="9" width="10.77734375" style="5" customWidth="1"/>
    <col min="10" max="10" width="8.6640625" style="5" customWidth="1"/>
    <col min="11" max="11" width="8.88671875" style="5"/>
    <col min="12" max="12" width="16.5546875" style="5" customWidth="1"/>
    <col min="13" max="13" width="8.88671875" style="5"/>
    <col min="14" max="14" width="11.33203125" style="5" customWidth="1"/>
    <col min="15" max="18" width="8.88671875" style="5"/>
    <col min="19" max="19" width="12.109375" style="5" customWidth="1"/>
    <col min="20" max="16384" width="8.88671875" style="5"/>
  </cols>
  <sheetData>
    <row r="1" spans="1:21" s="2" customFormat="1" ht="27.75" customHeight="1">
      <c r="A1" s="308" t="s">
        <v>0</v>
      </c>
      <c r="B1" s="308"/>
      <c r="C1" s="308"/>
      <c r="D1" s="308"/>
      <c r="E1" s="308"/>
      <c r="F1" s="308"/>
      <c r="G1" s="308"/>
      <c r="H1" s="308"/>
      <c r="I1" s="308"/>
      <c r="J1" s="308"/>
    </row>
    <row r="2" spans="1:21" ht="22.5" customHeight="1">
      <c r="A2" s="3" t="s">
        <v>1</v>
      </c>
      <c r="B2" s="4">
        <f>'[19]제4호(참여현황)'!$C$2</f>
        <v>46287</v>
      </c>
      <c r="C2" s="309"/>
      <c r="D2" s="309"/>
    </row>
    <row r="3" spans="1:21" ht="35.1" customHeight="1" thickBot="1">
      <c r="A3" s="339" t="s">
        <v>2</v>
      </c>
      <c r="B3" s="339"/>
      <c r="C3" s="339"/>
      <c r="D3" s="30" t="s">
        <v>3</v>
      </c>
      <c r="E3" s="339" t="s">
        <v>4</v>
      </c>
      <c r="F3" s="339"/>
      <c r="G3" s="339" t="s">
        <v>5</v>
      </c>
      <c r="H3" s="339"/>
      <c r="I3" s="339"/>
      <c r="J3" s="30" t="s">
        <v>6</v>
      </c>
    </row>
    <row r="4" spans="1:21" ht="35.1" customHeight="1" thickTop="1">
      <c r="A4" s="353" t="s">
        <v>7</v>
      </c>
      <c r="B4" s="353"/>
      <c r="C4" s="31" t="str">
        <f>'[19]제4호(참여현황)'!C25</f>
        <v>김동헌</v>
      </c>
      <c r="D4" s="32">
        <v>4</v>
      </c>
      <c r="E4" s="33">
        <f>SUM(G15:H25)</f>
        <v>138431627.40000001</v>
      </c>
      <c r="F4" s="34">
        <f t="shared" ref="F4:F11" si="0">E4/100000000</f>
        <v>1.3843162740000001</v>
      </c>
      <c r="G4" s="354">
        <v>4</v>
      </c>
      <c r="H4" s="354"/>
      <c r="I4" s="354"/>
      <c r="J4" s="35" t="s">
        <v>8</v>
      </c>
      <c r="K4" s="12" t="s">
        <v>8</v>
      </c>
    </row>
    <row r="5" spans="1:21" ht="35.1" customHeight="1">
      <c r="A5" s="303" t="s">
        <v>9</v>
      </c>
      <c r="B5" s="27" t="str">
        <f>'[19]제4호(참여현황)'!B26</f>
        <v>대기관리</v>
      </c>
      <c r="C5" s="27" t="str">
        <f>'[19]제4호(참여현황)'!C26</f>
        <v>박성환</v>
      </c>
      <c r="D5" s="8">
        <v>7</v>
      </c>
      <c r="E5" s="9">
        <f>SUM(G27:H42)</f>
        <v>180771792.99999997</v>
      </c>
      <c r="F5" s="10">
        <f t="shared" si="0"/>
        <v>1.8077179299999997</v>
      </c>
      <c r="G5" s="28">
        <v>7</v>
      </c>
      <c r="H5" s="305">
        <f>SUM(G5:G7)/3</f>
        <v>7</v>
      </c>
      <c r="I5" s="305"/>
      <c r="J5" s="306"/>
      <c r="K5" s="12"/>
    </row>
    <row r="6" spans="1:21" ht="35.1" customHeight="1">
      <c r="A6" s="304"/>
      <c r="B6" s="27" t="str">
        <f>'[19]제4호(참여현황)'!B27</f>
        <v>수질관리</v>
      </c>
      <c r="C6" s="27" t="str">
        <f>'[19]제4호(참여현황)'!C27</f>
        <v>조백연</v>
      </c>
      <c r="D6" s="8">
        <v>7</v>
      </c>
      <c r="E6" s="9">
        <f>SUM(G44:H54)</f>
        <v>145343031.5</v>
      </c>
      <c r="F6" s="10">
        <f t="shared" si="0"/>
        <v>1.4534303150000001</v>
      </c>
      <c r="G6" s="28">
        <v>7</v>
      </c>
      <c r="H6" s="305"/>
      <c r="I6" s="305"/>
      <c r="J6" s="306"/>
      <c r="K6" s="12"/>
    </row>
    <row r="7" spans="1:21" ht="35.1" customHeight="1">
      <c r="A7" s="304"/>
      <c r="B7" s="27" t="str">
        <f>'[19]제4호(참여현황)'!B28</f>
        <v>소음진동</v>
      </c>
      <c r="C7" s="27" t="str">
        <f>'[19]제4호(참여현황)'!C28</f>
        <v>김현열</v>
      </c>
      <c r="D7" s="8">
        <v>7</v>
      </c>
      <c r="E7" s="9">
        <f>SUM(G56:H68)</f>
        <v>238550991.20000002</v>
      </c>
      <c r="F7" s="10">
        <f t="shared" si="0"/>
        <v>2.3855099120000003</v>
      </c>
      <c r="G7" s="28">
        <v>7</v>
      </c>
      <c r="H7" s="305"/>
      <c r="I7" s="305"/>
      <c r="J7" s="306"/>
      <c r="K7" s="12"/>
    </row>
    <row r="8" spans="1:21" ht="35.1" customHeight="1">
      <c r="A8" s="303" t="s">
        <v>10</v>
      </c>
      <c r="B8" s="27" t="str">
        <f>'[19]제4호(참여현황)'!B29</f>
        <v>수질관리</v>
      </c>
      <c r="C8" s="27" t="str">
        <f>'[19]제4호(참여현황)'!C29</f>
        <v>배상명</v>
      </c>
      <c r="D8" s="8">
        <v>6</v>
      </c>
      <c r="E8" s="9">
        <f>SUM(G70:H81)</f>
        <v>119778728.09999999</v>
      </c>
      <c r="F8" s="10">
        <f t="shared" si="0"/>
        <v>1.1977872809999999</v>
      </c>
      <c r="G8" s="28">
        <v>6</v>
      </c>
      <c r="H8" s="305">
        <f>SUM(G8:G11)/4</f>
        <v>6</v>
      </c>
      <c r="I8" s="305"/>
      <c r="J8" s="307" t="s">
        <v>8</v>
      </c>
      <c r="K8" s="5" t="s">
        <v>8</v>
      </c>
    </row>
    <row r="9" spans="1:21" ht="35.1" customHeight="1">
      <c r="A9" s="303"/>
      <c r="B9" s="27" t="str">
        <f>'[19]제4호(참여현황)'!B30</f>
        <v>소음진동</v>
      </c>
      <c r="C9" s="27" t="str">
        <f>'[19]제4호(참여현황)'!C30</f>
        <v>이득웅</v>
      </c>
      <c r="D9" s="8">
        <v>6</v>
      </c>
      <c r="E9" s="9">
        <f>SUM(G83:H92)</f>
        <v>191619404.19999999</v>
      </c>
      <c r="F9" s="10">
        <f t="shared" si="0"/>
        <v>1.9161940419999999</v>
      </c>
      <c r="G9" s="28">
        <v>6</v>
      </c>
      <c r="H9" s="305"/>
      <c r="I9" s="305"/>
      <c r="J9" s="307"/>
    </row>
    <row r="10" spans="1:21" ht="35.1" customHeight="1">
      <c r="A10" s="303"/>
      <c r="B10" s="27" t="str">
        <f>'[19]제4호(참여현황)'!B31</f>
        <v>자연환경</v>
      </c>
      <c r="C10" s="27" t="str">
        <f>'[19]제4호(참여현황)'!C31</f>
        <v>임정래</v>
      </c>
      <c r="D10" s="8">
        <v>6</v>
      </c>
      <c r="E10" s="9">
        <f>I94</f>
        <v>144038091.5</v>
      </c>
      <c r="F10" s="10">
        <f t="shared" si="0"/>
        <v>1.440380915</v>
      </c>
      <c r="G10" s="28">
        <v>6</v>
      </c>
      <c r="H10" s="305"/>
      <c r="I10" s="305"/>
      <c r="J10" s="307"/>
    </row>
    <row r="11" spans="1:21" ht="35.1" customHeight="1">
      <c r="A11" s="303"/>
      <c r="B11" s="27" t="str">
        <f>'[19]제4호(참여현황)'!B32</f>
        <v>폐기물처리</v>
      </c>
      <c r="C11" s="27" t="str">
        <f>'[19]제4호(참여현황)'!C32</f>
        <v>신택수</v>
      </c>
      <c r="D11" s="8">
        <v>6</v>
      </c>
      <c r="E11" s="9">
        <f>I107</f>
        <v>164542546.70000002</v>
      </c>
      <c r="F11" s="10">
        <f t="shared" si="0"/>
        <v>1.6454254670000001</v>
      </c>
      <c r="G11" s="28">
        <v>6</v>
      </c>
      <c r="H11" s="305"/>
      <c r="I11" s="305"/>
      <c r="J11" s="307"/>
    </row>
    <row r="12" spans="1:21" ht="15" customHeight="1" thickBot="1">
      <c r="A12" s="14"/>
    </row>
    <row r="13" spans="1:21" ht="15" customHeight="1">
      <c r="A13" s="304" t="s">
        <v>11</v>
      </c>
      <c r="B13" s="304"/>
      <c r="C13" s="304"/>
      <c r="D13" s="304" t="s">
        <v>12</v>
      </c>
      <c r="E13" s="304"/>
      <c r="F13" s="304"/>
      <c r="G13" s="304" t="s">
        <v>13</v>
      </c>
      <c r="H13" s="304"/>
      <c r="I13" s="310" t="s">
        <v>5</v>
      </c>
      <c r="J13" s="310"/>
      <c r="L13" s="786" t="s">
        <v>1485</v>
      </c>
      <c r="M13" s="786" t="s">
        <v>1486</v>
      </c>
      <c r="N13" s="787" t="s">
        <v>1487</v>
      </c>
      <c r="O13" s="787" t="s">
        <v>1488</v>
      </c>
      <c r="P13" s="788" t="s">
        <v>1489</v>
      </c>
      <c r="Q13" s="788" t="s">
        <v>1490</v>
      </c>
      <c r="R13" s="788" t="s">
        <v>1491</v>
      </c>
      <c r="S13" s="787" t="s">
        <v>1492</v>
      </c>
      <c r="T13" s="789" t="s">
        <v>1493</v>
      </c>
      <c r="U13"/>
    </row>
    <row r="14" spans="1:21" ht="15" customHeight="1" thickBot="1">
      <c r="A14" s="339"/>
      <c r="B14" s="339"/>
      <c r="C14" s="339"/>
      <c r="D14" s="339"/>
      <c r="E14" s="339"/>
      <c r="F14" s="339"/>
      <c r="G14" s="339"/>
      <c r="H14" s="339"/>
      <c r="I14" s="340"/>
      <c r="J14" s="340"/>
      <c r="L14" s="790"/>
      <c r="M14" s="790"/>
      <c r="N14" s="791"/>
      <c r="O14" s="791"/>
      <c r="P14" s="792"/>
      <c r="Q14" s="793"/>
      <c r="R14" s="792"/>
      <c r="S14" s="791"/>
      <c r="T14" s="794"/>
      <c r="U14"/>
    </row>
    <row r="15" spans="1:21" ht="50.1" customHeight="1" thickTop="1">
      <c r="A15" s="341" t="str">
        <f>A4</f>
        <v>책임기술자</v>
      </c>
      <c r="B15" s="342"/>
      <c r="C15" s="345" t="str">
        <f>C4</f>
        <v>김동헌</v>
      </c>
      <c r="D15" s="795" t="str">
        <f t="shared" ref="D15:D23" si="1">L15</f>
        <v>25-A-00부대전략환경영향평가용역(A381)</v>
      </c>
      <c r="E15" s="795"/>
      <c r="F15" s="795"/>
      <c r="G15" s="796" t="str">
        <f t="shared" ref="G15:G25" si="2">S15</f>
        <v>잔여개월
3개월미만용역</v>
      </c>
      <c r="H15" s="797"/>
      <c r="I15" s="438">
        <f>G26</f>
        <v>138431627.40000001</v>
      </c>
      <c r="J15" s="352">
        <v>4</v>
      </c>
      <c r="L15" s="798" t="s">
        <v>1494</v>
      </c>
      <c r="M15" s="798" t="s">
        <v>820</v>
      </c>
      <c r="N15" s="799">
        <v>280695000</v>
      </c>
      <c r="O15" s="800">
        <v>39</v>
      </c>
      <c r="P15" s="801" t="s">
        <v>1495</v>
      </c>
      <c r="Q15" s="801" t="s">
        <v>1496</v>
      </c>
      <c r="R15" s="802">
        <v>304</v>
      </c>
      <c r="S15" s="803" t="s">
        <v>1497</v>
      </c>
      <c r="T15" s="804"/>
      <c r="U15" s="805"/>
    </row>
    <row r="16" spans="1:21" ht="50.1" customHeight="1">
      <c r="A16" s="343"/>
      <c r="B16" s="344"/>
      <c r="C16" s="346"/>
      <c r="D16" s="795" t="str">
        <f t="shared" si="1"/>
        <v>부산진해경제자유구역북측진입도로(장낙대교)건설공사사후모니터링조사용역(공사시)</v>
      </c>
      <c r="E16" s="795"/>
      <c r="F16" s="795"/>
      <c r="G16" s="796">
        <f t="shared" si="2"/>
        <v>26175637.199999999</v>
      </c>
      <c r="H16" s="797"/>
      <c r="I16" s="415"/>
      <c r="J16" s="323"/>
      <c r="L16" s="798" t="s">
        <v>1498</v>
      </c>
      <c r="M16" s="798" t="s">
        <v>1499</v>
      </c>
      <c r="N16" s="799">
        <v>1309499000</v>
      </c>
      <c r="O16" s="800">
        <v>365</v>
      </c>
      <c r="P16" s="801" t="s">
        <v>1500</v>
      </c>
      <c r="Q16" s="801" t="s">
        <v>1501</v>
      </c>
      <c r="R16" s="802">
        <v>1826</v>
      </c>
      <c r="S16" s="806">
        <v>26175637.199999999</v>
      </c>
      <c r="T16" s="804"/>
      <c r="U16" s="805"/>
    </row>
    <row r="17" spans="1:21" ht="50.1" customHeight="1">
      <c r="A17" s="343"/>
      <c r="B17" s="344"/>
      <c r="C17" s="346"/>
      <c r="D17" s="795" t="str">
        <f t="shared" si="1"/>
        <v>세계유교선비문화공원및한국문화테마파크조성사업사후환경영향조사용역</v>
      </c>
      <c r="E17" s="795"/>
      <c r="F17" s="795"/>
      <c r="G17" s="796" t="str">
        <f t="shared" si="2"/>
        <v>잔여개월
3개월미만용역</v>
      </c>
      <c r="H17" s="797"/>
      <c r="I17" s="415"/>
      <c r="J17" s="323"/>
      <c r="L17" s="798" t="s">
        <v>1502</v>
      </c>
      <c r="M17" s="798" t="s">
        <v>869</v>
      </c>
      <c r="N17" s="799">
        <v>792370000</v>
      </c>
      <c r="O17" s="800">
        <v>75</v>
      </c>
      <c r="P17" s="801" t="s">
        <v>1503</v>
      </c>
      <c r="Q17" s="801" t="s">
        <v>1504</v>
      </c>
      <c r="R17" s="802">
        <v>1800</v>
      </c>
      <c r="S17" s="803" t="s">
        <v>1497</v>
      </c>
      <c r="T17" s="804"/>
      <c r="U17" s="805"/>
    </row>
    <row r="18" spans="1:21" ht="50.1" customHeight="1">
      <c r="A18" s="343"/>
      <c r="B18" s="344"/>
      <c r="C18" s="346"/>
      <c r="D18" s="795" t="str">
        <f t="shared" si="1"/>
        <v xml:space="preserve">아산방축지구도시개발사업전략환경영향평가용역 </v>
      </c>
      <c r="E18" s="795"/>
      <c r="F18" s="795"/>
      <c r="G18" s="796">
        <f t="shared" si="2"/>
        <v>9215972.1999999993</v>
      </c>
      <c r="H18" s="797"/>
      <c r="I18" s="415"/>
      <c r="J18" s="323"/>
      <c r="L18" s="798" t="s">
        <v>1505</v>
      </c>
      <c r="M18" s="798" t="s">
        <v>1506</v>
      </c>
      <c r="N18" s="799">
        <v>358317000</v>
      </c>
      <c r="O18" s="800">
        <v>250</v>
      </c>
      <c r="P18" s="801" t="s">
        <v>1507</v>
      </c>
      <c r="Q18" s="801" t="s">
        <v>1508</v>
      </c>
      <c r="R18" s="802">
        <v>972</v>
      </c>
      <c r="S18" s="806">
        <v>9215972.1999999993</v>
      </c>
      <c r="T18" s="804"/>
      <c r="U18" s="805"/>
    </row>
    <row r="19" spans="1:21" ht="50.1" customHeight="1">
      <c r="A19" s="343"/>
      <c r="B19" s="344"/>
      <c r="C19" s="346"/>
      <c r="D19" s="795" t="str">
        <f t="shared" si="1"/>
        <v xml:space="preserve">안성시소하천정비종합계획(재수립)전략환경영향평가(기후변화평가)용역 </v>
      </c>
      <c r="E19" s="795"/>
      <c r="F19" s="795"/>
      <c r="G19" s="796">
        <f t="shared" si="2"/>
        <v>21822486.699999999</v>
      </c>
      <c r="H19" s="797"/>
      <c r="I19" s="415"/>
      <c r="J19" s="323"/>
      <c r="L19" s="798" t="s">
        <v>1509</v>
      </c>
      <c r="M19" s="798" t="s">
        <v>1510</v>
      </c>
      <c r="N19" s="799">
        <v>731480000</v>
      </c>
      <c r="O19" s="800">
        <v>179</v>
      </c>
      <c r="P19" s="801" t="s">
        <v>1511</v>
      </c>
      <c r="Q19" s="801" t="s">
        <v>1512</v>
      </c>
      <c r="R19" s="802">
        <v>600</v>
      </c>
      <c r="S19" s="806">
        <v>21822486.699999999</v>
      </c>
      <c r="T19" s="804"/>
      <c r="U19" s="805"/>
    </row>
    <row r="20" spans="1:21" ht="50.1" customHeight="1">
      <c r="A20" s="343"/>
      <c r="B20" s="344"/>
      <c r="C20" s="346"/>
      <c r="D20" s="795" t="str">
        <f t="shared" si="1"/>
        <v>영동양수사후환경영향조사용역</v>
      </c>
      <c r="E20" s="795"/>
      <c r="F20" s="795"/>
      <c r="G20" s="796">
        <f t="shared" si="2"/>
        <v>48587754.399999999</v>
      </c>
      <c r="H20" s="797"/>
      <c r="I20" s="415"/>
      <c r="J20" s="323"/>
      <c r="L20" s="798" t="s">
        <v>1513</v>
      </c>
      <c r="M20" s="798" t="s">
        <v>845</v>
      </c>
      <c r="N20" s="799">
        <v>3076337000</v>
      </c>
      <c r="O20" s="800">
        <v>365</v>
      </c>
      <c r="P20" s="801" t="s">
        <v>1514</v>
      </c>
      <c r="Q20" s="801" t="s">
        <v>1515</v>
      </c>
      <c r="R20" s="802">
        <v>2311</v>
      </c>
      <c r="S20" s="806">
        <v>48587754.399999999</v>
      </c>
      <c r="T20" s="804"/>
      <c r="U20" s="805"/>
    </row>
    <row r="21" spans="1:21" ht="50.1" customHeight="1">
      <c r="A21" s="343"/>
      <c r="B21" s="344"/>
      <c r="C21" s="346"/>
      <c r="D21" s="795" t="str">
        <f t="shared" si="1"/>
        <v>인천계양테크노밸리공공주택지구사후환경영향조사용역(공사시)</v>
      </c>
      <c r="E21" s="795"/>
      <c r="F21" s="795"/>
      <c r="G21" s="796">
        <f t="shared" si="2"/>
        <v>19537563.600000001</v>
      </c>
      <c r="H21" s="797"/>
      <c r="I21" s="415"/>
      <c r="J21" s="323"/>
      <c r="L21" s="798" t="s">
        <v>1516</v>
      </c>
      <c r="M21" s="798" t="s">
        <v>1517</v>
      </c>
      <c r="N21" s="799">
        <v>1368700000</v>
      </c>
      <c r="O21" s="800">
        <v>365</v>
      </c>
      <c r="P21" s="801" t="s">
        <v>1518</v>
      </c>
      <c r="Q21" s="801" t="s">
        <v>1519</v>
      </c>
      <c r="R21" s="802">
        <v>2557</v>
      </c>
      <c r="S21" s="806">
        <v>19537563.600000001</v>
      </c>
      <c r="T21" s="804"/>
      <c r="U21" s="805"/>
    </row>
    <row r="22" spans="1:21" ht="50.1" customHeight="1">
      <c r="A22" s="343"/>
      <c r="B22" s="344"/>
      <c r="C22" s="346"/>
      <c r="D22" s="795" t="str">
        <f t="shared" si="1"/>
        <v>전주천서신지구상관저수지정비사업소규모환경영향평가</v>
      </c>
      <c r="E22" s="795"/>
      <c r="F22" s="795"/>
      <c r="G22" s="796" t="str">
        <f t="shared" si="2"/>
        <v>잔여개월
3개월미만용역</v>
      </c>
      <c r="H22" s="797"/>
      <c r="I22" s="415"/>
      <c r="J22" s="323"/>
      <c r="L22" s="798" t="s">
        <v>1520</v>
      </c>
      <c r="M22" s="798" t="s">
        <v>1390</v>
      </c>
      <c r="N22" s="799">
        <v>221964000</v>
      </c>
      <c r="O22" s="800">
        <v>88</v>
      </c>
      <c r="P22" s="801" t="s">
        <v>1521</v>
      </c>
      <c r="Q22" s="801" t="s">
        <v>1522</v>
      </c>
      <c r="R22" s="802">
        <v>360</v>
      </c>
      <c r="S22" s="803" t="s">
        <v>1497</v>
      </c>
      <c r="T22" s="804"/>
      <c r="U22" s="805"/>
    </row>
    <row r="23" spans="1:21" ht="50.1" customHeight="1">
      <c r="A23" s="343"/>
      <c r="B23" s="344"/>
      <c r="C23" s="346"/>
      <c r="D23" s="795" t="str">
        <f t="shared" si="1"/>
        <v xml:space="preserve">천미천외1개소하천기본계획(변경)전략환경영향평가용역 </v>
      </c>
      <c r="E23" s="795"/>
      <c r="F23" s="795"/>
      <c r="G23" s="796">
        <f t="shared" si="2"/>
        <v>13092213.300000001</v>
      </c>
      <c r="H23" s="797"/>
      <c r="I23" s="415"/>
      <c r="J23" s="323"/>
      <c r="L23" s="798" t="s">
        <v>1523</v>
      </c>
      <c r="M23" s="798" t="s">
        <v>1407</v>
      </c>
      <c r="N23" s="799">
        <v>640380000</v>
      </c>
      <c r="O23" s="800">
        <v>92</v>
      </c>
      <c r="P23" s="801" t="s">
        <v>1524</v>
      </c>
      <c r="Q23" s="801" t="s">
        <v>1525</v>
      </c>
      <c r="R23" s="802">
        <v>450</v>
      </c>
      <c r="S23" s="806">
        <v>13092213.300000001</v>
      </c>
      <c r="T23" s="804"/>
      <c r="U23" s="805"/>
    </row>
    <row r="24" spans="1:21" ht="50.1" customHeight="1">
      <c r="A24" s="343"/>
      <c r="B24" s="344"/>
      <c r="C24" s="346"/>
      <c r="D24" s="795" t="str">
        <f>L24&amp;"
("&amp;T24&amp;")"</f>
        <v>24-A-00부대환경영향평가용역(A161)
(과업중지25.12.01)</v>
      </c>
      <c r="E24" s="795"/>
      <c r="F24" s="795"/>
      <c r="G24" s="796" t="str">
        <f t="shared" si="2"/>
        <v>3개월이상
과업중지중</v>
      </c>
      <c r="H24" s="797"/>
      <c r="I24" s="415"/>
      <c r="J24" s="323"/>
      <c r="L24" s="798" t="s">
        <v>1526</v>
      </c>
      <c r="M24" s="798" t="s">
        <v>820</v>
      </c>
      <c r="N24" s="799">
        <v>89057000</v>
      </c>
      <c r="O24" s="800">
        <v>5</v>
      </c>
      <c r="P24" s="801" t="s">
        <v>1527</v>
      </c>
      <c r="Q24" s="801" t="s">
        <v>1528</v>
      </c>
      <c r="R24" s="802">
        <v>456</v>
      </c>
      <c r="S24" s="803" t="s">
        <v>1529</v>
      </c>
      <c r="T24" s="804" t="s">
        <v>1530</v>
      </c>
      <c r="U24" s="805" t="s">
        <v>1531</v>
      </c>
    </row>
    <row r="25" spans="1:21" ht="50.1" customHeight="1" thickBot="1">
      <c r="A25" s="343"/>
      <c r="B25" s="344"/>
      <c r="C25" s="346"/>
      <c r="D25" s="795" t="str">
        <f>L25&amp;"
("&amp;T25&amp;")"</f>
        <v>대구경북21공공지원1공공지원민간임대주택공급촉진지구전략환경영향평가용역
(과업중지23.08.30)</v>
      </c>
      <c r="E25" s="795"/>
      <c r="F25" s="795"/>
      <c r="G25" s="796" t="str">
        <f t="shared" si="2"/>
        <v>3개월이상
과업중지중</v>
      </c>
      <c r="H25" s="797"/>
      <c r="I25" s="415"/>
      <c r="J25" s="323"/>
      <c r="L25" s="798" t="s">
        <v>1532</v>
      </c>
      <c r="M25" s="798" t="s">
        <v>527</v>
      </c>
      <c r="N25" s="799">
        <v>255200000</v>
      </c>
      <c r="O25" s="800">
        <v>52</v>
      </c>
      <c r="P25" s="801" t="s">
        <v>1533</v>
      </c>
      <c r="Q25" s="801" t="s">
        <v>1534</v>
      </c>
      <c r="R25" s="802">
        <v>548</v>
      </c>
      <c r="S25" s="803" t="s">
        <v>1529</v>
      </c>
      <c r="T25" s="804" t="s">
        <v>1535</v>
      </c>
      <c r="U25" s="805" t="s">
        <v>1536</v>
      </c>
    </row>
    <row r="26" spans="1:21" s="16" customFormat="1" ht="50.1" customHeight="1" thickBot="1">
      <c r="A26" s="469"/>
      <c r="B26" s="470"/>
      <c r="C26" s="446"/>
      <c r="D26" s="775" t="s">
        <v>944</v>
      </c>
      <c r="E26" s="776"/>
      <c r="F26" s="777"/>
      <c r="G26" s="778">
        <f>SUM(G15:H25)</f>
        <v>138431627.40000001</v>
      </c>
      <c r="H26" s="779"/>
      <c r="I26" s="421"/>
      <c r="J26" s="445"/>
      <c r="L26" s="807"/>
      <c r="M26" s="807"/>
      <c r="N26" s="808"/>
      <c r="O26" s="809"/>
      <c r="P26" s="810"/>
      <c r="Q26" s="810"/>
      <c r="R26" s="809"/>
      <c r="S26" s="811">
        <v>138431627.40000001</v>
      </c>
      <c r="T26" s="812"/>
      <c r="U26" s="813"/>
    </row>
    <row r="27" spans="1:21" ht="39.950000000000003" customHeight="1">
      <c r="A27" s="411" t="s">
        <v>9</v>
      </c>
      <c r="B27" s="413" t="str">
        <f>B5</f>
        <v>대기관리</v>
      </c>
      <c r="C27" s="413" t="str">
        <f>C5</f>
        <v>박성환</v>
      </c>
      <c r="D27" s="795" t="str">
        <f t="shared" ref="D27:D33" si="3">L27</f>
        <v>2026-7전략환경영향평가</v>
      </c>
      <c r="E27" s="795"/>
      <c r="F27" s="795"/>
      <c r="G27" s="796">
        <f t="shared" ref="G27:G42" si="4">S27</f>
        <v>15452887.800000001</v>
      </c>
      <c r="H27" s="797"/>
      <c r="I27" s="414">
        <f>G43</f>
        <v>180771792.99999997</v>
      </c>
      <c r="J27" s="330">
        <v>7</v>
      </c>
      <c r="L27" s="814" t="s">
        <v>1537</v>
      </c>
      <c r="M27" s="814" t="s">
        <v>527</v>
      </c>
      <c r="N27" s="815">
        <v>464010000</v>
      </c>
      <c r="O27" s="800">
        <v>365</v>
      </c>
      <c r="P27" s="816" t="s">
        <v>1538</v>
      </c>
      <c r="Q27" s="816" t="s">
        <v>1539</v>
      </c>
      <c r="R27" s="802">
        <v>1096</v>
      </c>
      <c r="S27" s="806">
        <v>15452887.800000001</v>
      </c>
      <c r="T27" s="817"/>
      <c r="U27" s="818"/>
    </row>
    <row r="28" spans="1:21" ht="39.950000000000003" customHeight="1">
      <c r="A28" s="412"/>
      <c r="B28" s="346"/>
      <c r="C28" s="346"/>
      <c r="D28" s="795" t="str">
        <f t="shared" si="3"/>
        <v>25-A-00부대전략환경영향평가용역(A381)</v>
      </c>
      <c r="E28" s="795"/>
      <c r="F28" s="795"/>
      <c r="G28" s="796" t="str">
        <f t="shared" si="4"/>
        <v>잔여개월
3개월미만용역</v>
      </c>
      <c r="H28" s="797"/>
      <c r="I28" s="415"/>
      <c r="J28" s="331"/>
      <c r="L28" s="814" t="s">
        <v>1494</v>
      </c>
      <c r="M28" s="814" t="s">
        <v>820</v>
      </c>
      <c r="N28" s="815">
        <v>280695000</v>
      </c>
      <c r="O28" s="800">
        <v>39</v>
      </c>
      <c r="P28" s="816" t="s">
        <v>1495</v>
      </c>
      <c r="Q28" s="816" t="s">
        <v>1496</v>
      </c>
      <c r="R28" s="802">
        <v>304</v>
      </c>
      <c r="S28" s="803" t="s">
        <v>1497</v>
      </c>
      <c r="T28" s="817"/>
      <c r="U28" s="818"/>
    </row>
    <row r="29" spans="1:21" ht="39.950000000000003" customHeight="1">
      <c r="A29" s="412"/>
      <c r="B29" s="346"/>
      <c r="C29" s="346"/>
      <c r="D29" s="795" t="str">
        <f t="shared" si="3"/>
        <v xml:space="preserve">26-N-수상함계류시설사후환경영향조사용역(C013) </v>
      </c>
      <c r="E29" s="795"/>
      <c r="F29" s="795"/>
      <c r="G29" s="796">
        <f t="shared" si="4"/>
        <v>50497217.200000003</v>
      </c>
      <c r="H29" s="797"/>
      <c r="I29" s="415"/>
      <c r="J29" s="331"/>
      <c r="L29" s="814" t="s">
        <v>1540</v>
      </c>
      <c r="M29" s="814" t="s">
        <v>820</v>
      </c>
      <c r="N29" s="815">
        <v>1516300000</v>
      </c>
      <c r="O29" s="800">
        <v>365</v>
      </c>
      <c r="P29" s="816" t="s">
        <v>1541</v>
      </c>
      <c r="Q29" s="816" t="s">
        <v>1542</v>
      </c>
      <c r="R29" s="802">
        <v>1096</v>
      </c>
      <c r="S29" s="806">
        <v>50497217.200000003</v>
      </c>
      <c r="T29" s="817"/>
      <c r="U29" s="818"/>
    </row>
    <row r="30" spans="1:21" ht="39.950000000000003" customHeight="1">
      <c r="A30" s="412"/>
      <c r="B30" s="346"/>
      <c r="C30" s="346"/>
      <c r="D30" s="795" t="str">
        <f t="shared" si="3"/>
        <v>과천주암공공지원민간임대주택공급촉진지구사후환경영향조사(공사시)용역</v>
      </c>
      <c r="E30" s="795"/>
      <c r="F30" s="795"/>
      <c r="G30" s="796">
        <f t="shared" si="4"/>
        <v>10262382.1</v>
      </c>
      <c r="H30" s="797"/>
      <c r="I30" s="415"/>
      <c r="J30" s="331"/>
      <c r="L30" s="814" t="s">
        <v>1543</v>
      </c>
      <c r="M30" s="814" t="s">
        <v>527</v>
      </c>
      <c r="N30" s="815">
        <v>961800000</v>
      </c>
      <c r="O30" s="800">
        <v>172</v>
      </c>
      <c r="P30" s="816" t="s">
        <v>1544</v>
      </c>
      <c r="Q30" s="816" t="s">
        <v>1545</v>
      </c>
      <c r="R30" s="802">
        <v>1612</v>
      </c>
      <c r="S30" s="806">
        <v>10262382.1</v>
      </c>
      <c r="T30" s="817"/>
      <c r="U30" s="818"/>
    </row>
    <row r="31" spans="1:21" ht="39.950000000000003" customHeight="1">
      <c r="A31" s="412"/>
      <c r="B31" s="346"/>
      <c r="C31" s="346"/>
      <c r="D31" s="795" t="str">
        <f t="shared" si="3"/>
        <v>광명구름산지구도시개발사업부지조성공사사후환경영향조사용역(공사시)</v>
      </c>
      <c r="E31" s="795"/>
      <c r="F31" s="795"/>
      <c r="G31" s="796">
        <f t="shared" si="4"/>
        <v>11730925.800000001</v>
      </c>
      <c r="H31" s="797"/>
      <c r="I31" s="415"/>
      <c r="J31" s="331"/>
      <c r="L31" s="814" t="s">
        <v>1546</v>
      </c>
      <c r="M31" s="814" t="s">
        <v>1547</v>
      </c>
      <c r="N31" s="815">
        <v>1353500000</v>
      </c>
      <c r="O31" s="800">
        <v>132</v>
      </c>
      <c r="P31" s="816" t="s">
        <v>986</v>
      </c>
      <c r="Q31" s="816" t="s">
        <v>1548</v>
      </c>
      <c r="R31" s="802">
        <v>1523</v>
      </c>
      <c r="S31" s="806">
        <v>11730925.800000001</v>
      </c>
      <c r="T31" s="817"/>
      <c r="U31" s="818"/>
    </row>
    <row r="32" spans="1:21" ht="39.950000000000003" customHeight="1">
      <c r="A32" s="412"/>
      <c r="B32" s="346"/>
      <c r="C32" s="346"/>
      <c r="D32" s="795" t="str">
        <f t="shared" si="3"/>
        <v>광주도시철도2호선2단계건설공사사후환경영향조사용역</v>
      </c>
      <c r="E32" s="795"/>
      <c r="F32" s="795"/>
      <c r="G32" s="796">
        <f t="shared" si="4"/>
        <v>22289010.699999999</v>
      </c>
      <c r="H32" s="797"/>
      <c r="I32" s="415"/>
      <c r="J32" s="331"/>
      <c r="L32" s="814" t="s">
        <v>1549</v>
      </c>
      <c r="M32" s="814" t="s">
        <v>1447</v>
      </c>
      <c r="N32" s="815">
        <v>2395000000</v>
      </c>
      <c r="O32" s="800">
        <v>365</v>
      </c>
      <c r="P32" s="816" t="s">
        <v>1550</v>
      </c>
      <c r="Q32" s="816" t="s">
        <v>1551</v>
      </c>
      <c r="R32" s="802">
        <v>3922</v>
      </c>
      <c r="S32" s="806">
        <v>22289010.699999999</v>
      </c>
      <c r="T32" s="817"/>
      <c r="U32" s="818"/>
    </row>
    <row r="33" spans="1:21" ht="39.950000000000003" customHeight="1">
      <c r="A33" s="412"/>
      <c r="B33" s="346"/>
      <c r="C33" s="346"/>
      <c r="D33" s="795" t="str">
        <f t="shared" si="3"/>
        <v>슬레드시험실건설사후환경영향조사용역</v>
      </c>
      <c r="E33" s="795"/>
      <c r="F33" s="795"/>
      <c r="G33" s="796" t="str">
        <f t="shared" si="4"/>
        <v>잔여개월
3개월미만용역</v>
      </c>
      <c r="H33" s="797"/>
      <c r="I33" s="415"/>
      <c r="J33" s="331"/>
      <c r="L33" s="814" t="s">
        <v>1552</v>
      </c>
      <c r="M33" s="814" t="s">
        <v>1553</v>
      </c>
      <c r="N33" s="815">
        <v>1173362000</v>
      </c>
      <c r="O33" s="800">
        <v>40</v>
      </c>
      <c r="P33" s="816" t="s">
        <v>1554</v>
      </c>
      <c r="Q33" s="816" t="s">
        <v>1555</v>
      </c>
      <c r="R33" s="802">
        <v>3475</v>
      </c>
      <c r="S33" s="803" t="s">
        <v>1497</v>
      </c>
      <c r="T33" s="817"/>
      <c r="U33" s="818"/>
    </row>
    <row r="34" spans="1:21" ht="39.950000000000003" customHeight="1">
      <c r="A34" s="412"/>
      <c r="B34" s="346"/>
      <c r="C34" s="346"/>
      <c r="D34" s="795" t="str">
        <f>L34&amp;"
("&amp;T34&amp;")"</f>
        <v>오송화장품산업단지투자선도지구환경영향평가용역
(협의완료22.10.20)</v>
      </c>
      <c r="E34" s="795"/>
      <c r="F34" s="795"/>
      <c r="G34" s="796" t="str">
        <f t="shared" si="4"/>
        <v>협의완료</v>
      </c>
      <c r="H34" s="797"/>
      <c r="I34" s="415"/>
      <c r="J34" s="331"/>
      <c r="L34" s="814" t="s">
        <v>1556</v>
      </c>
      <c r="M34" s="814" t="s">
        <v>527</v>
      </c>
      <c r="N34" s="815">
        <v>1279190000</v>
      </c>
      <c r="O34" s="800">
        <v>25</v>
      </c>
      <c r="P34" s="816" t="s">
        <v>1557</v>
      </c>
      <c r="Q34" s="816" t="s">
        <v>1558</v>
      </c>
      <c r="R34" s="802">
        <v>2144</v>
      </c>
      <c r="S34" s="806" t="s">
        <v>1559</v>
      </c>
      <c r="T34" s="817" t="s">
        <v>1560</v>
      </c>
      <c r="U34" s="818"/>
    </row>
    <row r="35" spans="1:21" ht="39.950000000000003" customHeight="1">
      <c r="A35" s="412"/>
      <c r="B35" s="346"/>
      <c r="C35" s="346"/>
      <c r="D35" s="795" t="str">
        <f>L35</f>
        <v>인천검단지구택지개발사업사후환경영향조사용역</v>
      </c>
      <c r="E35" s="795"/>
      <c r="F35" s="795"/>
      <c r="G35" s="796">
        <f t="shared" si="4"/>
        <v>24485834.100000001</v>
      </c>
      <c r="H35" s="797"/>
      <c r="I35" s="415"/>
      <c r="J35" s="331"/>
      <c r="L35" s="814" t="s">
        <v>1561</v>
      </c>
      <c r="M35" s="814" t="s">
        <v>1562</v>
      </c>
      <c r="N35" s="815">
        <v>3470280000</v>
      </c>
      <c r="O35" s="800">
        <v>365</v>
      </c>
      <c r="P35" s="816" t="s">
        <v>1563</v>
      </c>
      <c r="Q35" s="816" t="s">
        <v>1564</v>
      </c>
      <c r="R35" s="802">
        <v>5173</v>
      </c>
      <c r="S35" s="806">
        <v>24485834.100000001</v>
      </c>
      <c r="T35" s="817"/>
      <c r="U35" s="818"/>
    </row>
    <row r="36" spans="1:21" ht="39.950000000000003" customHeight="1">
      <c r="A36" s="412"/>
      <c r="B36" s="346"/>
      <c r="C36" s="346"/>
      <c r="D36" s="795" t="str">
        <f>L36</f>
        <v>인천계양테크노밸리공공주택지구사후환경영향조사용역(공사시)</v>
      </c>
      <c r="E36" s="795"/>
      <c r="F36" s="795"/>
      <c r="G36" s="796">
        <f t="shared" si="4"/>
        <v>19537563.600000001</v>
      </c>
      <c r="H36" s="797"/>
      <c r="I36" s="415"/>
      <c r="J36" s="331"/>
      <c r="L36" s="814" t="s">
        <v>1516</v>
      </c>
      <c r="M36" s="814" t="s">
        <v>1517</v>
      </c>
      <c r="N36" s="815">
        <v>1368700000</v>
      </c>
      <c r="O36" s="800">
        <v>365</v>
      </c>
      <c r="P36" s="816" t="s">
        <v>1518</v>
      </c>
      <c r="Q36" s="816" t="s">
        <v>1519</v>
      </c>
      <c r="R36" s="802">
        <v>2557</v>
      </c>
      <c r="S36" s="806">
        <v>19537563.600000001</v>
      </c>
      <c r="T36" s="817"/>
      <c r="U36" s="818"/>
    </row>
    <row r="37" spans="1:21" ht="39.950000000000003" customHeight="1">
      <c r="A37" s="412"/>
      <c r="B37" s="346"/>
      <c r="C37" s="346"/>
      <c r="D37" s="795" t="str">
        <f>L37</f>
        <v>인천루원시티도시개발사업사후환경영향조사용역(공사시)</v>
      </c>
      <c r="E37" s="795"/>
      <c r="F37" s="795"/>
      <c r="G37" s="796">
        <f t="shared" si="4"/>
        <v>6513255</v>
      </c>
      <c r="H37" s="797"/>
      <c r="I37" s="415"/>
      <c r="J37" s="331"/>
      <c r="L37" s="814" t="s">
        <v>1565</v>
      </c>
      <c r="M37" s="814" t="s">
        <v>527</v>
      </c>
      <c r="N37" s="815">
        <v>1489500000</v>
      </c>
      <c r="O37" s="800">
        <v>160</v>
      </c>
      <c r="P37" s="816" t="s">
        <v>1566</v>
      </c>
      <c r="Q37" s="816" t="s">
        <v>1567</v>
      </c>
      <c r="R37" s="802">
        <v>3659</v>
      </c>
      <c r="S37" s="806">
        <v>6513255</v>
      </c>
      <c r="T37" s="817"/>
      <c r="U37" s="818"/>
    </row>
    <row r="38" spans="1:21" ht="39.950000000000003" customHeight="1">
      <c r="A38" s="412"/>
      <c r="B38" s="346"/>
      <c r="C38" s="346"/>
      <c r="D38" s="795" t="str">
        <f>L38&amp;"
("&amp;T38&amp;")"</f>
        <v>전남고흥국가산업단지개발사업환경영향평가용역
(협의완료26.07.24)</v>
      </c>
      <c r="E38" s="795"/>
      <c r="F38" s="795"/>
      <c r="G38" s="796" t="str">
        <f t="shared" si="4"/>
        <v>협의완료</v>
      </c>
      <c r="H38" s="797"/>
      <c r="I38" s="415"/>
      <c r="J38" s="331"/>
      <c r="L38" s="814" t="s">
        <v>1568</v>
      </c>
      <c r="M38" s="814" t="s">
        <v>527</v>
      </c>
      <c r="N38" s="815">
        <v>3256890000</v>
      </c>
      <c r="O38" s="800">
        <v>365</v>
      </c>
      <c r="P38" s="816" t="s">
        <v>1569</v>
      </c>
      <c r="Q38" s="816" t="s">
        <v>1570</v>
      </c>
      <c r="R38" s="802">
        <v>2191</v>
      </c>
      <c r="S38" s="806" t="s">
        <v>1559</v>
      </c>
      <c r="T38" s="817" t="s">
        <v>1571</v>
      </c>
      <c r="U38" s="818"/>
    </row>
    <row r="39" spans="1:21" ht="39.950000000000003" customHeight="1">
      <c r="A39" s="412"/>
      <c r="B39" s="346"/>
      <c r="C39" s="346"/>
      <c r="D39" s="795" t="str">
        <f>L39</f>
        <v>종전부동산이목지구도시개발사업사후환경영향조사용역</v>
      </c>
      <c r="E39" s="795"/>
      <c r="F39" s="795"/>
      <c r="G39" s="796">
        <f t="shared" si="4"/>
        <v>20002716.699999999</v>
      </c>
      <c r="H39" s="797"/>
      <c r="I39" s="415"/>
      <c r="J39" s="331"/>
      <c r="L39" s="814" t="s">
        <v>1572</v>
      </c>
      <c r="M39" s="814" t="s">
        <v>1280</v>
      </c>
      <c r="N39" s="815">
        <v>1507054000</v>
      </c>
      <c r="O39" s="800">
        <v>365</v>
      </c>
      <c r="P39" s="816" t="s">
        <v>1573</v>
      </c>
      <c r="Q39" s="816" t="s">
        <v>1574</v>
      </c>
      <c r="R39" s="802">
        <v>2750</v>
      </c>
      <c r="S39" s="806">
        <v>20002716.699999999</v>
      </c>
      <c r="T39" s="817"/>
      <c r="U39" s="818"/>
    </row>
    <row r="40" spans="1:21" ht="39.950000000000003" customHeight="1">
      <c r="A40" s="412"/>
      <c r="B40" s="346"/>
      <c r="C40" s="346"/>
      <c r="D40" s="795" t="str">
        <f>L40&amp;"
("&amp;T40&amp;")"</f>
        <v>대구경북21공공지원1공공지원민간임대주택공급촉진지구전략환경영향평가용역
(과업중지23.08.30)</v>
      </c>
      <c r="E40" s="795"/>
      <c r="F40" s="795"/>
      <c r="G40" s="796" t="str">
        <f t="shared" si="4"/>
        <v>3개월이상
과업중지중</v>
      </c>
      <c r="H40" s="797"/>
      <c r="I40" s="415"/>
      <c r="J40" s="331"/>
      <c r="L40" s="814" t="s">
        <v>1532</v>
      </c>
      <c r="M40" s="814" t="s">
        <v>527</v>
      </c>
      <c r="N40" s="815">
        <v>255200000</v>
      </c>
      <c r="O40" s="800">
        <v>52</v>
      </c>
      <c r="P40" s="816" t="s">
        <v>1533</v>
      </c>
      <c r="Q40" s="816" t="s">
        <v>1534</v>
      </c>
      <c r="R40" s="802">
        <v>548</v>
      </c>
      <c r="S40" s="803" t="s">
        <v>1529</v>
      </c>
      <c r="T40" s="817" t="s">
        <v>1535</v>
      </c>
      <c r="U40" s="818" t="s">
        <v>1536</v>
      </c>
    </row>
    <row r="41" spans="1:21" ht="39.950000000000003" customHeight="1">
      <c r="A41" s="412"/>
      <c r="B41" s="346"/>
      <c r="C41" s="346"/>
      <c r="D41" s="795" t="str">
        <f>L41&amp;"
("&amp;T41&amp;")"</f>
        <v>영일만특화단지조성사업전략및환경영향평가용역
(과업중지26.05.18)</v>
      </c>
      <c r="E41" s="795"/>
      <c r="F41" s="795"/>
      <c r="G41" s="796" t="str">
        <f t="shared" si="4"/>
        <v>3개월이상
과업중지중</v>
      </c>
      <c r="H41" s="797"/>
      <c r="I41" s="415"/>
      <c r="J41" s="331"/>
      <c r="L41" s="814" t="s">
        <v>1575</v>
      </c>
      <c r="M41" s="814" t="s">
        <v>1576</v>
      </c>
      <c r="N41" s="815">
        <v>1242000000</v>
      </c>
      <c r="O41" s="800">
        <v>53</v>
      </c>
      <c r="P41" s="816" t="s">
        <v>1577</v>
      </c>
      <c r="Q41" s="816" t="s">
        <v>1578</v>
      </c>
      <c r="R41" s="802">
        <v>540</v>
      </c>
      <c r="S41" s="803" t="s">
        <v>1529</v>
      </c>
      <c r="T41" s="817" t="s">
        <v>1579</v>
      </c>
      <c r="U41" s="818" t="s">
        <v>1580</v>
      </c>
    </row>
    <row r="42" spans="1:21" ht="39.950000000000003" customHeight="1" thickBot="1">
      <c r="A42" s="412"/>
      <c r="B42" s="346"/>
      <c r="C42" s="346"/>
      <c r="D42" s="795" t="str">
        <f>L42&amp;"
("&amp;T42&amp;")"</f>
        <v>인천계양공공주택지구조성사업환경영향평가용역
(과업중지26.03.13 / 협의완료21.05.04)</v>
      </c>
      <c r="E42" s="795"/>
      <c r="F42" s="795"/>
      <c r="G42" s="796" t="str">
        <f t="shared" si="4"/>
        <v>3개월이상
과업중지중</v>
      </c>
      <c r="H42" s="797"/>
      <c r="I42" s="415"/>
      <c r="J42" s="331"/>
      <c r="L42" s="814" t="s">
        <v>1581</v>
      </c>
      <c r="M42" s="814" t="s">
        <v>527</v>
      </c>
      <c r="N42" s="815">
        <v>1620610000</v>
      </c>
      <c r="O42" s="800">
        <v>38</v>
      </c>
      <c r="P42" s="816" t="s">
        <v>1582</v>
      </c>
      <c r="Q42" s="816" t="s">
        <v>1583</v>
      </c>
      <c r="R42" s="802">
        <v>2191</v>
      </c>
      <c r="S42" s="803" t="s">
        <v>1529</v>
      </c>
      <c r="T42" s="817" t="s">
        <v>1584</v>
      </c>
      <c r="U42" s="818" t="s">
        <v>1585</v>
      </c>
    </row>
    <row r="43" spans="1:21" ht="39.950000000000003" customHeight="1" thickBot="1">
      <c r="A43" s="412"/>
      <c r="B43" s="446"/>
      <c r="C43" s="446"/>
      <c r="D43" s="775" t="s">
        <v>944</v>
      </c>
      <c r="E43" s="776"/>
      <c r="F43" s="777"/>
      <c r="G43" s="819">
        <f>SUM(G27:H42)</f>
        <v>180771792.99999997</v>
      </c>
      <c r="H43" s="820"/>
      <c r="I43" s="421"/>
      <c r="J43" s="422"/>
      <c r="L43" s="807"/>
      <c r="M43" s="807"/>
      <c r="N43" s="808"/>
      <c r="O43" s="809"/>
      <c r="P43" s="810"/>
      <c r="Q43" s="810"/>
      <c r="R43" s="809"/>
      <c r="S43" s="811">
        <v>180771792.99999997</v>
      </c>
      <c r="T43" s="812"/>
      <c r="U43" s="813"/>
    </row>
    <row r="44" spans="1:21" ht="39.950000000000003" customHeight="1">
      <c r="A44" s="412" t="s">
        <v>9</v>
      </c>
      <c r="B44" s="413" t="str">
        <f>B6</f>
        <v>수질관리</v>
      </c>
      <c r="C44" s="413" t="str">
        <f>C6</f>
        <v>조백연</v>
      </c>
      <c r="D44" s="795" t="str">
        <f>L44&amp;"
("&amp;T44&amp;")"</f>
        <v>청주 넥스트폴리스 산업단지 조성사업 환경영향평가 용역
(과업중지22.02.21)</v>
      </c>
      <c r="E44" s="795"/>
      <c r="F44" s="795"/>
      <c r="G44" s="796" t="str">
        <f t="shared" ref="G44:G54" si="5">S44</f>
        <v>3개월이상
과업중지중</v>
      </c>
      <c r="H44" s="797"/>
      <c r="I44" s="414">
        <f>G55</f>
        <v>145343031.5</v>
      </c>
      <c r="J44" s="330">
        <v>7</v>
      </c>
      <c r="L44" s="814" t="s">
        <v>1586</v>
      </c>
      <c r="M44" s="814" t="s">
        <v>482</v>
      </c>
      <c r="N44" s="815">
        <v>605548000</v>
      </c>
      <c r="O44" s="800">
        <v>8</v>
      </c>
      <c r="P44" s="816">
        <v>44081</v>
      </c>
      <c r="Q44" s="816">
        <v>44620</v>
      </c>
      <c r="R44" s="802">
        <v>540</v>
      </c>
      <c r="S44" s="803" t="s">
        <v>1529</v>
      </c>
      <c r="T44" s="821" t="s">
        <v>1587</v>
      </c>
      <c r="U44" s="822">
        <v>44613</v>
      </c>
    </row>
    <row r="45" spans="1:21" ht="39.950000000000003" customHeight="1">
      <c r="A45" s="412"/>
      <c r="B45" s="346"/>
      <c r="C45" s="346"/>
      <c r="D45" s="795" t="str">
        <f>L45&amp;"
("&amp;T45&amp;")"</f>
        <v>청주 북이산업단지 조성사업 사후환경영향조사 용역
(과업중지26.09.02)</v>
      </c>
      <c r="E45" s="795"/>
      <c r="F45" s="795"/>
      <c r="G45" s="796">
        <f t="shared" si="5"/>
        <v>28743613.699999999</v>
      </c>
      <c r="H45" s="797"/>
      <c r="I45" s="415"/>
      <c r="J45" s="331"/>
      <c r="L45" s="814" t="s">
        <v>1588</v>
      </c>
      <c r="M45" s="814" t="s">
        <v>482</v>
      </c>
      <c r="N45" s="815">
        <v>1582080000</v>
      </c>
      <c r="O45" s="800">
        <v>365</v>
      </c>
      <c r="P45" s="816">
        <v>44683</v>
      </c>
      <c r="Q45" s="816">
        <v>46691</v>
      </c>
      <c r="R45" s="802">
        <v>2009</v>
      </c>
      <c r="S45" s="806">
        <v>28743613.699999999</v>
      </c>
      <c r="T45" s="823" t="s">
        <v>1589</v>
      </c>
      <c r="U45" s="822">
        <v>46267</v>
      </c>
    </row>
    <row r="46" spans="1:21" ht="39.950000000000003" customHeight="1">
      <c r="A46" s="412"/>
      <c r="B46" s="346"/>
      <c r="C46" s="346"/>
      <c r="D46" s="795" t="str">
        <f t="shared" ref="D46:D53" si="6">L46</f>
        <v>오송 바이오산업단지 조성사업 사후환경영향조사 용역</v>
      </c>
      <c r="E46" s="795"/>
      <c r="F46" s="795"/>
      <c r="G46" s="796">
        <f t="shared" si="5"/>
        <v>12723492.800000001</v>
      </c>
      <c r="H46" s="797"/>
      <c r="I46" s="415"/>
      <c r="J46" s="331"/>
      <c r="L46" s="814" t="s">
        <v>1590</v>
      </c>
      <c r="M46" s="814" t="s">
        <v>482</v>
      </c>
      <c r="N46" s="815">
        <v>674868000</v>
      </c>
      <c r="O46" s="800">
        <v>365</v>
      </c>
      <c r="P46" s="816">
        <v>44725</v>
      </c>
      <c r="Q46" s="816">
        <v>46660</v>
      </c>
      <c r="R46" s="802">
        <v>1936</v>
      </c>
      <c r="S46" s="806">
        <v>12723492.800000001</v>
      </c>
      <c r="T46" s="823"/>
      <c r="U46" s="822"/>
    </row>
    <row r="47" spans="1:21" ht="39.950000000000003" customHeight="1">
      <c r="A47" s="412"/>
      <c r="B47" s="346"/>
      <c r="C47" s="346"/>
      <c r="D47" s="795" t="str">
        <f t="shared" si="6"/>
        <v>경안천권역 하천기본계획 전략환경영향평가용역(전체)</v>
      </c>
      <c r="E47" s="795"/>
      <c r="F47" s="795"/>
      <c r="G47" s="796">
        <f t="shared" si="5"/>
        <v>29422620.199999999</v>
      </c>
      <c r="H47" s="797"/>
      <c r="I47" s="415"/>
      <c r="J47" s="331"/>
      <c r="L47" s="814" t="s">
        <v>1591</v>
      </c>
      <c r="M47" s="814" t="s">
        <v>1592</v>
      </c>
      <c r="N47" s="815">
        <v>966137000</v>
      </c>
      <c r="O47" s="800">
        <v>208</v>
      </c>
      <c r="P47" s="816">
        <v>45812</v>
      </c>
      <c r="Q47" s="816">
        <v>46494</v>
      </c>
      <c r="R47" s="802">
        <v>683</v>
      </c>
      <c r="S47" s="806">
        <v>29422620.199999999</v>
      </c>
      <c r="T47" s="823"/>
      <c r="U47" s="822"/>
    </row>
    <row r="48" spans="1:21" ht="39.950000000000003" customHeight="1">
      <c r="A48" s="412"/>
      <c r="B48" s="346"/>
      <c r="C48" s="346"/>
      <c r="D48" s="795" t="str">
        <f t="shared" si="6"/>
        <v>하남교산 환경기초시설(소각,음식물,하수) 환경영향평가용역</v>
      </c>
      <c r="E48" s="795"/>
      <c r="F48" s="795"/>
      <c r="G48" s="796">
        <f t="shared" si="5"/>
        <v>2982059.8</v>
      </c>
      <c r="H48" s="797"/>
      <c r="I48" s="415"/>
      <c r="J48" s="331"/>
      <c r="L48" s="814" t="s">
        <v>1593</v>
      </c>
      <c r="M48" s="814" t="s">
        <v>527</v>
      </c>
      <c r="N48" s="815">
        <v>102000000</v>
      </c>
      <c r="O48" s="800">
        <v>176</v>
      </c>
      <c r="P48" s="816">
        <v>45861</v>
      </c>
      <c r="Q48" s="816">
        <v>46462</v>
      </c>
      <c r="R48" s="802">
        <v>602</v>
      </c>
      <c r="S48" s="806">
        <v>2982059.8</v>
      </c>
      <c r="T48" s="821"/>
      <c r="U48" s="822"/>
    </row>
    <row r="49" spans="1:21" ht="39.950000000000003" customHeight="1">
      <c r="A49" s="412"/>
      <c r="B49" s="346"/>
      <c r="C49" s="346"/>
      <c r="D49" s="795" t="str">
        <f t="shared" si="6"/>
        <v>와탄천권역 하천기본계획 전략환경영향평가용역(전체)</v>
      </c>
      <c r="E49" s="795"/>
      <c r="F49" s="795"/>
      <c r="G49" s="796">
        <f t="shared" si="5"/>
        <v>35402500</v>
      </c>
      <c r="H49" s="797"/>
      <c r="I49" s="415"/>
      <c r="J49" s="331"/>
      <c r="L49" s="814" t="s">
        <v>1594</v>
      </c>
      <c r="M49" s="814" t="s">
        <v>1595</v>
      </c>
      <c r="N49" s="815">
        <v>714000000</v>
      </c>
      <c r="O49" s="800">
        <v>357</v>
      </c>
      <c r="P49" s="816">
        <v>45924</v>
      </c>
      <c r="Q49" s="816">
        <v>46643</v>
      </c>
      <c r="R49" s="802">
        <v>720</v>
      </c>
      <c r="S49" s="806">
        <v>35402500</v>
      </c>
      <c r="T49" s="823"/>
      <c r="U49" s="822"/>
    </row>
    <row r="50" spans="1:21" ht="39.950000000000003" customHeight="1">
      <c r="A50" s="412"/>
      <c r="B50" s="346"/>
      <c r="C50" s="346"/>
      <c r="D50" s="795" t="str">
        <f t="shared" si="6"/>
        <v>지방도372호선 광덕터널 도로건설공사 환경영향평가 용역</v>
      </c>
      <c r="E50" s="795"/>
      <c r="F50" s="795"/>
      <c r="G50" s="796">
        <f t="shared" si="5"/>
        <v>32834899</v>
      </c>
      <c r="H50" s="797"/>
      <c r="I50" s="415"/>
      <c r="J50" s="331"/>
      <c r="L50" s="814" t="s">
        <v>1596</v>
      </c>
      <c r="M50" s="814" t="s">
        <v>1597</v>
      </c>
      <c r="N50" s="815">
        <v>719360000</v>
      </c>
      <c r="O50" s="800">
        <v>262</v>
      </c>
      <c r="P50" s="816">
        <v>45975</v>
      </c>
      <c r="Q50" s="816">
        <v>46548</v>
      </c>
      <c r="R50" s="802">
        <v>574</v>
      </c>
      <c r="S50" s="806">
        <v>32834899</v>
      </c>
      <c r="T50" s="821"/>
      <c r="U50" s="822"/>
    </row>
    <row r="51" spans="1:21" ht="39.950000000000003" customHeight="1">
      <c r="A51" s="412"/>
      <c r="B51" s="346"/>
      <c r="C51" s="346"/>
      <c r="D51" s="795" t="str">
        <f t="shared" si="6"/>
        <v>전주천 서신지구·상관저수지 정비사업 소규모환경영향평가용역</v>
      </c>
      <c r="E51" s="795"/>
      <c r="F51" s="795"/>
      <c r="G51" s="796" t="str">
        <f t="shared" si="5"/>
        <v>잔여개월
3개월미만용역</v>
      </c>
      <c r="H51" s="797"/>
      <c r="I51" s="415"/>
      <c r="J51" s="331"/>
      <c r="L51" s="814" t="s">
        <v>1598</v>
      </c>
      <c r="M51" s="814" t="s">
        <v>1390</v>
      </c>
      <c r="N51" s="815">
        <v>221964000</v>
      </c>
      <c r="O51" s="800">
        <v>88</v>
      </c>
      <c r="P51" s="816">
        <v>46015</v>
      </c>
      <c r="Q51" s="816">
        <v>46374</v>
      </c>
      <c r="R51" s="802">
        <v>360</v>
      </c>
      <c r="S51" s="803" t="s">
        <v>1497</v>
      </c>
      <c r="T51" s="817"/>
      <c r="U51" s="824"/>
    </row>
    <row r="52" spans="1:21" ht="39.950000000000003" customHeight="1">
      <c r="A52" s="412"/>
      <c r="B52" s="346"/>
      <c r="C52" s="346"/>
      <c r="D52" s="795" t="str">
        <f t="shared" si="6"/>
        <v>증평군 농어촌도로 기본(정비)계획 전략환경영향평가 및 기후변화영향평가용역</v>
      </c>
      <c r="E52" s="795"/>
      <c r="F52" s="795"/>
      <c r="G52" s="796">
        <f t="shared" si="5"/>
        <v>3233846</v>
      </c>
      <c r="H52" s="797"/>
      <c r="I52" s="415"/>
      <c r="J52" s="331"/>
      <c r="L52" s="814" t="s">
        <v>1599</v>
      </c>
      <c r="M52" s="814" t="s">
        <v>1600</v>
      </c>
      <c r="N52" s="815">
        <v>58443000</v>
      </c>
      <c r="O52" s="800">
        <v>166</v>
      </c>
      <c r="P52" s="816">
        <v>46153</v>
      </c>
      <c r="Q52" s="816">
        <v>46452</v>
      </c>
      <c r="R52" s="802">
        <v>300</v>
      </c>
      <c r="S52" s="806">
        <v>3233846</v>
      </c>
      <c r="T52" s="817"/>
      <c r="U52" s="824"/>
    </row>
    <row r="53" spans="1:21" ht="39.950000000000003" customHeight="1">
      <c r="A53" s="412"/>
      <c r="B53" s="346"/>
      <c r="C53" s="346"/>
      <c r="D53" s="795" t="str">
        <f t="shared" si="6"/>
        <v>가덕생활체육공원 주차장증설사업 소규모환경영향평가용역</v>
      </c>
      <c r="E53" s="795"/>
      <c r="F53" s="795"/>
      <c r="G53" s="796" t="str">
        <f t="shared" si="5"/>
        <v>잔여개월
3개월미만용역</v>
      </c>
      <c r="H53" s="797"/>
      <c r="I53" s="415"/>
      <c r="J53" s="331"/>
      <c r="L53" s="814" t="s">
        <v>1601</v>
      </c>
      <c r="M53" s="814" t="s">
        <v>1602</v>
      </c>
      <c r="N53" s="815">
        <v>19580000</v>
      </c>
      <c r="O53" s="800">
        <v>40</v>
      </c>
      <c r="P53" s="816">
        <v>46177</v>
      </c>
      <c r="Q53" s="816">
        <v>46326</v>
      </c>
      <c r="R53" s="802">
        <v>150</v>
      </c>
      <c r="S53" s="803" t="s">
        <v>1497</v>
      </c>
      <c r="T53" s="817"/>
      <c r="U53" s="824"/>
    </row>
    <row r="54" spans="1:21" ht="39.950000000000003" customHeight="1" thickBot="1">
      <c r="A54" s="412"/>
      <c r="B54" s="346"/>
      <c r="C54" s="346"/>
      <c r="D54" s="795" t="str">
        <f>L54&amp;"
("&amp;T54&amp;")"</f>
        <v>옥천 스마트팜 실증 플랫폼 구축 사업 소규모환경영향평가 용역
(과업중지26.08.24)</v>
      </c>
      <c r="E54" s="795"/>
      <c r="F54" s="795"/>
      <c r="G54" s="796" t="str">
        <f t="shared" si="5"/>
        <v>잔여개월
3개월미만용역</v>
      </c>
      <c r="H54" s="797"/>
      <c r="I54" s="415"/>
      <c r="J54" s="331"/>
      <c r="L54" s="814" t="s">
        <v>1603</v>
      </c>
      <c r="M54" s="814" t="s">
        <v>1604</v>
      </c>
      <c r="N54" s="815">
        <v>19530000</v>
      </c>
      <c r="O54" s="800">
        <v>61</v>
      </c>
      <c r="P54" s="816">
        <v>46199</v>
      </c>
      <c r="Q54" s="816">
        <v>46318</v>
      </c>
      <c r="R54" s="802">
        <v>120</v>
      </c>
      <c r="S54" s="803" t="s">
        <v>1497</v>
      </c>
      <c r="T54" s="823" t="s">
        <v>1605</v>
      </c>
      <c r="U54" s="822">
        <v>46258</v>
      </c>
    </row>
    <row r="55" spans="1:21" ht="39.950000000000003" customHeight="1" thickBot="1">
      <c r="A55" s="423"/>
      <c r="B55" s="446"/>
      <c r="C55" s="446"/>
      <c r="D55" s="775" t="s">
        <v>944</v>
      </c>
      <c r="E55" s="776"/>
      <c r="F55" s="777"/>
      <c r="G55" s="778">
        <f>SUM(G44:H54)</f>
        <v>145343031.5</v>
      </c>
      <c r="H55" s="779"/>
      <c r="I55" s="421"/>
      <c r="J55" s="422"/>
      <c r="L55" s="807"/>
      <c r="M55" s="807"/>
      <c r="N55" s="808"/>
      <c r="O55" s="809"/>
      <c r="P55" s="810"/>
      <c r="Q55" s="810"/>
      <c r="R55" s="809"/>
      <c r="S55" s="811">
        <v>145343031.5</v>
      </c>
      <c r="T55" s="812"/>
      <c r="U55" s="813"/>
    </row>
    <row r="56" spans="1:21" ht="39.950000000000003" customHeight="1">
      <c r="A56" s="411" t="s">
        <v>9</v>
      </c>
      <c r="B56" s="413" t="str">
        <f>B7</f>
        <v>소음진동</v>
      </c>
      <c r="C56" s="413" t="str">
        <f>C7</f>
        <v>김현열</v>
      </c>
      <c r="D56" s="795" t="str">
        <f t="shared" ref="D56:D66" si="7">L56</f>
        <v>2026-7전략환경영향평가</v>
      </c>
      <c r="E56" s="795"/>
      <c r="F56" s="795"/>
      <c r="G56" s="796">
        <f t="shared" ref="G56:G68" si="8">S56</f>
        <v>15452887.800000001</v>
      </c>
      <c r="H56" s="797"/>
      <c r="I56" s="414">
        <f>G69</f>
        <v>238550991.20000002</v>
      </c>
      <c r="J56" s="330">
        <v>7</v>
      </c>
      <c r="L56" s="814" t="s">
        <v>1606</v>
      </c>
      <c r="M56" s="814" t="s">
        <v>527</v>
      </c>
      <c r="N56" s="815">
        <v>464010000</v>
      </c>
      <c r="O56" s="800">
        <v>365</v>
      </c>
      <c r="P56" s="816" t="s">
        <v>1538</v>
      </c>
      <c r="Q56" s="816" t="s">
        <v>1539</v>
      </c>
      <c r="R56" s="802">
        <v>1096</v>
      </c>
      <c r="S56" s="806">
        <v>15452887.800000001</v>
      </c>
      <c r="T56" s="817"/>
      <c r="U56" s="818"/>
    </row>
    <row r="57" spans="1:21" ht="39.950000000000003" customHeight="1">
      <c r="A57" s="412"/>
      <c r="B57" s="346"/>
      <c r="C57" s="346"/>
      <c r="D57" s="795" t="str">
        <f t="shared" si="7"/>
        <v xml:space="preserve">26-N-수상함계류시설사후환경영향조사용역(C013) </v>
      </c>
      <c r="E57" s="795"/>
      <c r="F57" s="795"/>
      <c r="G57" s="796">
        <f t="shared" si="8"/>
        <v>50497217.200000003</v>
      </c>
      <c r="H57" s="797"/>
      <c r="I57" s="415"/>
      <c r="J57" s="331"/>
      <c r="L57" s="814" t="s">
        <v>1540</v>
      </c>
      <c r="M57" s="814" t="s">
        <v>820</v>
      </c>
      <c r="N57" s="815">
        <v>1516300000</v>
      </c>
      <c r="O57" s="800">
        <v>365</v>
      </c>
      <c r="P57" s="816" t="s">
        <v>1541</v>
      </c>
      <c r="Q57" s="816" t="s">
        <v>1542</v>
      </c>
      <c r="R57" s="802">
        <v>1096</v>
      </c>
      <c r="S57" s="806">
        <v>50497217.200000003</v>
      </c>
      <c r="T57" s="817"/>
      <c r="U57" s="818"/>
    </row>
    <row r="58" spans="1:21" ht="39.950000000000003" customHeight="1">
      <c r="A58" s="412"/>
      <c r="B58" s="346"/>
      <c r="C58" s="346"/>
      <c r="D58" s="795" t="str">
        <f t="shared" si="7"/>
        <v>경기용인플랫폼시티지구외도로(6개소)소규모환경영향평가등용역</v>
      </c>
      <c r="E58" s="795"/>
      <c r="F58" s="795"/>
      <c r="G58" s="796">
        <f t="shared" si="8"/>
        <v>4787212.0999999996</v>
      </c>
      <c r="H58" s="797"/>
      <c r="I58" s="415"/>
      <c r="J58" s="331"/>
      <c r="L58" s="814" t="s">
        <v>1607</v>
      </c>
      <c r="M58" s="814" t="s">
        <v>1373</v>
      </c>
      <c r="N58" s="815">
        <v>167618000</v>
      </c>
      <c r="O58" s="800">
        <v>365</v>
      </c>
      <c r="P58" s="816" t="s">
        <v>1608</v>
      </c>
      <c r="Q58" s="816" t="s">
        <v>1609</v>
      </c>
      <c r="R58" s="802">
        <v>1278</v>
      </c>
      <c r="S58" s="806">
        <v>4787212.0999999996</v>
      </c>
      <c r="T58" s="817"/>
      <c r="U58" s="818"/>
    </row>
    <row r="59" spans="1:21" ht="39.950000000000003" customHeight="1">
      <c r="A59" s="412"/>
      <c r="B59" s="346"/>
      <c r="C59" s="346"/>
      <c r="D59" s="795" t="str">
        <f t="shared" si="7"/>
        <v>동창천(금천,운문)하천환경정비사업사후환경영향조사용역</v>
      </c>
      <c r="E59" s="795"/>
      <c r="F59" s="795"/>
      <c r="G59" s="796">
        <f t="shared" si="8"/>
        <v>21306522</v>
      </c>
      <c r="H59" s="797"/>
      <c r="I59" s="415"/>
      <c r="J59" s="331"/>
      <c r="L59" s="814" t="s">
        <v>1610</v>
      </c>
      <c r="M59" s="814" t="s">
        <v>1611</v>
      </c>
      <c r="N59" s="815">
        <v>1735460000</v>
      </c>
      <c r="O59" s="800">
        <v>365</v>
      </c>
      <c r="P59" s="816" t="s">
        <v>1612</v>
      </c>
      <c r="Q59" s="816" t="s">
        <v>1613</v>
      </c>
      <c r="R59" s="802">
        <v>2973</v>
      </c>
      <c r="S59" s="806">
        <v>21306522</v>
      </c>
      <c r="T59" s="817"/>
      <c r="U59" s="818"/>
    </row>
    <row r="60" spans="1:21" ht="39.950000000000003" customHeight="1">
      <c r="A60" s="412"/>
      <c r="B60" s="346"/>
      <c r="C60" s="346"/>
      <c r="D60" s="795" t="str">
        <f t="shared" si="7"/>
        <v>동창천청도지구외1개소(매전지구)하천환경정비사업사후환경영향조사용역</v>
      </c>
      <c r="E60" s="795"/>
      <c r="F60" s="795"/>
      <c r="G60" s="796">
        <f t="shared" si="8"/>
        <v>23175240.5</v>
      </c>
      <c r="H60" s="797"/>
      <c r="I60" s="415"/>
      <c r="J60" s="331"/>
      <c r="L60" s="814" t="s">
        <v>1614</v>
      </c>
      <c r="M60" s="814" t="s">
        <v>1460</v>
      </c>
      <c r="N60" s="815">
        <v>1600044000</v>
      </c>
      <c r="O60" s="800">
        <v>365</v>
      </c>
      <c r="P60" s="816" t="s">
        <v>1615</v>
      </c>
      <c r="Q60" s="816" t="s">
        <v>1616</v>
      </c>
      <c r="R60" s="802">
        <v>2520</v>
      </c>
      <c r="S60" s="806">
        <v>23175240.5</v>
      </c>
      <c r="T60" s="817"/>
      <c r="U60" s="818"/>
    </row>
    <row r="61" spans="1:21" ht="39.950000000000003" customHeight="1">
      <c r="A61" s="412"/>
      <c r="B61" s="346"/>
      <c r="C61" s="346"/>
      <c r="D61" s="795" t="str">
        <f t="shared" si="7"/>
        <v>세계유교선비문화공원및한국문화테마파크조성사업사후환경영향조사용역</v>
      </c>
      <c r="E61" s="795"/>
      <c r="F61" s="795"/>
      <c r="G61" s="796" t="str">
        <f t="shared" si="8"/>
        <v>잔여개월
3개월미만용역</v>
      </c>
      <c r="H61" s="797"/>
      <c r="I61" s="415"/>
      <c r="J61" s="331"/>
      <c r="L61" s="814" t="s">
        <v>1502</v>
      </c>
      <c r="M61" s="814" t="s">
        <v>869</v>
      </c>
      <c r="N61" s="815">
        <v>792370000</v>
      </c>
      <c r="O61" s="800">
        <v>75</v>
      </c>
      <c r="P61" s="816" t="s">
        <v>1503</v>
      </c>
      <c r="Q61" s="816" t="s">
        <v>1504</v>
      </c>
      <c r="R61" s="802">
        <v>1800</v>
      </c>
      <c r="S61" s="803" t="s">
        <v>1497</v>
      </c>
      <c r="T61" s="817"/>
      <c r="U61" s="818"/>
    </row>
    <row r="62" spans="1:21" ht="39.950000000000003" customHeight="1">
      <c r="A62" s="412"/>
      <c r="B62" s="346"/>
      <c r="C62" s="346"/>
      <c r="D62" s="795" t="str">
        <f t="shared" si="7"/>
        <v>영동양수사후환경영향조사용역</v>
      </c>
      <c r="E62" s="795"/>
      <c r="F62" s="795"/>
      <c r="G62" s="796">
        <f t="shared" si="8"/>
        <v>48587754.399999999</v>
      </c>
      <c r="H62" s="797"/>
      <c r="I62" s="415"/>
      <c r="J62" s="331"/>
      <c r="L62" s="814" t="s">
        <v>1513</v>
      </c>
      <c r="M62" s="814" t="s">
        <v>845</v>
      </c>
      <c r="N62" s="815">
        <v>3076337000</v>
      </c>
      <c r="O62" s="800">
        <v>365</v>
      </c>
      <c r="P62" s="816" t="s">
        <v>1514</v>
      </c>
      <c r="Q62" s="816" t="s">
        <v>1515</v>
      </c>
      <c r="R62" s="802">
        <v>2311</v>
      </c>
      <c r="S62" s="806">
        <v>48587754.399999999</v>
      </c>
      <c r="T62" s="817"/>
      <c r="U62" s="818"/>
    </row>
    <row r="63" spans="1:21" ht="39.950000000000003" customHeight="1">
      <c r="A63" s="412"/>
      <c r="B63" s="346"/>
      <c r="C63" s="346"/>
      <c r="D63" s="795" t="str">
        <f t="shared" si="7"/>
        <v>울산북신항액체부두축조공사사후환경영향조사용역(운영시)</v>
      </c>
      <c r="E63" s="795"/>
      <c r="F63" s="795"/>
      <c r="G63" s="796">
        <f t="shared" si="8"/>
        <v>23944897.5</v>
      </c>
      <c r="H63" s="797"/>
      <c r="I63" s="415"/>
      <c r="J63" s="331"/>
      <c r="L63" s="814" t="s">
        <v>1617</v>
      </c>
      <c r="M63" s="814" t="s">
        <v>1618</v>
      </c>
      <c r="N63" s="815">
        <v>1200525000</v>
      </c>
      <c r="O63" s="800">
        <v>365</v>
      </c>
      <c r="P63" s="816" t="s">
        <v>1619</v>
      </c>
      <c r="Q63" s="816" t="s">
        <v>1620</v>
      </c>
      <c r="R63" s="802">
        <v>1830</v>
      </c>
      <c r="S63" s="806">
        <v>23944897.5</v>
      </c>
      <c r="T63" s="817"/>
      <c r="U63" s="818"/>
    </row>
    <row r="64" spans="1:21" ht="39.950000000000003" customHeight="1">
      <c r="A64" s="412"/>
      <c r="B64" s="346"/>
      <c r="C64" s="346"/>
      <c r="D64" s="795" t="str">
        <f t="shared" si="7"/>
        <v>인천계양테크노밸리공공주택지구사후환경영향조사용역(공사시)</v>
      </c>
      <c r="E64" s="795"/>
      <c r="F64" s="795"/>
      <c r="G64" s="796">
        <f t="shared" si="8"/>
        <v>19537563.600000001</v>
      </c>
      <c r="H64" s="797"/>
      <c r="I64" s="415"/>
      <c r="J64" s="331"/>
      <c r="L64" s="814" t="s">
        <v>1516</v>
      </c>
      <c r="M64" s="814" t="s">
        <v>1517</v>
      </c>
      <c r="N64" s="815">
        <v>1368700000</v>
      </c>
      <c r="O64" s="800">
        <v>365</v>
      </c>
      <c r="P64" s="816" t="s">
        <v>1518</v>
      </c>
      <c r="Q64" s="816" t="s">
        <v>1519</v>
      </c>
      <c r="R64" s="802">
        <v>2557</v>
      </c>
      <c r="S64" s="806">
        <v>19537563.600000001</v>
      </c>
      <c r="T64" s="817"/>
      <c r="U64" s="818"/>
    </row>
    <row r="65" spans="1:21" ht="39.950000000000003" customHeight="1">
      <c r="A65" s="412"/>
      <c r="B65" s="346"/>
      <c r="C65" s="346"/>
      <c r="D65" s="795" t="str">
        <f t="shared" si="7"/>
        <v>제안로(평화로-1100도로간)개설사업전략및환경영향평가용역</v>
      </c>
      <c r="E65" s="795"/>
      <c r="F65" s="795"/>
      <c r="G65" s="796">
        <f t="shared" si="8"/>
        <v>4538715.4000000004</v>
      </c>
      <c r="H65" s="797"/>
      <c r="I65" s="415"/>
      <c r="J65" s="331"/>
      <c r="L65" s="814" t="s">
        <v>1621</v>
      </c>
      <c r="M65" s="814" t="s">
        <v>1407</v>
      </c>
      <c r="N65" s="815">
        <v>690070000</v>
      </c>
      <c r="O65" s="800">
        <v>98</v>
      </c>
      <c r="P65" s="816" t="s">
        <v>1622</v>
      </c>
      <c r="Q65" s="816" t="s">
        <v>1623</v>
      </c>
      <c r="R65" s="802">
        <v>1490</v>
      </c>
      <c r="S65" s="806">
        <v>4538715.4000000004</v>
      </c>
      <c r="T65" s="817"/>
      <c r="U65" s="818"/>
    </row>
    <row r="66" spans="1:21" ht="39.950000000000003" customHeight="1">
      <c r="A66" s="412"/>
      <c r="B66" s="346"/>
      <c r="C66" s="346"/>
      <c r="D66" s="795" t="str">
        <f t="shared" si="7"/>
        <v>파주운정3택지개발사업사후환경영향조사(공사시)용역</v>
      </c>
      <c r="E66" s="795"/>
      <c r="F66" s="795"/>
      <c r="G66" s="796">
        <f t="shared" si="8"/>
        <v>5282725.4000000004</v>
      </c>
      <c r="H66" s="797"/>
      <c r="I66" s="415"/>
      <c r="J66" s="331"/>
      <c r="L66" s="814" t="s">
        <v>1624</v>
      </c>
      <c r="M66" s="814" t="s">
        <v>527</v>
      </c>
      <c r="N66" s="815">
        <v>1554530000</v>
      </c>
      <c r="O66" s="800">
        <v>150</v>
      </c>
      <c r="P66" s="816" t="s">
        <v>1625</v>
      </c>
      <c r="Q66" s="816" t="s">
        <v>1626</v>
      </c>
      <c r="R66" s="802">
        <v>4414</v>
      </c>
      <c r="S66" s="806">
        <v>5282725.4000000004</v>
      </c>
      <c r="T66" s="817"/>
      <c r="U66" s="818"/>
    </row>
    <row r="67" spans="1:21" ht="39.950000000000003" customHeight="1">
      <c r="A67" s="412"/>
      <c r="B67" s="346"/>
      <c r="C67" s="346"/>
      <c r="D67" s="795" t="str">
        <f>L67&amp;"
("&amp;T67&amp;")"</f>
        <v>대구도시철도4호선(엑스코선)건설사업환경영향평가용역
(과업중지25.12.05/ 협의완료26.05.22)</v>
      </c>
      <c r="E67" s="795"/>
      <c r="F67" s="795"/>
      <c r="G67" s="796" t="str">
        <f t="shared" si="8"/>
        <v>3개월이상
과업중지중</v>
      </c>
      <c r="H67" s="797"/>
      <c r="I67" s="415"/>
      <c r="J67" s="331"/>
      <c r="L67" s="814" t="s">
        <v>1627</v>
      </c>
      <c r="M67" s="814" t="s">
        <v>1628</v>
      </c>
      <c r="N67" s="815">
        <v>1398000000</v>
      </c>
      <c r="O67" s="800">
        <v>41</v>
      </c>
      <c r="P67" s="816" t="s">
        <v>1629</v>
      </c>
      <c r="Q67" s="816" t="s">
        <v>1630</v>
      </c>
      <c r="R67" s="802">
        <v>360</v>
      </c>
      <c r="S67" s="803" t="s">
        <v>1529</v>
      </c>
      <c r="T67" s="817" t="s">
        <v>1631</v>
      </c>
      <c r="U67" s="818" t="s">
        <v>1528</v>
      </c>
    </row>
    <row r="68" spans="1:21" ht="39.950000000000003" customHeight="1" thickBot="1">
      <c r="A68" s="412"/>
      <c r="B68" s="346"/>
      <c r="C68" s="346"/>
      <c r="D68" s="795" t="str">
        <f>L68&amp;"
("&amp;T68&amp;")"</f>
        <v>송산그린시티개발사업환경영향평가변경협의(8차)용역
(과업중지26.07.10)</v>
      </c>
      <c r="E68" s="795"/>
      <c r="F68" s="795"/>
      <c r="G68" s="796">
        <f t="shared" si="8"/>
        <v>21440255.300000001</v>
      </c>
      <c r="H68" s="797"/>
      <c r="I68" s="415"/>
      <c r="J68" s="331"/>
      <c r="L68" s="814" t="s">
        <v>1632</v>
      </c>
      <c r="M68" s="814" t="s">
        <v>448</v>
      </c>
      <c r="N68" s="815">
        <v>552160000</v>
      </c>
      <c r="O68" s="800">
        <v>365</v>
      </c>
      <c r="P68" s="816" t="s">
        <v>1633</v>
      </c>
      <c r="Q68" s="816" t="s">
        <v>1634</v>
      </c>
      <c r="R68" s="802">
        <v>940</v>
      </c>
      <c r="S68" s="806">
        <v>21440255.300000001</v>
      </c>
      <c r="T68" s="817" t="s">
        <v>1635</v>
      </c>
      <c r="U68" s="818" t="s">
        <v>1636</v>
      </c>
    </row>
    <row r="69" spans="1:21" ht="39.950000000000003" customHeight="1" thickBot="1">
      <c r="A69" s="412"/>
      <c r="B69" s="346"/>
      <c r="C69" s="346"/>
      <c r="D69" s="775" t="s">
        <v>944</v>
      </c>
      <c r="E69" s="776"/>
      <c r="F69" s="777"/>
      <c r="G69" s="778">
        <f>SUM(G56:H68)</f>
        <v>238550991.20000002</v>
      </c>
      <c r="H69" s="779"/>
      <c r="I69" s="421"/>
      <c r="J69" s="422"/>
      <c r="L69" s="807"/>
      <c r="M69" s="807"/>
      <c r="N69" s="808"/>
      <c r="O69" s="809"/>
      <c r="P69" s="810"/>
      <c r="Q69" s="810"/>
      <c r="R69" s="809"/>
      <c r="S69" s="811">
        <v>238550991.20000002</v>
      </c>
      <c r="T69" s="812"/>
      <c r="U69" s="813"/>
    </row>
    <row r="70" spans="1:21" ht="39.950000000000003" customHeight="1">
      <c r="A70" s="411" t="s">
        <v>10</v>
      </c>
      <c r="B70" s="413" t="str">
        <f>B8</f>
        <v>수질관리</v>
      </c>
      <c r="C70" s="413" t="str">
        <f>C8</f>
        <v>배상명</v>
      </c>
      <c r="D70" s="795" t="str">
        <f>L70&amp;"
("&amp;T70&amp;")"</f>
        <v>청주 넥스트폴리스 산업단지 조성사업 환경영향평가 용역
(과업중지22.02.21)</v>
      </c>
      <c r="E70" s="795"/>
      <c r="F70" s="795"/>
      <c r="G70" s="796" t="str">
        <f t="shared" ref="G70:G81" si="9">S70</f>
        <v>3개월이상
과업중지중</v>
      </c>
      <c r="H70" s="797"/>
      <c r="I70" s="414">
        <f>G82</f>
        <v>119778728.09999999</v>
      </c>
      <c r="J70" s="330">
        <v>6</v>
      </c>
      <c r="L70" s="814" t="s">
        <v>1586</v>
      </c>
      <c r="M70" s="814" t="s">
        <v>482</v>
      </c>
      <c r="N70" s="815">
        <v>605548000</v>
      </c>
      <c r="O70" s="800">
        <v>8</v>
      </c>
      <c r="P70" s="816">
        <v>44081</v>
      </c>
      <c r="Q70" s="816">
        <v>44620</v>
      </c>
      <c r="R70" s="802">
        <v>540</v>
      </c>
      <c r="S70" s="803" t="s">
        <v>1529</v>
      </c>
      <c r="T70" s="821" t="s">
        <v>1587</v>
      </c>
      <c r="U70" s="822">
        <v>44613</v>
      </c>
    </row>
    <row r="71" spans="1:21" ht="39.950000000000003" customHeight="1">
      <c r="A71" s="412"/>
      <c r="B71" s="346"/>
      <c r="C71" s="346"/>
      <c r="D71" s="795" t="str">
        <f>L71&amp;"
("&amp;T71&amp;")"</f>
        <v>청주 북이산업단지 조성사업 사후환경영향조사 용역
(과업중지26.09.02)</v>
      </c>
      <c r="E71" s="795"/>
      <c r="F71" s="795"/>
      <c r="G71" s="796">
        <f t="shared" si="9"/>
        <v>28743613.699999999</v>
      </c>
      <c r="H71" s="797"/>
      <c r="I71" s="415"/>
      <c r="J71" s="331"/>
      <c r="L71" s="814" t="s">
        <v>1588</v>
      </c>
      <c r="M71" s="814" t="s">
        <v>482</v>
      </c>
      <c r="N71" s="815">
        <v>1582080000</v>
      </c>
      <c r="O71" s="800">
        <v>365</v>
      </c>
      <c r="P71" s="816">
        <v>44683</v>
      </c>
      <c r="Q71" s="816">
        <v>46691</v>
      </c>
      <c r="R71" s="802">
        <v>2009</v>
      </c>
      <c r="S71" s="806">
        <v>28743613.699999999</v>
      </c>
      <c r="T71" s="823" t="s">
        <v>1589</v>
      </c>
      <c r="U71" s="822">
        <v>46267</v>
      </c>
    </row>
    <row r="72" spans="1:21" ht="39.950000000000003" customHeight="1">
      <c r="A72" s="412"/>
      <c r="B72" s="346"/>
      <c r="C72" s="346"/>
      <c r="D72" s="795" t="str">
        <f t="shared" ref="D72:D78" si="10">L72</f>
        <v>오송 바이오산업단지 조성사업 사후환경영향조사 용역</v>
      </c>
      <c r="E72" s="795"/>
      <c r="F72" s="795"/>
      <c r="G72" s="796">
        <f t="shared" si="9"/>
        <v>12723492.800000001</v>
      </c>
      <c r="H72" s="797"/>
      <c r="I72" s="415"/>
      <c r="J72" s="331"/>
      <c r="L72" s="814" t="s">
        <v>1590</v>
      </c>
      <c r="M72" s="814" t="s">
        <v>482</v>
      </c>
      <c r="N72" s="815">
        <v>674868000</v>
      </c>
      <c r="O72" s="800">
        <v>365</v>
      </c>
      <c r="P72" s="816">
        <v>44725</v>
      </c>
      <c r="Q72" s="816">
        <v>46660</v>
      </c>
      <c r="R72" s="802">
        <v>1936</v>
      </c>
      <c r="S72" s="806">
        <v>12723492.800000001</v>
      </c>
      <c r="T72" s="817"/>
      <c r="U72" s="818"/>
    </row>
    <row r="73" spans="1:21" ht="39.950000000000003" customHeight="1">
      <c r="A73" s="412"/>
      <c r="B73" s="346"/>
      <c r="C73" s="346"/>
      <c r="D73" s="795" t="str">
        <f t="shared" si="10"/>
        <v>경안천권역 하천기본계획 전략환경영향평가용역(전체)</v>
      </c>
      <c r="E73" s="795"/>
      <c r="F73" s="795"/>
      <c r="G73" s="796">
        <f t="shared" si="9"/>
        <v>29422620.199999999</v>
      </c>
      <c r="H73" s="797"/>
      <c r="I73" s="415"/>
      <c r="J73" s="331"/>
      <c r="L73" s="814" t="s">
        <v>1591</v>
      </c>
      <c r="M73" s="814" t="s">
        <v>1592</v>
      </c>
      <c r="N73" s="815">
        <v>966137000</v>
      </c>
      <c r="O73" s="800">
        <v>208</v>
      </c>
      <c r="P73" s="816">
        <v>45812</v>
      </c>
      <c r="Q73" s="816">
        <v>46494</v>
      </c>
      <c r="R73" s="802">
        <v>683</v>
      </c>
      <c r="S73" s="806">
        <v>29422620.199999999</v>
      </c>
      <c r="T73" s="817"/>
      <c r="U73" s="818"/>
    </row>
    <row r="74" spans="1:21" ht="39.950000000000003" customHeight="1">
      <c r="A74" s="412"/>
      <c r="B74" s="346"/>
      <c r="C74" s="346"/>
      <c r="D74" s="795" t="str">
        <f t="shared" si="10"/>
        <v>와탄천권역 하천기본계획 전략환경영향평가용역(전체)</v>
      </c>
      <c r="E74" s="795"/>
      <c r="F74" s="795"/>
      <c r="G74" s="796">
        <f t="shared" si="9"/>
        <v>35402500</v>
      </c>
      <c r="H74" s="797"/>
      <c r="I74" s="415"/>
      <c r="J74" s="331"/>
      <c r="L74" s="814" t="s">
        <v>1594</v>
      </c>
      <c r="M74" s="814" t="s">
        <v>1595</v>
      </c>
      <c r="N74" s="815">
        <v>714000000</v>
      </c>
      <c r="O74" s="800">
        <v>357</v>
      </c>
      <c r="P74" s="816">
        <v>45924</v>
      </c>
      <c r="Q74" s="816">
        <v>46643</v>
      </c>
      <c r="R74" s="802">
        <v>720</v>
      </c>
      <c r="S74" s="806">
        <v>35402500</v>
      </c>
      <c r="T74" s="817"/>
      <c r="U74" s="818"/>
    </row>
    <row r="75" spans="1:21" ht="39.950000000000003" customHeight="1">
      <c r="A75" s="412"/>
      <c r="B75" s="346"/>
      <c r="C75" s="346"/>
      <c r="D75" s="795" t="str">
        <f t="shared" si="10"/>
        <v>전주천 서신지구·상관저수지 정비사업 소규모환경영향평가용역</v>
      </c>
      <c r="E75" s="795"/>
      <c r="F75" s="795"/>
      <c r="G75" s="796" t="str">
        <f t="shared" si="9"/>
        <v>잔여개월
3개월미만용역</v>
      </c>
      <c r="H75" s="797"/>
      <c r="I75" s="415"/>
      <c r="J75" s="331"/>
      <c r="L75" s="814" t="s">
        <v>1598</v>
      </c>
      <c r="M75" s="814" t="s">
        <v>1390</v>
      </c>
      <c r="N75" s="815">
        <v>221964000</v>
      </c>
      <c r="O75" s="800">
        <v>88</v>
      </c>
      <c r="P75" s="816">
        <v>46015</v>
      </c>
      <c r="Q75" s="816">
        <v>46374</v>
      </c>
      <c r="R75" s="802">
        <v>360</v>
      </c>
      <c r="S75" s="803" t="s">
        <v>1497</v>
      </c>
      <c r="T75" s="817"/>
      <c r="U75" s="818"/>
    </row>
    <row r="76" spans="1:21" ht="39.950000000000003" customHeight="1">
      <c r="A76" s="412"/>
      <c r="B76" s="346"/>
      <c r="C76" s="346"/>
      <c r="D76" s="795" t="str">
        <f t="shared" si="10"/>
        <v>묘암천 하천기본계획 전략환경영향평가용역</v>
      </c>
      <c r="E76" s="795"/>
      <c r="F76" s="795"/>
      <c r="G76" s="796">
        <f t="shared" si="9"/>
        <v>2402315.2999999998</v>
      </c>
      <c r="H76" s="797"/>
      <c r="I76" s="415"/>
      <c r="J76" s="331"/>
      <c r="L76" s="814" t="s">
        <v>1637</v>
      </c>
      <c r="M76" s="814" t="s">
        <v>571</v>
      </c>
      <c r="N76" s="815">
        <v>42187000</v>
      </c>
      <c r="O76" s="800">
        <v>205</v>
      </c>
      <c r="P76" s="816">
        <v>46132</v>
      </c>
      <c r="Q76" s="816">
        <v>46491</v>
      </c>
      <c r="R76" s="802">
        <v>360</v>
      </c>
      <c r="S76" s="806">
        <v>2402315.2999999998</v>
      </c>
      <c r="T76" s="817"/>
      <c r="U76" s="818"/>
    </row>
    <row r="77" spans="1:21" ht="39.950000000000003" customHeight="1">
      <c r="A77" s="412"/>
      <c r="B77" s="346"/>
      <c r="C77" s="346"/>
      <c r="D77" s="795" t="str">
        <f t="shared" si="10"/>
        <v>이원천 하천기본계획 전략환경영향평가용역</v>
      </c>
      <c r="E77" s="795"/>
      <c r="F77" s="795"/>
      <c r="G77" s="796">
        <f t="shared" si="9"/>
        <v>3240795</v>
      </c>
      <c r="H77" s="797"/>
      <c r="I77" s="415"/>
      <c r="J77" s="331"/>
      <c r="L77" s="814" t="s">
        <v>1638</v>
      </c>
      <c r="M77" s="814" t="s">
        <v>571</v>
      </c>
      <c r="N77" s="815">
        <v>54774000</v>
      </c>
      <c r="O77" s="800">
        <v>213</v>
      </c>
      <c r="P77" s="816">
        <v>46140</v>
      </c>
      <c r="Q77" s="816">
        <v>46499</v>
      </c>
      <c r="R77" s="802">
        <v>360</v>
      </c>
      <c r="S77" s="806">
        <v>3240795</v>
      </c>
      <c r="T77" s="817"/>
      <c r="U77" s="818"/>
    </row>
    <row r="78" spans="1:21" ht="39.950000000000003" customHeight="1">
      <c r="A78" s="412"/>
      <c r="B78" s="346"/>
      <c r="C78" s="346"/>
      <c r="D78" s="795" t="str">
        <f t="shared" si="10"/>
        <v>가덕생활체육공원 주차장증설사업 소규모환경영향평가용역</v>
      </c>
      <c r="E78" s="795"/>
      <c r="F78" s="795"/>
      <c r="G78" s="796" t="str">
        <f t="shared" si="9"/>
        <v>잔여개월
3개월미만용역</v>
      </c>
      <c r="H78" s="797"/>
      <c r="I78" s="415"/>
      <c r="J78" s="331"/>
      <c r="L78" s="814" t="s">
        <v>1601</v>
      </c>
      <c r="M78" s="814" t="s">
        <v>1602</v>
      </c>
      <c r="N78" s="815">
        <v>19580000</v>
      </c>
      <c r="O78" s="800">
        <v>40</v>
      </c>
      <c r="P78" s="816">
        <v>46177</v>
      </c>
      <c r="Q78" s="816">
        <v>46326</v>
      </c>
      <c r="R78" s="802">
        <v>150</v>
      </c>
      <c r="S78" s="803" t="s">
        <v>1497</v>
      </c>
      <c r="T78" s="817"/>
      <c r="U78" s="818"/>
    </row>
    <row r="79" spans="1:21" ht="39.950000000000003" customHeight="1">
      <c r="A79" s="412"/>
      <c r="B79" s="346"/>
      <c r="C79" s="346"/>
      <c r="D79" s="795" t="str">
        <f>L79&amp;"
("&amp;T79&amp;")"</f>
        <v>옥천 스마트팜 실증 플랫폼 구축 사업 소규모환경영향평가 용역
(과업중지26.08.24)</v>
      </c>
      <c r="E79" s="795"/>
      <c r="F79" s="795"/>
      <c r="G79" s="796" t="str">
        <f t="shared" si="9"/>
        <v>잔여개월
3개월미만용역</v>
      </c>
      <c r="H79" s="797"/>
      <c r="I79" s="415"/>
      <c r="J79" s="331"/>
      <c r="L79" s="814" t="s">
        <v>1603</v>
      </c>
      <c r="M79" s="814" t="s">
        <v>1604</v>
      </c>
      <c r="N79" s="815">
        <v>19530000</v>
      </c>
      <c r="O79" s="800">
        <v>61</v>
      </c>
      <c r="P79" s="816">
        <v>46199</v>
      </c>
      <c r="Q79" s="816">
        <v>46318</v>
      </c>
      <c r="R79" s="802">
        <v>120</v>
      </c>
      <c r="S79" s="803" t="s">
        <v>1497</v>
      </c>
      <c r="T79" s="823" t="s">
        <v>1605</v>
      </c>
      <c r="U79" s="822">
        <v>46258</v>
      </c>
    </row>
    <row r="80" spans="1:21" ht="39.950000000000003" customHeight="1">
      <c r="A80" s="412"/>
      <c r="B80" s="346"/>
      <c r="C80" s="346"/>
      <c r="D80" s="795" t="str">
        <f>L80</f>
        <v>시도33호선(오창 용두) 도로확포장사업 소규모환경영향평가용역</v>
      </c>
      <c r="E80" s="795"/>
      <c r="F80" s="795"/>
      <c r="G80" s="796" t="str">
        <f t="shared" si="9"/>
        <v>잔여개월
3개월미만용역</v>
      </c>
      <c r="H80" s="797"/>
      <c r="I80" s="415"/>
      <c r="J80" s="331"/>
      <c r="L80" s="814" t="s">
        <v>1639</v>
      </c>
      <c r="M80" s="814" t="s">
        <v>1602</v>
      </c>
      <c r="N80" s="815">
        <v>20200000</v>
      </c>
      <c r="O80" s="800">
        <v>36</v>
      </c>
      <c r="P80" s="816">
        <v>46203</v>
      </c>
      <c r="Q80" s="816">
        <v>46322</v>
      </c>
      <c r="R80" s="802">
        <v>120</v>
      </c>
      <c r="S80" s="803" t="s">
        <v>1497</v>
      </c>
      <c r="T80" s="817"/>
      <c r="U80" s="818"/>
    </row>
    <row r="81" spans="1:21" ht="39.950000000000003" customHeight="1" thickBot="1">
      <c r="A81" s="412"/>
      <c r="B81" s="346"/>
      <c r="C81" s="346"/>
      <c r="D81" s="795" t="str">
        <f>L81</f>
        <v>포항블루밸리 국가산업단지 용수공급사업(2차) 소규모 환경영향평가 용역</v>
      </c>
      <c r="E81" s="795"/>
      <c r="F81" s="795"/>
      <c r="G81" s="796">
        <f t="shared" si="9"/>
        <v>7843391.0999999996</v>
      </c>
      <c r="H81" s="797"/>
      <c r="I81" s="415"/>
      <c r="J81" s="331"/>
      <c r="L81" s="814" t="s">
        <v>1640</v>
      </c>
      <c r="M81" s="814" t="s">
        <v>1641</v>
      </c>
      <c r="N81" s="815">
        <v>82082000</v>
      </c>
      <c r="O81" s="800">
        <v>172</v>
      </c>
      <c r="P81" s="816">
        <v>46279</v>
      </c>
      <c r="Q81" s="816">
        <v>46458</v>
      </c>
      <c r="R81" s="802">
        <v>180</v>
      </c>
      <c r="S81" s="806">
        <v>7843391.0999999996</v>
      </c>
      <c r="T81" s="817"/>
      <c r="U81" s="818"/>
    </row>
    <row r="82" spans="1:21" ht="39.950000000000003" customHeight="1" thickBot="1">
      <c r="A82" s="423"/>
      <c r="B82" s="446"/>
      <c r="C82" s="446"/>
      <c r="D82" s="775" t="s">
        <v>944</v>
      </c>
      <c r="E82" s="776"/>
      <c r="F82" s="777"/>
      <c r="G82" s="778">
        <f>SUM(G70:H81)</f>
        <v>119778728.09999999</v>
      </c>
      <c r="H82" s="779"/>
      <c r="I82" s="421"/>
      <c r="J82" s="422"/>
      <c r="L82" s="807"/>
      <c r="M82" s="807"/>
      <c r="N82" s="808"/>
      <c r="O82" s="809"/>
      <c r="P82" s="810"/>
      <c r="Q82" s="810"/>
      <c r="R82" s="809"/>
      <c r="S82" s="811">
        <v>119778728.09999999</v>
      </c>
      <c r="T82" s="812"/>
      <c r="U82" s="813"/>
    </row>
    <row r="83" spans="1:21" ht="39.950000000000003" customHeight="1">
      <c r="A83" s="411" t="s">
        <v>10</v>
      </c>
      <c r="B83" s="413" t="str">
        <f>B9</f>
        <v>소음진동</v>
      </c>
      <c r="C83" s="413" t="str">
        <f>C9</f>
        <v>이득웅</v>
      </c>
      <c r="D83" s="795" t="str">
        <f t="shared" ref="D83:D90" si="11">L83</f>
        <v>강진병영지구풍수해생활권종합정비사업전략및소규모환경영향평가</v>
      </c>
      <c r="E83" s="795"/>
      <c r="F83" s="795"/>
      <c r="G83" s="796">
        <f t="shared" ref="G83:G92" si="12">S83</f>
        <v>22452906.699999999</v>
      </c>
      <c r="H83" s="797"/>
      <c r="I83" s="414">
        <f>G93</f>
        <v>191619404.19999999</v>
      </c>
      <c r="J83" s="331">
        <v>6</v>
      </c>
      <c r="L83" s="814" t="s">
        <v>1642</v>
      </c>
      <c r="M83" s="814" t="s">
        <v>1643</v>
      </c>
      <c r="N83" s="815">
        <v>323840000</v>
      </c>
      <c r="O83" s="800">
        <v>208</v>
      </c>
      <c r="P83" s="816" t="s">
        <v>1644</v>
      </c>
      <c r="Q83" s="816" t="s">
        <v>1645</v>
      </c>
      <c r="R83" s="802">
        <v>300</v>
      </c>
      <c r="S83" s="806">
        <v>22452906.699999999</v>
      </c>
      <c r="T83" s="817"/>
      <c r="U83" s="818"/>
    </row>
    <row r="84" spans="1:21" ht="39.950000000000003" customHeight="1">
      <c r="A84" s="412"/>
      <c r="B84" s="346"/>
      <c r="C84" s="346"/>
      <c r="D84" s="795" t="str">
        <f t="shared" si="11"/>
        <v>경기용인플랫폼시티도시개발사업사후환경영향조사용역(공사시)</v>
      </c>
      <c r="E84" s="795"/>
      <c r="F84" s="795"/>
      <c r="G84" s="796">
        <f t="shared" si="12"/>
        <v>46191149.600000001</v>
      </c>
      <c r="H84" s="797"/>
      <c r="I84" s="415"/>
      <c r="J84" s="331"/>
      <c r="L84" s="814" t="s">
        <v>1646</v>
      </c>
      <c r="M84" s="814" t="s">
        <v>1373</v>
      </c>
      <c r="N84" s="815">
        <v>2774000000</v>
      </c>
      <c r="O84" s="800">
        <v>365</v>
      </c>
      <c r="P84" s="816" t="s">
        <v>1647</v>
      </c>
      <c r="Q84" s="816" t="s">
        <v>1648</v>
      </c>
      <c r="R84" s="802">
        <v>2192</v>
      </c>
      <c r="S84" s="806">
        <v>46191149.600000001</v>
      </c>
      <c r="T84" s="817"/>
      <c r="U84" s="818"/>
    </row>
    <row r="85" spans="1:21" ht="39.950000000000003" customHeight="1">
      <c r="A85" s="412"/>
      <c r="B85" s="346"/>
      <c r="C85" s="346"/>
      <c r="D85" s="795" t="str">
        <f t="shared" si="11"/>
        <v>과천주암공공지원민간임대주택공급촉진지구사후환경영향조사(공사시)용역</v>
      </c>
      <c r="E85" s="795"/>
      <c r="F85" s="795"/>
      <c r="G85" s="796">
        <f t="shared" si="12"/>
        <v>10262382.1</v>
      </c>
      <c r="H85" s="797"/>
      <c r="I85" s="415"/>
      <c r="J85" s="331"/>
      <c r="L85" s="814" t="s">
        <v>1543</v>
      </c>
      <c r="M85" s="814" t="s">
        <v>527</v>
      </c>
      <c r="N85" s="815">
        <v>961800000</v>
      </c>
      <c r="O85" s="800">
        <v>172</v>
      </c>
      <c r="P85" s="816" t="s">
        <v>1544</v>
      </c>
      <c r="Q85" s="816" t="s">
        <v>1545</v>
      </c>
      <c r="R85" s="802">
        <v>1612</v>
      </c>
      <c r="S85" s="806">
        <v>10262382.1</v>
      </c>
      <c r="T85" s="817"/>
      <c r="U85" s="818"/>
    </row>
    <row r="86" spans="1:21" ht="39.950000000000003" customHeight="1">
      <c r="A86" s="412"/>
      <c r="B86" s="346"/>
      <c r="C86" s="346"/>
      <c r="D86" s="795" t="str">
        <f t="shared" si="11"/>
        <v>군포대야미공공주택지구사후환경영향조사용역</v>
      </c>
      <c r="E86" s="795"/>
      <c r="F86" s="795"/>
      <c r="G86" s="796">
        <f t="shared" si="12"/>
        <v>21527127.699999999</v>
      </c>
      <c r="H86" s="797"/>
      <c r="I86" s="415"/>
      <c r="J86" s="331"/>
      <c r="L86" s="814" t="s">
        <v>1649</v>
      </c>
      <c r="M86" s="814" t="s">
        <v>527</v>
      </c>
      <c r="N86" s="815">
        <v>1421970000</v>
      </c>
      <c r="O86" s="800">
        <v>365</v>
      </c>
      <c r="P86" s="816" t="s">
        <v>1650</v>
      </c>
      <c r="Q86" s="816" t="s">
        <v>1651</v>
      </c>
      <c r="R86" s="802">
        <v>2411</v>
      </c>
      <c r="S86" s="806">
        <v>21527127.699999999</v>
      </c>
      <c r="T86" s="817"/>
      <c r="U86" s="818"/>
    </row>
    <row r="87" spans="1:21" ht="39.950000000000003" customHeight="1">
      <c r="A87" s="412"/>
      <c r="B87" s="346"/>
      <c r="C87" s="346"/>
      <c r="D87" s="795" t="str">
        <f t="shared" si="11"/>
        <v>밀양강중도지구차현지구교동지구하천환경정비사업사후환경영향조사용역</v>
      </c>
      <c r="E87" s="795"/>
      <c r="F87" s="795"/>
      <c r="G87" s="796">
        <f t="shared" si="12"/>
        <v>16492175.5</v>
      </c>
      <c r="H87" s="797"/>
      <c r="I87" s="415"/>
      <c r="J87" s="331"/>
      <c r="L87" s="814" t="s">
        <v>1652</v>
      </c>
      <c r="M87" s="814" t="s">
        <v>1460</v>
      </c>
      <c r="N87" s="815">
        <v>1274190000</v>
      </c>
      <c r="O87" s="800">
        <v>365</v>
      </c>
      <c r="P87" s="816" t="s">
        <v>1653</v>
      </c>
      <c r="Q87" s="816" t="s">
        <v>1654</v>
      </c>
      <c r="R87" s="802">
        <v>2820</v>
      </c>
      <c r="S87" s="806">
        <v>16492175.5</v>
      </c>
      <c r="T87" s="817"/>
      <c r="U87" s="818"/>
    </row>
    <row r="88" spans="1:21" ht="39.950000000000003" customHeight="1">
      <c r="A88" s="412"/>
      <c r="B88" s="346"/>
      <c r="C88" s="346"/>
      <c r="D88" s="795" t="str">
        <f t="shared" si="11"/>
        <v>서해선복선전철(홍성-아산)사후환경영향조사용역</v>
      </c>
      <c r="E88" s="795"/>
      <c r="F88" s="795"/>
      <c r="G88" s="796">
        <f t="shared" si="12"/>
        <v>31211201.5</v>
      </c>
      <c r="H88" s="797"/>
      <c r="I88" s="415"/>
      <c r="J88" s="331"/>
      <c r="L88" s="814" t="s">
        <v>1655</v>
      </c>
      <c r="M88" s="814" t="s">
        <v>454</v>
      </c>
      <c r="N88" s="815">
        <v>3878740000</v>
      </c>
      <c r="O88" s="800">
        <v>365</v>
      </c>
      <c r="P88" s="816" t="s">
        <v>1656</v>
      </c>
      <c r="Q88" s="816" t="s">
        <v>1657</v>
      </c>
      <c r="R88" s="802">
        <v>4536</v>
      </c>
      <c r="S88" s="806">
        <v>31211201.5</v>
      </c>
      <c r="T88" s="817"/>
      <c r="U88" s="818"/>
    </row>
    <row r="89" spans="1:21" ht="39.950000000000003" customHeight="1">
      <c r="A89" s="412"/>
      <c r="B89" s="346"/>
      <c r="C89" s="346"/>
      <c r="D89" s="795" t="str">
        <f t="shared" si="11"/>
        <v>울산북신항액체부두축조공사사후환경영향조사용역(운영시)</v>
      </c>
      <c r="E89" s="795"/>
      <c r="F89" s="795"/>
      <c r="G89" s="796">
        <f t="shared" si="12"/>
        <v>23944897.5</v>
      </c>
      <c r="H89" s="797"/>
      <c r="I89" s="415"/>
      <c r="J89" s="331"/>
      <c r="L89" s="814" t="s">
        <v>1617</v>
      </c>
      <c r="M89" s="814" t="s">
        <v>1618</v>
      </c>
      <c r="N89" s="815">
        <v>1200525000</v>
      </c>
      <c r="O89" s="800">
        <v>365</v>
      </c>
      <c r="P89" s="816" t="s">
        <v>1619</v>
      </c>
      <c r="Q89" s="816" t="s">
        <v>1620</v>
      </c>
      <c r="R89" s="802">
        <v>1830</v>
      </c>
      <c r="S89" s="806">
        <v>23944897.5</v>
      </c>
      <c r="T89" s="817"/>
      <c r="U89" s="818"/>
    </row>
    <row r="90" spans="1:21" ht="39.950000000000003" customHeight="1">
      <c r="A90" s="412"/>
      <c r="B90" s="346"/>
      <c r="C90" s="346"/>
      <c r="D90" s="795" t="str">
        <f t="shared" si="11"/>
        <v>인천계양테크노밸리공공주택지구사후환경영향조사용역(공사시)</v>
      </c>
      <c r="E90" s="795"/>
      <c r="F90" s="795"/>
      <c r="G90" s="796">
        <f t="shared" si="12"/>
        <v>19537563.600000001</v>
      </c>
      <c r="H90" s="797"/>
      <c r="I90" s="415"/>
      <c r="J90" s="331"/>
      <c r="L90" s="814" t="s">
        <v>1516</v>
      </c>
      <c r="M90" s="814" t="s">
        <v>1517</v>
      </c>
      <c r="N90" s="815">
        <v>1368700000</v>
      </c>
      <c r="O90" s="800">
        <v>365</v>
      </c>
      <c r="P90" s="816" t="s">
        <v>1518</v>
      </c>
      <c r="Q90" s="816" t="s">
        <v>1519</v>
      </c>
      <c r="R90" s="802">
        <v>2557</v>
      </c>
      <c r="S90" s="806">
        <v>19537563.600000001</v>
      </c>
      <c r="T90" s="817"/>
      <c r="U90" s="818"/>
    </row>
    <row r="91" spans="1:21" ht="39.950000000000003" customHeight="1">
      <c r="A91" s="412"/>
      <c r="B91" s="346"/>
      <c r="C91" s="346"/>
      <c r="D91" s="795" t="str">
        <f>L91&amp;"
("&amp;T91&amp;")"</f>
        <v>대구경북21공공지원1공공지원민간임대주택공급촉진지구전략환경영향평가용역
(과업중지23.08.30)</v>
      </c>
      <c r="E91" s="795"/>
      <c r="F91" s="795"/>
      <c r="G91" s="796" t="str">
        <f t="shared" si="12"/>
        <v>3개월이상
과업중지중</v>
      </c>
      <c r="H91" s="797"/>
      <c r="I91" s="415"/>
      <c r="J91" s="331"/>
      <c r="L91" s="814" t="s">
        <v>1532</v>
      </c>
      <c r="M91" s="814" t="s">
        <v>527</v>
      </c>
      <c r="N91" s="815">
        <v>255200000</v>
      </c>
      <c r="O91" s="800">
        <v>52</v>
      </c>
      <c r="P91" s="816" t="s">
        <v>1533</v>
      </c>
      <c r="Q91" s="816" t="s">
        <v>1534</v>
      </c>
      <c r="R91" s="802">
        <v>548</v>
      </c>
      <c r="S91" s="803" t="s">
        <v>1529</v>
      </c>
      <c r="T91" s="817" t="s">
        <v>1535</v>
      </c>
      <c r="U91" s="818" t="s">
        <v>1536</v>
      </c>
    </row>
    <row r="92" spans="1:21" ht="39.950000000000003" customHeight="1" thickBot="1">
      <c r="A92" s="412"/>
      <c r="B92" s="346"/>
      <c r="C92" s="346"/>
      <c r="D92" s="795" t="str">
        <f>L92&amp;"
("&amp;T92&amp;")"</f>
        <v>인천계양공공주택지구조성사업환경영향평가용역
(과업중지26.03.13 / 협의완료21.05.04)</v>
      </c>
      <c r="E92" s="795"/>
      <c r="F92" s="795"/>
      <c r="G92" s="796" t="str">
        <f t="shared" si="12"/>
        <v>3개월이상
과업중지중</v>
      </c>
      <c r="H92" s="797"/>
      <c r="I92" s="415"/>
      <c r="J92" s="331"/>
      <c r="L92" s="814" t="s">
        <v>1581</v>
      </c>
      <c r="M92" s="814" t="s">
        <v>527</v>
      </c>
      <c r="N92" s="815">
        <v>1620610000</v>
      </c>
      <c r="O92" s="800">
        <v>38</v>
      </c>
      <c r="P92" s="816" t="s">
        <v>1582</v>
      </c>
      <c r="Q92" s="816" t="s">
        <v>1583</v>
      </c>
      <c r="R92" s="802">
        <v>2191</v>
      </c>
      <c r="S92" s="803" t="s">
        <v>1529</v>
      </c>
      <c r="T92" s="817" t="s">
        <v>1584</v>
      </c>
      <c r="U92" s="818" t="s">
        <v>1585</v>
      </c>
    </row>
    <row r="93" spans="1:21" ht="39.950000000000003" customHeight="1" thickBot="1">
      <c r="A93" s="423"/>
      <c r="B93" s="446"/>
      <c r="C93" s="446"/>
      <c r="D93" s="775" t="s">
        <v>944</v>
      </c>
      <c r="E93" s="776"/>
      <c r="F93" s="777"/>
      <c r="G93" s="778">
        <f>SUM(G83:H92)</f>
        <v>191619404.19999999</v>
      </c>
      <c r="H93" s="779"/>
      <c r="I93" s="421"/>
      <c r="J93" s="422"/>
      <c r="L93" s="807"/>
      <c r="M93" s="807"/>
      <c r="N93" s="808"/>
      <c r="O93" s="809"/>
      <c r="P93" s="810"/>
      <c r="Q93" s="810"/>
      <c r="R93" s="809"/>
      <c r="S93" s="811">
        <v>191619404.19999999</v>
      </c>
      <c r="T93" s="812"/>
      <c r="U93" s="813"/>
    </row>
    <row r="94" spans="1:21" ht="39.950000000000003" customHeight="1">
      <c r="A94" s="411" t="s">
        <v>10</v>
      </c>
      <c r="B94" s="413" t="str">
        <f>B10</f>
        <v>자연환경</v>
      </c>
      <c r="C94" s="413" t="str">
        <f>C10</f>
        <v>임정래</v>
      </c>
      <c r="D94" s="795" t="str">
        <f t="shared" ref="D94:D99" si="13">L94</f>
        <v>2026-10전략환경영향평가</v>
      </c>
      <c r="E94" s="795"/>
      <c r="F94" s="795"/>
      <c r="G94" s="796">
        <f t="shared" ref="G94:G105" si="14">S94</f>
        <v>11114516.4</v>
      </c>
      <c r="H94" s="797"/>
      <c r="I94" s="414">
        <f>G106</f>
        <v>144038091.5</v>
      </c>
      <c r="J94" s="330">
        <v>6</v>
      </c>
      <c r="L94" s="814" t="s">
        <v>1658</v>
      </c>
      <c r="M94" s="814" t="s">
        <v>527</v>
      </c>
      <c r="N94" s="815">
        <v>333740000</v>
      </c>
      <c r="O94" s="800">
        <v>365</v>
      </c>
      <c r="P94" s="816" t="s">
        <v>1538</v>
      </c>
      <c r="Q94" s="816" t="s">
        <v>1539</v>
      </c>
      <c r="R94" s="802">
        <v>1096</v>
      </c>
      <c r="S94" s="806">
        <v>11114516.4</v>
      </c>
      <c r="T94" s="817"/>
      <c r="U94" s="818"/>
    </row>
    <row r="95" spans="1:21" ht="39.950000000000003" customHeight="1">
      <c r="A95" s="412"/>
      <c r="B95" s="346"/>
      <c r="C95" s="346"/>
      <c r="D95" s="795" t="str">
        <f t="shared" si="13"/>
        <v>25-A-00부대전략환경영향평가용역(A381)</v>
      </c>
      <c r="E95" s="795"/>
      <c r="F95" s="795"/>
      <c r="G95" s="796" t="str">
        <f t="shared" si="14"/>
        <v>잔여개월
3개월미만용역</v>
      </c>
      <c r="H95" s="797"/>
      <c r="I95" s="415"/>
      <c r="J95" s="331"/>
      <c r="L95" s="814" t="s">
        <v>1494</v>
      </c>
      <c r="M95" s="814" t="s">
        <v>820</v>
      </c>
      <c r="N95" s="815">
        <v>280695000</v>
      </c>
      <c r="O95" s="800">
        <v>39</v>
      </c>
      <c r="P95" s="816" t="s">
        <v>1495</v>
      </c>
      <c r="Q95" s="816" t="s">
        <v>1496</v>
      </c>
      <c r="R95" s="802">
        <v>304</v>
      </c>
      <c r="S95" s="803" t="s">
        <v>1497</v>
      </c>
      <c r="T95" s="817"/>
      <c r="U95" s="818"/>
    </row>
    <row r="96" spans="1:21" ht="39.950000000000003" customHeight="1">
      <c r="A96" s="412"/>
      <c r="B96" s="346"/>
      <c r="C96" s="346"/>
      <c r="D96" s="795" t="str">
        <f t="shared" si="13"/>
        <v>동창천(금천,운문)하천환경정비사업사후환경영향조사용역</v>
      </c>
      <c r="E96" s="795"/>
      <c r="F96" s="795"/>
      <c r="G96" s="796">
        <f t="shared" si="14"/>
        <v>21306522</v>
      </c>
      <c r="H96" s="797"/>
      <c r="I96" s="415"/>
      <c r="J96" s="331"/>
      <c r="L96" s="814" t="s">
        <v>1610</v>
      </c>
      <c r="M96" s="814" t="s">
        <v>1611</v>
      </c>
      <c r="N96" s="815">
        <v>1735460000</v>
      </c>
      <c r="O96" s="800">
        <v>365</v>
      </c>
      <c r="P96" s="816" t="s">
        <v>1612</v>
      </c>
      <c r="Q96" s="816" t="s">
        <v>1613</v>
      </c>
      <c r="R96" s="802">
        <v>2973</v>
      </c>
      <c r="S96" s="806">
        <v>21306522</v>
      </c>
      <c r="T96" s="817"/>
      <c r="U96" s="818"/>
    </row>
    <row r="97" spans="1:21" ht="39.950000000000003" customHeight="1">
      <c r="A97" s="412"/>
      <c r="B97" s="346"/>
      <c r="C97" s="346"/>
      <c r="D97" s="795" t="str">
        <f t="shared" si="13"/>
        <v>동창천청도지구외1개소(매전지구)하천환경정비사업사후환경영향조사용역</v>
      </c>
      <c r="E97" s="795"/>
      <c r="F97" s="795"/>
      <c r="G97" s="796">
        <f t="shared" si="14"/>
        <v>23175240.5</v>
      </c>
      <c r="H97" s="797"/>
      <c r="I97" s="415"/>
      <c r="J97" s="331"/>
      <c r="L97" s="814" t="s">
        <v>1614</v>
      </c>
      <c r="M97" s="814" t="s">
        <v>1460</v>
      </c>
      <c r="N97" s="815">
        <v>1600044000</v>
      </c>
      <c r="O97" s="800">
        <v>365</v>
      </c>
      <c r="P97" s="816" t="s">
        <v>1615</v>
      </c>
      <c r="Q97" s="816" t="s">
        <v>1616</v>
      </c>
      <c r="R97" s="802">
        <v>2520</v>
      </c>
      <c r="S97" s="806">
        <v>23175240.5</v>
      </c>
      <c r="T97" s="817"/>
      <c r="U97" s="818"/>
    </row>
    <row r="98" spans="1:21" ht="39.950000000000003" customHeight="1">
      <c r="A98" s="412"/>
      <c r="B98" s="346"/>
      <c r="C98" s="346"/>
      <c r="D98" s="795" t="str">
        <f t="shared" si="13"/>
        <v>오동지구일반산업단지조성공사환경영향평가및기후변화영향평가용역</v>
      </c>
      <c r="E98" s="795"/>
      <c r="F98" s="795"/>
      <c r="G98" s="796">
        <f t="shared" si="14"/>
        <v>36069350</v>
      </c>
      <c r="H98" s="797"/>
      <c r="I98" s="415"/>
      <c r="J98" s="331"/>
      <c r="L98" s="814" t="s">
        <v>1659</v>
      </c>
      <c r="M98" s="814" t="s">
        <v>520</v>
      </c>
      <c r="N98" s="815">
        <v>721387000</v>
      </c>
      <c r="O98" s="800">
        <v>365</v>
      </c>
      <c r="P98" s="816" t="s">
        <v>1660</v>
      </c>
      <c r="Q98" s="816" t="s">
        <v>1661</v>
      </c>
      <c r="R98" s="802">
        <v>730</v>
      </c>
      <c r="S98" s="806">
        <v>36069350</v>
      </c>
      <c r="T98" s="817"/>
      <c r="U98" s="818"/>
    </row>
    <row r="99" spans="1:21" ht="39.950000000000003" customHeight="1">
      <c r="A99" s="412"/>
      <c r="B99" s="346"/>
      <c r="C99" s="346"/>
      <c r="D99" s="795" t="str">
        <f t="shared" si="13"/>
        <v>인천계양테크노밸리공공주택지구사후환경영향조사용역(공사시)</v>
      </c>
      <c r="E99" s="795"/>
      <c r="F99" s="795"/>
      <c r="G99" s="796">
        <f t="shared" si="14"/>
        <v>19537563.600000001</v>
      </c>
      <c r="H99" s="797"/>
      <c r="I99" s="415"/>
      <c r="J99" s="331"/>
      <c r="L99" s="814" t="s">
        <v>1516</v>
      </c>
      <c r="M99" s="814" t="s">
        <v>1517</v>
      </c>
      <c r="N99" s="815">
        <v>1368700000</v>
      </c>
      <c r="O99" s="800">
        <v>365</v>
      </c>
      <c r="P99" s="816" t="s">
        <v>1518</v>
      </c>
      <c r="Q99" s="816" t="s">
        <v>1519</v>
      </c>
      <c r="R99" s="802">
        <v>2557</v>
      </c>
      <c r="S99" s="806">
        <v>19537563.600000001</v>
      </c>
      <c r="T99" s="817"/>
      <c r="U99" s="818"/>
    </row>
    <row r="100" spans="1:21" ht="39.950000000000003" customHeight="1">
      <c r="A100" s="412"/>
      <c r="B100" s="346"/>
      <c r="C100" s="346"/>
      <c r="D100" s="795" t="str">
        <f>L100&amp;"
("&amp;T100&amp;")"</f>
        <v>전남고흥국가산업단지개발사업환경영향평가용역
(협의완료26.07.24)</v>
      </c>
      <c r="E100" s="795"/>
      <c r="F100" s="795"/>
      <c r="G100" s="796" t="str">
        <f t="shared" si="14"/>
        <v>협의완료</v>
      </c>
      <c r="H100" s="797"/>
      <c r="I100" s="415"/>
      <c r="J100" s="331"/>
      <c r="L100" s="814" t="s">
        <v>1568</v>
      </c>
      <c r="M100" s="814" t="s">
        <v>527</v>
      </c>
      <c r="N100" s="815">
        <v>3256890000</v>
      </c>
      <c r="O100" s="800">
        <v>365</v>
      </c>
      <c r="P100" s="816" t="s">
        <v>1569</v>
      </c>
      <c r="Q100" s="816" t="s">
        <v>1570</v>
      </c>
      <c r="R100" s="802">
        <v>2191</v>
      </c>
      <c r="S100" s="806" t="s">
        <v>1559</v>
      </c>
      <c r="T100" s="817" t="s">
        <v>1571</v>
      </c>
      <c r="U100" s="818"/>
    </row>
    <row r="101" spans="1:21" ht="39.950000000000003" customHeight="1">
      <c r="A101" s="412"/>
      <c r="B101" s="346"/>
      <c r="C101" s="346"/>
      <c r="D101" s="795" t="str">
        <f>L101</f>
        <v>전주천서신지구상관저수지정비사업소규모환경영향평가</v>
      </c>
      <c r="E101" s="795"/>
      <c r="F101" s="795"/>
      <c r="G101" s="796" t="str">
        <f t="shared" si="14"/>
        <v>잔여개월
3개월미만용역</v>
      </c>
      <c r="H101" s="797"/>
      <c r="I101" s="415"/>
      <c r="J101" s="331"/>
      <c r="L101" s="814" t="s">
        <v>1520</v>
      </c>
      <c r="M101" s="814" t="s">
        <v>1390</v>
      </c>
      <c r="N101" s="815">
        <v>221964000</v>
      </c>
      <c r="O101" s="800">
        <v>88</v>
      </c>
      <c r="P101" s="816" t="s">
        <v>1521</v>
      </c>
      <c r="Q101" s="816" t="s">
        <v>1522</v>
      </c>
      <c r="R101" s="802">
        <v>360</v>
      </c>
      <c r="S101" s="803" t="s">
        <v>1497</v>
      </c>
      <c r="T101" s="817"/>
      <c r="U101" s="818"/>
    </row>
    <row r="102" spans="1:21" ht="39.950000000000003" customHeight="1">
      <c r="A102" s="412"/>
      <c r="B102" s="346"/>
      <c r="C102" s="346"/>
      <c r="D102" s="795" t="str">
        <f>L102</f>
        <v>지방도372호선광덕터널도로건설공사환경영향평가용역</v>
      </c>
      <c r="E102" s="795"/>
      <c r="F102" s="795"/>
      <c r="G102" s="796">
        <f t="shared" si="14"/>
        <v>32834899</v>
      </c>
      <c r="H102" s="797"/>
      <c r="I102" s="415"/>
      <c r="J102" s="331"/>
      <c r="L102" s="814" t="s">
        <v>1662</v>
      </c>
      <c r="M102" s="814" t="s">
        <v>1663</v>
      </c>
      <c r="N102" s="815">
        <v>719360000</v>
      </c>
      <c r="O102" s="800">
        <v>262</v>
      </c>
      <c r="P102" s="816" t="s">
        <v>1664</v>
      </c>
      <c r="Q102" s="816" t="s">
        <v>1665</v>
      </c>
      <c r="R102" s="802">
        <v>574</v>
      </c>
      <c r="S102" s="806">
        <v>32834899</v>
      </c>
      <c r="T102" s="817"/>
      <c r="U102" s="818"/>
    </row>
    <row r="103" spans="1:21" ht="39.950000000000003" customHeight="1">
      <c r="A103" s="412"/>
      <c r="B103" s="346"/>
      <c r="C103" s="346"/>
      <c r="D103" s="795" t="str">
        <f>L103&amp;"
("&amp;T103&amp;")"</f>
        <v>24-A-00부대환경영향평가용역(A161)
(과업중지25.12.01)</v>
      </c>
      <c r="E103" s="795"/>
      <c r="F103" s="795"/>
      <c r="G103" s="796" t="str">
        <f t="shared" si="14"/>
        <v>3개월이상
과업중지중</v>
      </c>
      <c r="H103" s="797"/>
      <c r="I103" s="415"/>
      <c r="J103" s="331"/>
      <c r="L103" s="814" t="s">
        <v>1526</v>
      </c>
      <c r="M103" s="814" t="s">
        <v>820</v>
      </c>
      <c r="N103" s="815">
        <v>89057000</v>
      </c>
      <c r="O103" s="800">
        <v>5</v>
      </c>
      <c r="P103" s="816" t="s">
        <v>1527</v>
      </c>
      <c r="Q103" s="816" t="s">
        <v>1528</v>
      </c>
      <c r="R103" s="802">
        <v>456</v>
      </c>
      <c r="S103" s="803" t="s">
        <v>1529</v>
      </c>
      <c r="T103" s="817" t="s">
        <v>1530</v>
      </c>
      <c r="U103" s="818" t="s">
        <v>1531</v>
      </c>
    </row>
    <row r="104" spans="1:21" ht="39.950000000000003" customHeight="1">
      <c r="A104" s="412"/>
      <c r="B104" s="346"/>
      <c r="C104" s="346"/>
      <c r="D104" s="795" t="str">
        <f>L104&amp;"
("&amp;T104&amp;")"</f>
        <v>대구도시철도4호선(엑스코선)건설사업환경영향평가용역
(과업중지25.12.05 / 협의완료26.05.22)</v>
      </c>
      <c r="E104" s="795"/>
      <c r="F104" s="795"/>
      <c r="G104" s="796" t="str">
        <f t="shared" si="14"/>
        <v>3개월이상
과업중지중</v>
      </c>
      <c r="H104" s="797"/>
      <c r="I104" s="415"/>
      <c r="J104" s="331"/>
      <c r="L104" s="814" t="s">
        <v>1627</v>
      </c>
      <c r="M104" s="814" t="s">
        <v>1628</v>
      </c>
      <c r="N104" s="815">
        <v>1398000000</v>
      </c>
      <c r="O104" s="800">
        <v>41</v>
      </c>
      <c r="P104" s="816" t="s">
        <v>1629</v>
      </c>
      <c r="Q104" s="816" t="s">
        <v>1630</v>
      </c>
      <c r="R104" s="802">
        <v>360</v>
      </c>
      <c r="S104" s="803" t="s">
        <v>1529</v>
      </c>
      <c r="T104" s="817" t="s">
        <v>1666</v>
      </c>
      <c r="U104" s="818" t="s">
        <v>1528</v>
      </c>
    </row>
    <row r="105" spans="1:21" ht="39.950000000000003" customHeight="1" thickBot="1">
      <c r="A105" s="412"/>
      <c r="B105" s="346"/>
      <c r="C105" s="346"/>
      <c r="D105" s="795" t="str">
        <f>L105&amp;"
("&amp;T105&amp;")"</f>
        <v>서울-양평고속국도전략환경영향평가
(과업중지23.07.07)</v>
      </c>
      <c r="E105" s="795"/>
      <c r="F105" s="795"/>
      <c r="G105" s="796" t="str">
        <f t="shared" si="14"/>
        <v>3개월이상
과업중지중</v>
      </c>
      <c r="H105" s="797"/>
      <c r="I105" s="415"/>
      <c r="J105" s="331"/>
      <c r="L105" s="814" t="s">
        <v>1667</v>
      </c>
      <c r="M105" s="814" t="s">
        <v>1668</v>
      </c>
      <c r="N105" s="815">
        <v>319570000</v>
      </c>
      <c r="O105" s="800">
        <v>166</v>
      </c>
      <c r="P105" s="816" t="s">
        <v>1669</v>
      </c>
      <c r="Q105" s="816" t="s">
        <v>1670</v>
      </c>
      <c r="R105" s="802">
        <v>506</v>
      </c>
      <c r="S105" s="803" t="s">
        <v>1529</v>
      </c>
      <c r="T105" s="817" t="s">
        <v>1671</v>
      </c>
      <c r="U105" s="818" t="s">
        <v>1672</v>
      </c>
    </row>
    <row r="106" spans="1:21" ht="39.950000000000003" customHeight="1" thickBot="1">
      <c r="A106" s="423"/>
      <c r="B106" s="446"/>
      <c r="C106" s="446"/>
      <c r="D106" s="775" t="s">
        <v>944</v>
      </c>
      <c r="E106" s="776"/>
      <c r="F106" s="777"/>
      <c r="G106" s="825">
        <f>SUM(G94:H105)</f>
        <v>144038091.5</v>
      </c>
      <c r="H106" s="825"/>
      <c r="I106" s="421"/>
      <c r="J106" s="422"/>
      <c r="L106" s="807"/>
      <c r="M106" s="807"/>
      <c r="N106" s="808"/>
      <c r="O106" s="809"/>
      <c r="P106" s="810"/>
      <c r="Q106" s="810"/>
      <c r="R106" s="809"/>
      <c r="S106" s="811">
        <v>144038091.5</v>
      </c>
      <c r="T106" s="812"/>
      <c r="U106" s="813"/>
    </row>
    <row r="107" spans="1:21" ht="39.950000000000003" customHeight="1">
      <c r="A107" s="411" t="s">
        <v>10</v>
      </c>
      <c r="B107" s="413" t="str">
        <f>B11</f>
        <v>폐기물처리</v>
      </c>
      <c r="C107" s="413" t="str">
        <f>C11</f>
        <v>신택수</v>
      </c>
      <c r="D107" s="795" t="str">
        <f>L107&amp;"
("&amp;T107&amp;")"</f>
        <v>청주 넥스트폴리스 산업단지 조성사업 환경영향평가 용역
(과업중지22.02.21)</v>
      </c>
      <c r="E107" s="795"/>
      <c r="F107" s="795"/>
      <c r="G107" s="796" t="str">
        <f t="shared" ref="G107:G120" si="15">S107</f>
        <v>3개월이상
과업중지중</v>
      </c>
      <c r="H107" s="797"/>
      <c r="I107" s="414">
        <f>G121</f>
        <v>164542546.70000002</v>
      </c>
      <c r="J107" s="330">
        <v>6</v>
      </c>
      <c r="L107" s="814" t="s">
        <v>1586</v>
      </c>
      <c r="M107" s="814" t="s">
        <v>482</v>
      </c>
      <c r="N107" s="815">
        <v>605548000</v>
      </c>
      <c r="O107" s="800">
        <v>8</v>
      </c>
      <c r="P107" s="816">
        <v>44081</v>
      </c>
      <c r="Q107" s="816">
        <v>44620</v>
      </c>
      <c r="R107" s="802">
        <v>540</v>
      </c>
      <c r="S107" s="803" t="s">
        <v>1529</v>
      </c>
      <c r="T107" s="823" t="s">
        <v>1587</v>
      </c>
      <c r="U107" s="826">
        <v>44613</v>
      </c>
    </row>
    <row r="108" spans="1:21" ht="39.950000000000003" customHeight="1">
      <c r="A108" s="412"/>
      <c r="B108" s="346"/>
      <c r="C108" s="346"/>
      <c r="D108" s="795" t="str">
        <f>L108&amp;"
("&amp;T108&amp;")"</f>
        <v>청주 북이산업단지 조성사업 사후환경영향조사 용역
(과업중지26.09.02)</v>
      </c>
      <c r="E108" s="795"/>
      <c r="F108" s="795"/>
      <c r="G108" s="796">
        <f t="shared" si="15"/>
        <v>28743613.699999999</v>
      </c>
      <c r="H108" s="797"/>
      <c r="I108" s="415"/>
      <c r="J108" s="331"/>
      <c r="L108" s="814" t="s">
        <v>1588</v>
      </c>
      <c r="M108" s="814" t="s">
        <v>482</v>
      </c>
      <c r="N108" s="815">
        <v>1582080000</v>
      </c>
      <c r="O108" s="800">
        <v>365</v>
      </c>
      <c r="P108" s="816">
        <v>44683</v>
      </c>
      <c r="Q108" s="816">
        <v>46691</v>
      </c>
      <c r="R108" s="802">
        <v>2009</v>
      </c>
      <c r="S108" s="806">
        <v>28743613.699999999</v>
      </c>
      <c r="T108" s="823" t="s">
        <v>1589</v>
      </c>
      <c r="U108" s="822">
        <v>46267</v>
      </c>
    </row>
    <row r="109" spans="1:21" ht="39.950000000000003" customHeight="1">
      <c r="A109" s="412"/>
      <c r="B109" s="346"/>
      <c r="C109" s="346"/>
      <c r="D109" s="795" t="str">
        <f>L109</f>
        <v>오송 바이오산업단지 조성사업 사후환경영향조사 용역</v>
      </c>
      <c r="E109" s="795"/>
      <c r="F109" s="795"/>
      <c r="G109" s="796">
        <f t="shared" si="15"/>
        <v>12723492.800000001</v>
      </c>
      <c r="H109" s="797"/>
      <c r="I109" s="415"/>
      <c r="J109" s="331"/>
      <c r="L109" s="814" t="s">
        <v>1590</v>
      </c>
      <c r="M109" s="814" t="s">
        <v>482</v>
      </c>
      <c r="N109" s="815">
        <v>674868000</v>
      </c>
      <c r="O109" s="800">
        <v>365</v>
      </c>
      <c r="P109" s="816">
        <v>44725</v>
      </c>
      <c r="Q109" s="816">
        <v>46660</v>
      </c>
      <c r="R109" s="802">
        <v>1936</v>
      </c>
      <c r="S109" s="806">
        <v>12723492.800000001</v>
      </c>
      <c r="T109" s="827"/>
      <c r="U109" s="826"/>
    </row>
    <row r="110" spans="1:21" ht="39.950000000000003" customHeight="1">
      <c r="A110" s="412"/>
      <c r="B110" s="346"/>
      <c r="C110" s="346"/>
      <c r="D110" s="795" t="str">
        <f>L110</f>
        <v>부산연구개발특구 첨단복합지구 개발사업 환경영향평가용역</v>
      </c>
      <c r="E110" s="795"/>
      <c r="F110" s="795"/>
      <c r="G110" s="796">
        <f t="shared" si="15"/>
        <v>33300921.5</v>
      </c>
      <c r="H110" s="797"/>
      <c r="I110" s="415"/>
      <c r="J110" s="331"/>
      <c r="L110" s="828" t="s">
        <v>336</v>
      </c>
      <c r="M110" s="814" t="s">
        <v>527</v>
      </c>
      <c r="N110" s="815">
        <v>1999880000</v>
      </c>
      <c r="O110" s="800">
        <v>365</v>
      </c>
      <c r="P110" s="816">
        <v>45111</v>
      </c>
      <c r="Q110" s="816">
        <v>47302</v>
      </c>
      <c r="R110" s="802">
        <v>2192</v>
      </c>
      <c r="S110" s="806">
        <v>33300921.5</v>
      </c>
      <c r="T110" s="827"/>
      <c r="U110" s="826"/>
    </row>
    <row r="111" spans="1:21" ht="39.950000000000003" customHeight="1">
      <c r="A111" s="412"/>
      <c r="B111" s="346"/>
      <c r="C111" s="346"/>
      <c r="D111" s="795" t="str">
        <f>L111</f>
        <v>하남교산 환경기초시설(소각,음식물,하수) 환경영향평가용역</v>
      </c>
      <c r="E111" s="795"/>
      <c r="F111" s="795"/>
      <c r="G111" s="796">
        <f t="shared" si="15"/>
        <v>2982059.8</v>
      </c>
      <c r="H111" s="797"/>
      <c r="I111" s="415"/>
      <c r="J111" s="331"/>
      <c r="L111" s="828" t="s">
        <v>1673</v>
      </c>
      <c r="M111" s="814" t="s">
        <v>527</v>
      </c>
      <c r="N111" s="815">
        <v>102000000</v>
      </c>
      <c r="O111" s="800">
        <v>176</v>
      </c>
      <c r="P111" s="816">
        <v>45861</v>
      </c>
      <c r="Q111" s="816">
        <v>46462</v>
      </c>
      <c r="R111" s="802">
        <v>602</v>
      </c>
      <c r="S111" s="806">
        <v>2982059.8</v>
      </c>
      <c r="T111" s="827"/>
      <c r="U111" s="826"/>
    </row>
    <row r="112" spans="1:21" ht="39.950000000000003" customHeight="1">
      <c r="A112" s="412"/>
      <c r="B112" s="346"/>
      <c r="C112" s="346"/>
      <c r="D112" s="795" t="str">
        <f>L112&amp;"
("&amp;T112&amp;")"</f>
        <v>154kV 청안분기TL 건설사업 소규모 환경영향평가용역
(과업중지26.07.20)</v>
      </c>
      <c r="E112" s="795"/>
      <c r="F112" s="795"/>
      <c r="G112" s="796">
        <f t="shared" si="15"/>
        <v>1167862.5</v>
      </c>
      <c r="H112" s="797"/>
      <c r="I112" s="415"/>
      <c r="J112" s="331"/>
      <c r="L112" s="828" t="s">
        <v>1674</v>
      </c>
      <c r="M112" s="814" t="s">
        <v>808</v>
      </c>
      <c r="N112" s="815">
        <v>40041000</v>
      </c>
      <c r="O112" s="800">
        <v>105</v>
      </c>
      <c r="P112" s="816">
        <v>45968</v>
      </c>
      <c r="Q112" s="816">
        <v>46327</v>
      </c>
      <c r="R112" s="802">
        <v>360</v>
      </c>
      <c r="S112" s="806">
        <v>1167862.5</v>
      </c>
      <c r="T112" s="827" t="s">
        <v>1675</v>
      </c>
      <c r="U112" s="826">
        <v>46223</v>
      </c>
    </row>
    <row r="113" spans="1:21" ht="39.950000000000003" customHeight="1">
      <c r="A113" s="412"/>
      <c r="B113" s="346"/>
      <c r="C113" s="346"/>
      <c r="D113" s="795" t="str">
        <f t="shared" ref="D113:D120" si="16">L113</f>
        <v>지방도372호선 광덕터널 도로건설공사 환경영향평가 용역</v>
      </c>
      <c r="E113" s="795"/>
      <c r="F113" s="795"/>
      <c r="G113" s="796">
        <f t="shared" si="15"/>
        <v>32834899</v>
      </c>
      <c r="H113" s="797"/>
      <c r="I113" s="415"/>
      <c r="J113" s="331"/>
      <c r="L113" s="828" t="s">
        <v>1596</v>
      </c>
      <c r="M113" s="814" t="s">
        <v>1597</v>
      </c>
      <c r="N113" s="815">
        <v>719360000</v>
      </c>
      <c r="O113" s="800">
        <v>262</v>
      </c>
      <c r="P113" s="816">
        <v>45975</v>
      </c>
      <c r="Q113" s="816">
        <v>46548</v>
      </c>
      <c r="R113" s="802">
        <v>574</v>
      </c>
      <c r="S113" s="806">
        <v>32834899</v>
      </c>
      <c r="T113" s="827"/>
      <c r="U113" s="826"/>
    </row>
    <row r="114" spans="1:21" ht="39.950000000000003" customHeight="1">
      <c r="A114" s="412"/>
      <c r="B114" s="346"/>
      <c r="C114" s="346"/>
      <c r="D114" s="795" t="str">
        <f t="shared" si="16"/>
        <v>오동지구 일반산업단지 개발사업 환경영향평가 및 기후변화영향평가 용역</v>
      </c>
      <c r="E114" s="795"/>
      <c r="F114" s="795"/>
      <c r="G114" s="796">
        <f t="shared" si="15"/>
        <v>36069350</v>
      </c>
      <c r="H114" s="797"/>
      <c r="I114" s="415"/>
      <c r="J114" s="331"/>
      <c r="L114" s="828" t="s">
        <v>1676</v>
      </c>
      <c r="M114" s="814" t="s">
        <v>520</v>
      </c>
      <c r="N114" s="815">
        <v>721387000</v>
      </c>
      <c r="O114" s="800">
        <v>365</v>
      </c>
      <c r="P114" s="816">
        <v>46014</v>
      </c>
      <c r="Q114" s="816">
        <v>46743</v>
      </c>
      <c r="R114" s="802">
        <v>730</v>
      </c>
      <c r="S114" s="806">
        <v>36069350</v>
      </c>
      <c r="T114" s="817"/>
      <c r="U114" s="824"/>
    </row>
    <row r="115" spans="1:21" ht="39.950000000000003" customHeight="1">
      <c r="A115" s="412"/>
      <c r="B115" s="346"/>
      <c r="C115" s="346"/>
      <c r="D115" s="795" t="str">
        <f t="shared" si="16"/>
        <v>전주천 서신지구·상관저수지 정비사업 소규모환경영향평가용역</v>
      </c>
      <c r="E115" s="795"/>
      <c r="F115" s="795"/>
      <c r="G115" s="796" t="str">
        <f t="shared" si="15"/>
        <v>잔여개월
3개월미만용역</v>
      </c>
      <c r="H115" s="797"/>
      <c r="I115" s="415"/>
      <c r="J115" s="331"/>
      <c r="L115" s="814" t="s">
        <v>1598</v>
      </c>
      <c r="M115" s="814" t="s">
        <v>1390</v>
      </c>
      <c r="N115" s="815">
        <v>221964000</v>
      </c>
      <c r="O115" s="800">
        <v>88</v>
      </c>
      <c r="P115" s="816">
        <v>46015</v>
      </c>
      <c r="Q115" s="816">
        <v>46374</v>
      </c>
      <c r="R115" s="802">
        <v>360</v>
      </c>
      <c r="S115" s="803" t="s">
        <v>1497</v>
      </c>
      <c r="T115" s="817"/>
      <c r="U115" s="824"/>
    </row>
    <row r="116" spans="1:21" ht="39.950000000000003" customHeight="1">
      <c r="A116" s="412"/>
      <c r="B116" s="346"/>
      <c r="C116" s="346"/>
      <c r="D116" s="795" t="str">
        <f t="shared" si="16"/>
        <v>묘암천 하천기본계획 전략환경영향평가용역</v>
      </c>
      <c r="E116" s="795"/>
      <c r="F116" s="795"/>
      <c r="G116" s="796">
        <f t="shared" si="15"/>
        <v>2402315.2999999998</v>
      </c>
      <c r="H116" s="797"/>
      <c r="I116" s="415"/>
      <c r="J116" s="331"/>
      <c r="L116" s="814" t="s">
        <v>1637</v>
      </c>
      <c r="M116" s="814" t="s">
        <v>571</v>
      </c>
      <c r="N116" s="815">
        <v>42187000</v>
      </c>
      <c r="O116" s="800">
        <v>205</v>
      </c>
      <c r="P116" s="816">
        <v>46132</v>
      </c>
      <c r="Q116" s="816">
        <v>46491</v>
      </c>
      <c r="R116" s="802">
        <v>360</v>
      </c>
      <c r="S116" s="806">
        <v>2402315.2999999998</v>
      </c>
      <c r="T116" s="817"/>
      <c r="U116" s="824"/>
    </row>
    <row r="117" spans="1:21" ht="39.950000000000003" customHeight="1">
      <c r="A117" s="412"/>
      <c r="B117" s="346"/>
      <c r="C117" s="346"/>
      <c r="D117" s="795" t="str">
        <f t="shared" si="16"/>
        <v>이원천 하천기본계획 전략환경영향평가용역</v>
      </c>
      <c r="E117" s="795"/>
      <c r="F117" s="795"/>
      <c r="G117" s="796">
        <f t="shared" si="15"/>
        <v>3240795</v>
      </c>
      <c r="H117" s="797"/>
      <c r="I117" s="415"/>
      <c r="J117" s="331"/>
      <c r="L117" s="814" t="s">
        <v>1638</v>
      </c>
      <c r="M117" s="814" t="s">
        <v>571</v>
      </c>
      <c r="N117" s="815">
        <v>54774000</v>
      </c>
      <c r="O117" s="800">
        <v>213</v>
      </c>
      <c r="P117" s="816">
        <v>46140</v>
      </c>
      <c r="Q117" s="816">
        <v>46499</v>
      </c>
      <c r="R117" s="802">
        <v>360</v>
      </c>
      <c r="S117" s="806">
        <v>3240795</v>
      </c>
      <c r="T117" s="817"/>
      <c r="U117" s="824"/>
    </row>
    <row r="118" spans="1:21" ht="39.950000000000003" customHeight="1">
      <c r="A118" s="412"/>
      <c r="B118" s="346"/>
      <c r="C118" s="346"/>
      <c r="D118" s="795" t="str">
        <f t="shared" si="16"/>
        <v>증평군 농어촌도로 기본(정비)계획 전략환경영향평가 및 기후변화영향평가용역</v>
      </c>
      <c r="E118" s="795"/>
      <c r="F118" s="795"/>
      <c r="G118" s="796">
        <f t="shared" si="15"/>
        <v>3233846</v>
      </c>
      <c r="H118" s="797"/>
      <c r="I118" s="415"/>
      <c r="J118" s="331"/>
      <c r="L118" s="814" t="s">
        <v>1599</v>
      </c>
      <c r="M118" s="814" t="s">
        <v>1600</v>
      </c>
      <c r="N118" s="815">
        <v>58443000</v>
      </c>
      <c r="O118" s="800">
        <v>166</v>
      </c>
      <c r="P118" s="816">
        <v>46153</v>
      </c>
      <c r="Q118" s="816">
        <v>46452</v>
      </c>
      <c r="R118" s="802">
        <v>300</v>
      </c>
      <c r="S118" s="806">
        <v>3233846</v>
      </c>
      <c r="T118" s="817"/>
      <c r="U118" s="824"/>
    </row>
    <row r="119" spans="1:21" ht="39.950000000000003" customHeight="1">
      <c r="A119" s="412"/>
      <c r="B119" s="346"/>
      <c r="C119" s="346"/>
      <c r="D119" s="795" t="str">
        <f t="shared" si="16"/>
        <v>시도33호선(오창 용두) 도로확포장사업 소규모환경영향평가용역</v>
      </c>
      <c r="E119" s="795"/>
      <c r="F119" s="795"/>
      <c r="G119" s="796" t="str">
        <f t="shared" si="15"/>
        <v>잔여개월
3개월미만용역</v>
      </c>
      <c r="H119" s="797"/>
      <c r="I119" s="415"/>
      <c r="J119" s="331"/>
      <c r="L119" s="814" t="s">
        <v>1639</v>
      </c>
      <c r="M119" s="814" t="s">
        <v>1602</v>
      </c>
      <c r="N119" s="815">
        <v>20200000</v>
      </c>
      <c r="O119" s="800">
        <v>36</v>
      </c>
      <c r="P119" s="816">
        <v>46203</v>
      </c>
      <c r="Q119" s="816">
        <v>46322</v>
      </c>
      <c r="R119" s="802">
        <v>120</v>
      </c>
      <c r="S119" s="803" t="s">
        <v>1497</v>
      </c>
      <c r="T119" s="817"/>
      <c r="U119" s="824"/>
    </row>
    <row r="120" spans="1:21" ht="39.950000000000003" customHeight="1" thickBot="1">
      <c r="A120" s="412"/>
      <c r="B120" s="346"/>
      <c r="C120" s="346"/>
      <c r="D120" s="795" t="str">
        <f t="shared" si="16"/>
        <v>포항블루밸리 국가산업단지 용수공급사업(2차) 소규모 환경영향평가 용역</v>
      </c>
      <c r="E120" s="795"/>
      <c r="F120" s="795"/>
      <c r="G120" s="796">
        <f t="shared" si="15"/>
        <v>7843391.0999999996</v>
      </c>
      <c r="H120" s="797"/>
      <c r="I120" s="415"/>
      <c r="J120" s="331"/>
      <c r="L120" s="814" t="s">
        <v>1677</v>
      </c>
      <c r="M120" s="814" t="s">
        <v>1641</v>
      </c>
      <c r="N120" s="815">
        <v>82082000</v>
      </c>
      <c r="O120" s="800">
        <v>172</v>
      </c>
      <c r="P120" s="816">
        <v>46279</v>
      </c>
      <c r="Q120" s="816">
        <v>46458</v>
      </c>
      <c r="R120" s="802">
        <v>180</v>
      </c>
      <c r="S120" s="806">
        <v>7843391.0999999996</v>
      </c>
      <c r="T120" s="817"/>
      <c r="U120" s="824"/>
    </row>
    <row r="121" spans="1:21" ht="48.75" customHeight="1" thickBot="1">
      <c r="A121" s="412"/>
      <c r="B121" s="446"/>
      <c r="C121" s="446"/>
      <c r="D121" s="775" t="s">
        <v>944</v>
      </c>
      <c r="E121" s="776"/>
      <c r="F121" s="777"/>
      <c r="G121" s="825">
        <f>SUM(G107:H120)</f>
        <v>164542546.70000002</v>
      </c>
      <c r="H121" s="825"/>
      <c r="I121" s="421"/>
      <c r="J121" s="422"/>
      <c r="L121" s="807"/>
      <c r="M121" s="807"/>
      <c r="N121" s="808"/>
      <c r="O121" s="809"/>
      <c r="P121" s="810"/>
      <c r="Q121" s="810"/>
      <c r="R121" s="809"/>
      <c r="S121" s="811">
        <v>164542546.70000002</v>
      </c>
      <c r="T121" s="812"/>
      <c r="U121" s="813"/>
    </row>
    <row r="122" spans="1:21" ht="39.950000000000003" customHeight="1">
      <c r="A122" s="412"/>
      <c r="B122" s="411" t="s">
        <v>225</v>
      </c>
      <c r="C122" s="413" t="s">
        <v>1678</v>
      </c>
      <c r="D122" s="416"/>
      <c r="E122" s="417"/>
      <c r="F122" s="418"/>
      <c r="G122" s="320"/>
      <c r="H122" s="321"/>
      <c r="I122" s="44"/>
      <c r="J122" s="322">
        <v>6</v>
      </c>
    </row>
    <row r="123" spans="1:21" ht="39.950000000000003" customHeight="1">
      <c r="A123" s="412"/>
      <c r="B123" s="412"/>
      <c r="C123" s="346"/>
      <c r="D123" s="416"/>
      <c r="E123" s="417"/>
      <c r="F123" s="418"/>
      <c r="G123" s="320"/>
      <c r="H123" s="321"/>
      <c r="I123" s="44"/>
      <c r="J123" s="323"/>
    </row>
    <row r="124" spans="1:21" ht="39.950000000000003" customHeight="1">
      <c r="A124" s="423"/>
      <c r="B124" s="423"/>
      <c r="C124" s="446"/>
      <c r="D124" s="416"/>
      <c r="E124" s="417"/>
      <c r="F124" s="418"/>
      <c r="G124" s="320"/>
      <c r="H124" s="321"/>
      <c r="I124" s="44"/>
      <c r="J124" s="445"/>
    </row>
    <row r="125" spans="1:21" ht="39.950000000000003" customHeight="1">
      <c r="A125" s="411" t="s">
        <v>10</v>
      </c>
      <c r="B125" s="411" t="s">
        <v>225</v>
      </c>
      <c r="C125" s="413" t="str">
        <f>C9</f>
        <v>이득웅</v>
      </c>
      <c r="D125" s="416"/>
      <c r="E125" s="417"/>
      <c r="F125" s="418"/>
      <c r="G125" s="320"/>
      <c r="H125" s="321"/>
      <c r="I125" s="44"/>
      <c r="J125" s="322">
        <v>6</v>
      </c>
    </row>
    <row r="126" spans="1:21" ht="39.950000000000003" customHeight="1">
      <c r="A126" s="412"/>
      <c r="B126" s="412"/>
      <c r="C126" s="346"/>
      <c r="D126" s="416"/>
      <c r="E126" s="417"/>
      <c r="F126" s="418"/>
      <c r="G126" s="320"/>
      <c r="H126" s="321"/>
      <c r="I126" s="44"/>
      <c r="J126" s="323"/>
    </row>
    <row r="127" spans="1:21" ht="39.950000000000003" customHeight="1">
      <c r="A127" s="412"/>
      <c r="B127" s="412"/>
      <c r="C127" s="346"/>
      <c r="D127" s="416"/>
      <c r="E127" s="417"/>
      <c r="F127" s="418"/>
      <c r="G127" s="320"/>
      <c r="H127" s="321"/>
      <c r="I127" s="44"/>
      <c r="J127" s="323"/>
    </row>
    <row r="128" spans="1:21" ht="39.950000000000003" customHeight="1">
      <c r="A128" s="412"/>
      <c r="B128" s="412"/>
      <c r="C128" s="346"/>
      <c r="D128" s="416"/>
      <c r="E128" s="417"/>
      <c r="F128" s="418"/>
      <c r="G128" s="320"/>
      <c r="H128" s="321"/>
      <c r="I128" s="44"/>
      <c r="J128" s="323"/>
    </row>
    <row r="129" spans="1:10" ht="39.950000000000003" customHeight="1">
      <c r="A129" s="412"/>
      <c r="B129" s="412"/>
      <c r="C129" s="346"/>
      <c r="D129" s="416"/>
      <c r="E129" s="417"/>
      <c r="F129" s="418"/>
      <c r="G129" s="320"/>
      <c r="H129" s="321"/>
      <c r="I129" s="44"/>
      <c r="J129" s="323"/>
    </row>
    <row r="130" spans="1:10" ht="39.950000000000003" customHeight="1">
      <c r="A130" s="412"/>
      <c r="B130" s="412"/>
      <c r="C130" s="346"/>
      <c r="D130" s="416"/>
      <c r="E130" s="417"/>
      <c r="F130" s="418"/>
      <c r="G130" s="320"/>
      <c r="H130" s="321"/>
      <c r="I130" s="44"/>
      <c r="J130" s="323"/>
    </row>
    <row r="131" spans="1:10" ht="39.950000000000003" customHeight="1">
      <c r="A131" s="412"/>
      <c r="B131" s="412"/>
      <c r="C131" s="346"/>
      <c r="D131" s="416"/>
      <c r="E131" s="417"/>
      <c r="F131" s="418"/>
      <c r="G131" s="320"/>
      <c r="H131" s="321"/>
      <c r="I131" s="44"/>
      <c r="J131" s="323"/>
    </row>
    <row r="132" spans="1:10" ht="39.950000000000003" customHeight="1">
      <c r="A132" s="412"/>
      <c r="B132" s="412"/>
      <c r="C132" s="346"/>
      <c r="D132" s="416"/>
      <c r="E132" s="417"/>
      <c r="F132" s="418"/>
      <c r="G132" s="320"/>
      <c r="H132" s="321"/>
      <c r="I132" s="44"/>
      <c r="J132" s="323"/>
    </row>
    <row r="133" spans="1:10" ht="39.950000000000003" customHeight="1">
      <c r="A133" s="412"/>
      <c r="B133" s="412"/>
      <c r="C133" s="346"/>
      <c r="D133" s="416"/>
      <c r="E133" s="417"/>
      <c r="F133" s="418"/>
      <c r="G133" s="320"/>
      <c r="H133" s="321"/>
      <c r="I133" s="44"/>
      <c r="J133" s="323"/>
    </row>
    <row r="134" spans="1:10" ht="39.950000000000003" customHeight="1">
      <c r="A134" s="412"/>
      <c r="B134" s="412"/>
      <c r="C134" s="346"/>
      <c r="D134" s="416"/>
      <c r="E134" s="417"/>
      <c r="F134" s="418"/>
      <c r="G134" s="320"/>
      <c r="H134" s="321"/>
      <c r="I134" s="44"/>
      <c r="J134" s="323"/>
    </row>
    <row r="135" spans="1:10" ht="39.950000000000003" customHeight="1">
      <c r="A135" s="412"/>
      <c r="B135" s="412"/>
      <c r="C135" s="346"/>
      <c r="D135" s="416"/>
      <c r="E135" s="417"/>
      <c r="F135" s="418"/>
      <c r="G135" s="320"/>
      <c r="H135" s="321"/>
      <c r="I135" s="44"/>
      <c r="J135" s="323"/>
    </row>
    <row r="136" spans="1:10" ht="39.950000000000003" customHeight="1">
      <c r="A136" s="412"/>
      <c r="B136" s="423"/>
      <c r="C136" s="446"/>
      <c r="D136" s="416"/>
      <c r="E136" s="417"/>
      <c r="F136" s="418"/>
      <c r="G136" s="320"/>
      <c r="H136" s="321"/>
      <c r="I136" s="44"/>
      <c r="J136" s="445"/>
    </row>
    <row r="137" spans="1:10" ht="39.950000000000003" customHeight="1">
      <c r="A137" s="412"/>
      <c r="B137" s="411" t="s">
        <v>423</v>
      </c>
      <c r="C137" s="413" t="str">
        <f>C11</f>
        <v>신택수</v>
      </c>
      <c r="D137" s="442"/>
      <c r="E137" s="443"/>
      <c r="F137" s="444"/>
      <c r="G137" s="320"/>
      <c r="H137" s="321"/>
      <c r="I137" s="44"/>
      <c r="J137" s="322">
        <v>6</v>
      </c>
    </row>
    <row r="138" spans="1:10" ht="39.950000000000003" customHeight="1">
      <c r="A138" s="412"/>
      <c r="B138" s="412"/>
      <c r="C138" s="346"/>
      <c r="D138" s="442"/>
      <c r="E138" s="443"/>
      <c r="F138" s="444"/>
      <c r="G138" s="320"/>
      <c r="H138" s="321"/>
      <c r="I138" s="44"/>
      <c r="J138" s="323"/>
    </row>
    <row r="139" spans="1:10" ht="39.950000000000003" customHeight="1">
      <c r="A139" s="412"/>
      <c r="B139" s="412"/>
      <c r="C139" s="346"/>
      <c r="D139" s="442"/>
      <c r="E139" s="443"/>
      <c r="F139" s="444"/>
      <c r="G139" s="320"/>
      <c r="H139" s="321"/>
      <c r="I139" s="44"/>
      <c r="J139" s="323"/>
    </row>
    <row r="140" spans="1:10" ht="39.950000000000003" customHeight="1">
      <c r="A140" s="412"/>
      <c r="B140" s="412"/>
      <c r="C140" s="346"/>
      <c r="D140" s="442"/>
      <c r="E140" s="443"/>
      <c r="F140" s="444"/>
      <c r="G140" s="320"/>
      <c r="H140" s="321"/>
      <c r="I140" s="44"/>
      <c r="J140" s="323"/>
    </row>
    <row r="141" spans="1:10" ht="39.950000000000003" customHeight="1">
      <c r="A141" s="412"/>
      <c r="B141" s="412"/>
      <c r="C141" s="346"/>
      <c r="D141" s="442"/>
      <c r="E141" s="443"/>
      <c r="F141" s="444"/>
      <c r="G141" s="320"/>
      <c r="H141" s="321"/>
      <c r="I141" s="44"/>
      <c r="J141" s="323"/>
    </row>
    <row r="142" spans="1:10" ht="39.950000000000003" customHeight="1">
      <c r="A142" s="423"/>
      <c r="B142" s="423"/>
      <c r="C142" s="446"/>
      <c r="D142" s="442"/>
      <c r="E142" s="443"/>
      <c r="F142" s="444"/>
      <c r="G142" s="320"/>
      <c r="H142" s="321"/>
      <c r="I142" s="44"/>
      <c r="J142" s="445"/>
    </row>
    <row r="143" spans="1:10" ht="39.950000000000003" customHeight="1">
      <c r="A143" s="412" t="s">
        <v>164</v>
      </c>
      <c r="B143" s="412" t="s">
        <v>423</v>
      </c>
      <c r="C143" s="346" t="s">
        <v>1679</v>
      </c>
      <c r="D143" s="447"/>
      <c r="E143" s="448"/>
      <c r="F143" s="449"/>
      <c r="G143" s="750"/>
      <c r="H143" s="751"/>
      <c r="I143" s="157"/>
      <c r="J143" s="322">
        <v>6</v>
      </c>
    </row>
    <row r="144" spans="1:10" ht="39.950000000000003" customHeight="1">
      <c r="A144" s="412"/>
      <c r="B144" s="412"/>
      <c r="C144" s="346"/>
      <c r="D144" s="442"/>
      <c r="E144" s="443"/>
      <c r="F144" s="444"/>
      <c r="G144" s="320"/>
      <c r="H144" s="321"/>
      <c r="I144" s="44"/>
      <c r="J144" s="323"/>
    </row>
    <row r="145" spans="1:10" ht="39.950000000000003" customHeight="1">
      <c r="A145" s="412"/>
      <c r="B145" s="412"/>
      <c r="C145" s="346"/>
      <c r="D145" s="442"/>
      <c r="E145" s="443"/>
      <c r="F145" s="444"/>
      <c r="G145" s="320"/>
      <c r="H145" s="321"/>
      <c r="I145" s="44"/>
      <c r="J145" s="323"/>
    </row>
    <row r="146" spans="1:10" ht="39.950000000000003" customHeight="1">
      <c r="A146" s="412"/>
      <c r="B146" s="412"/>
      <c r="C146" s="346"/>
      <c r="D146" s="442"/>
      <c r="E146" s="443"/>
      <c r="F146" s="444"/>
      <c r="G146" s="320"/>
      <c r="H146" s="321"/>
      <c r="I146" s="44"/>
      <c r="J146" s="323"/>
    </row>
    <row r="147" spans="1:10" ht="54.75" customHeight="1">
      <c r="A147" s="412"/>
      <c r="B147" s="412"/>
      <c r="C147" s="346"/>
      <c r="D147" s="416"/>
      <c r="E147" s="417"/>
      <c r="F147" s="418"/>
      <c r="G147" s="320"/>
      <c r="H147" s="321"/>
      <c r="I147" s="44"/>
      <c r="J147" s="323"/>
    </row>
    <row r="148" spans="1:10" ht="39.950000000000003" customHeight="1">
      <c r="A148" s="412"/>
      <c r="B148" s="412"/>
      <c r="C148" s="346"/>
      <c r="D148" s="442"/>
      <c r="E148" s="443"/>
      <c r="F148" s="444"/>
      <c r="G148" s="320"/>
      <c r="H148" s="321"/>
      <c r="I148" s="44"/>
      <c r="J148" s="323"/>
    </row>
    <row r="149" spans="1:10" ht="39.950000000000003" customHeight="1">
      <c r="A149" s="412"/>
      <c r="B149" s="412"/>
      <c r="C149" s="346"/>
      <c r="D149" s="442"/>
      <c r="E149" s="443"/>
      <c r="F149" s="444"/>
      <c r="G149" s="320"/>
      <c r="H149" s="321"/>
      <c r="I149" s="44"/>
      <c r="J149" s="323"/>
    </row>
    <row r="150" spans="1:10" ht="39.950000000000003" customHeight="1">
      <c r="A150" s="423"/>
      <c r="B150" s="423"/>
      <c r="C150" s="446"/>
      <c r="D150" s="439"/>
      <c r="E150" s="440"/>
      <c r="F150" s="441"/>
      <c r="G150" s="320"/>
      <c r="H150" s="321"/>
      <c r="I150" s="44"/>
      <c r="J150" s="445"/>
    </row>
  </sheetData>
  <mergeCells count="351">
    <mergeCell ref="G148:H148"/>
    <mergeCell ref="D149:F149"/>
    <mergeCell ref="G149:H149"/>
    <mergeCell ref="D150:F150"/>
    <mergeCell ref="G150:H150"/>
    <mergeCell ref="J143:J150"/>
    <mergeCell ref="D144:F144"/>
    <mergeCell ref="G144:H144"/>
    <mergeCell ref="D145:F145"/>
    <mergeCell ref="G145:H145"/>
    <mergeCell ref="D146:F146"/>
    <mergeCell ref="G146:H146"/>
    <mergeCell ref="D147:F147"/>
    <mergeCell ref="G147:H147"/>
    <mergeCell ref="D148:F148"/>
    <mergeCell ref="G140:H140"/>
    <mergeCell ref="D141:F141"/>
    <mergeCell ref="G141:H141"/>
    <mergeCell ref="D142:F142"/>
    <mergeCell ref="G142:H142"/>
    <mergeCell ref="A143:A150"/>
    <mergeCell ref="B143:B150"/>
    <mergeCell ref="C143:C150"/>
    <mergeCell ref="D143:F143"/>
    <mergeCell ref="G143:H143"/>
    <mergeCell ref="B137:B142"/>
    <mergeCell ref="C137:C142"/>
    <mergeCell ref="D137:F137"/>
    <mergeCell ref="G137:H137"/>
    <mergeCell ref="J137:J142"/>
    <mergeCell ref="D138:F138"/>
    <mergeCell ref="G138:H138"/>
    <mergeCell ref="D139:F139"/>
    <mergeCell ref="G139:H139"/>
    <mergeCell ref="D140:F140"/>
    <mergeCell ref="D134:F134"/>
    <mergeCell ref="G134:H134"/>
    <mergeCell ref="D135:F135"/>
    <mergeCell ref="G135:H135"/>
    <mergeCell ref="D136:F136"/>
    <mergeCell ref="G136:H136"/>
    <mergeCell ref="D131:F131"/>
    <mergeCell ref="G131:H131"/>
    <mergeCell ref="D132:F132"/>
    <mergeCell ref="G132:H132"/>
    <mergeCell ref="D133:F133"/>
    <mergeCell ref="G133:H133"/>
    <mergeCell ref="D128:F128"/>
    <mergeCell ref="G128:H128"/>
    <mergeCell ref="D129:F129"/>
    <mergeCell ref="G129:H129"/>
    <mergeCell ref="D130:F130"/>
    <mergeCell ref="G130:H130"/>
    <mergeCell ref="A125:A142"/>
    <mergeCell ref="B125:B136"/>
    <mergeCell ref="C125:C136"/>
    <mergeCell ref="D125:F125"/>
    <mergeCell ref="G125:H125"/>
    <mergeCell ref="J125:J136"/>
    <mergeCell ref="D126:F126"/>
    <mergeCell ref="G126:H126"/>
    <mergeCell ref="D127:F127"/>
    <mergeCell ref="G127:H127"/>
    <mergeCell ref="B122:B124"/>
    <mergeCell ref="C122:C124"/>
    <mergeCell ref="D122:F122"/>
    <mergeCell ref="G122:H122"/>
    <mergeCell ref="J122:J124"/>
    <mergeCell ref="D123:F123"/>
    <mergeCell ref="G123:H123"/>
    <mergeCell ref="D124:F124"/>
    <mergeCell ref="G124:H124"/>
    <mergeCell ref="D119:F119"/>
    <mergeCell ref="G119:H119"/>
    <mergeCell ref="D120:F120"/>
    <mergeCell ref="G120:H120"/>
    <mergeCell ref="D121:F121"/>
    <mergeCell ref="G121:H121"/>
    <mergeCell ref="D116:F116"/>
    <mergeCell ref="G116:H116"/>
    <mergeCell ref="D117:F117"/>
    <mergeCell ref="G117:H117"/>
    <mergeCell ref="D118:F118"/>
    <mergeCell ref="G118:H118"/>
    <mergeCell ref="G112:H112"/>
    <mergeCell ref="D113:F113"/>
    <mergeCell ref="G113:H113"/>
    <mergeCell ref="D114:F114"/>
    <mergeCell ref="G114:H114"/>
    <mergeCell ref="D115:F115"/>
    <mergeCell ref="G115:H115"/>
    <mergeCell ref="I107:I121"/>
    <mergeCell ref="J107:J121"/>
    <mergeCell ref="D108:F108"/>
    <mergeCell ref="G108:H108"/>
    <mergeCell ref="D109:F109"/>
    <mergeCell ref="G109:H109"/>
    <mergeCell ref="D110:F110"/>
    <mergeCell ref="G110:H110"/>
    <mergeCell ref="D111:F111"/>
    <mergeCell ref="G111:H111"/>
    <mergeCell ref="D105:F105"/>
    <mergeCell ref="G105:H105"/>
    <mergeCell ref="D106:F106"/>
    <mergeCell ref="G106:H106"/>
    <mergeCell ref="A107:A124"/>
    <mergeCell ref="B107:B121"/>
    <mergeCell ref="C107:C121"/>
    <mergeCell ref="D107:F107"/>
    <mergeCell ref="G107:H107"/>
    <mergeCell ref="D112:F112"/>
    <mergeCell ref="G101:H101"/>
    <mergeCell ref="D102:F102"/>
    <mergeCell ref="G102:H102"/>
    <mergeCell ref="D103:F103"/>
    <mergeCell ref="G103:H103"/>
    <mergeCell ref="D104:F104"/>
    <mergeCell ref="G104:H104"/>
    <mergeCell ref="J94:J106"/>
    <mergeCell ref="D95:F95"/>
    <mergeCell ref="G95:H95"/>
    <mergeCell ref="D96:F96"/>
    <mergeCell ref="G96:H96"/>
    <mergeCell ref="D97:F97"/>
    <mergeCell ref="G97:H97"/>
    <mergeCell ref="D98:F98"/>
    <mergeCell ref="G98:H98"/>
    <mergeCell ref="D99:F99"/>
    <mergeCell ref="A94:A106"/>
    <mergeCell ref="B94:B106"/>
    <mergeCell ref="C94:C106"/>
    <mergeCell ref="D94:F94"/>
    <mergeCell ref="G94:H94"/>
    <mergeCell ref="I94:I106"/>
    <mergeCell ref="G99:H99"/>
    <mergeCell ref="D100:F100"/>
    <mergeCell ref="G100:H100"/>
    <mergeCell ref="D101:F101"/>
    <mergeCell ref="G90:H90"/>
    <mergeCell ref="D91:F91"/>
    <mergeCell ref="G91:H91"/>
    <mergeCell ref="D92:F92"/>
    <mergeCell ref="G92:H92"/>
    <mergeCell ref="D93:F93"/>
    <mergeCell ref="G93:H93"/>
    <mergeCell ref="J83:J93"/>
    <mergeCell ref="D84:F84"/>
    <mergeCell ref="G84:H84"/>
    <mergeCell ref="D85:F85"/>
    <mergeCell ref="G85:H85"/>
    <mergeCell ref="D86:F86"/>
    <mergeCell ref="G86:H86"/>
    <mergeCell ref="D87:F87"/>
    <mergeCell ref="G87:H87"/>
    <mergeCell ref="D88:F88"/>
    <mergeCell ref="A83:A93"/>
    <mergeCell ref="B83:B93"/>
    <mergeCell ref="C83:C93"/>
    <mergeCell ref="D83:F83"/>
    <mergeCell ref="G83:H83"/>
    <mergeCell ref="I83:I93"/>
    <mergeCell ref="G88:H88"/>
    <mergeCell ref="D89:F89"/>
    <mergeCell ref="G89:H89"/>
    <mergeCell ref="D90:F90"/>
    <mergeCell ref="D80:F80"/>
    <mergeCell ref="G80:H80"/>
    <mergeCell ref="D81:F81"/>
    <mergeCell ref="G81:H81"/>
    <mergeCell ref="D82:F82"/>
    <mergeCell ref="G82:H82"/>
    <mergeCell ref="G76:H76"/>
    <mergeCell ref="D77:F77"/>
    <mergeCell ref="G77:H77"/>
    <mergeCell ref="D78:F78"/>
    <mergeCell ref="G78:H78"/>
    <mergeCell ref="D79:F79"/>
    <mergeCell ref="G79:H79"/>
    <mergeCell ref="I70:I82"/>
    <mergeCell ref="J70:J82"/>
    <mergeCell ref="D71:F71"/>
    <mergeCell ref="G71:H71"/>
    <mergeCell ref="D72:F72"/>
    <mergeCell ref="G72:H72"/>
    <mergeCell ref="D73:F73"/>
    <mergeCell ref="G73:H73"/>
    <mergeCell ref="D74:F74"/>
    <mergeCell ref="G74:H74"/>
    <mergeCell ref="D69:F69"/>
    <mergeCell ref="G69:H69"/>
    <mergeCell ref="A70:A82"/>
    <mergeCell ref="B70:B82"/>
    <mergeCell ref="C70:C82"/>
    <mergeCell ref="D70:F70"/>
    <mergeCell ref="G70:H70"/>
    <mergeCell ref="D75:F75"/>
    <mergeCell ref="G75:H75"/>
    <mergeCell ref="D76:F76"/>
    <mergeCell ref="D66:F66"/>
    <mergeCell ref="G66:H66"/>
    <mergeCell ref="D67:F67"/>
    <mergeCell ref="G67:H67"/>
    <mergeCell ref="D68:F68"/>
    <mergeCell ref="G68:H68"/>
    <mergeCell ref="G62:H62"/>
    <mergeCell ref="D63:F63"/>
    <mergeCell ref="G63:H63"/>
    <mergeCell ref="D64:F64"/>
    <mergeCell ref="G64:H64"/>
    <mergeCell ref="D65:F65"/>
    <mergeCell ref="G65:H65"/>
    <mergeCell ref="I56:I69"/>
    <mergeCell ref="J56:J69"/>
    <mergeCell ref="D57:F57"/>
    <mergeCell ref="G57:H57"/>
    <mergeCell ref="D58:F58"/>
    <mergeCell ref="G58:H58"/>
    <mergeCell ref="D59:F59"/>
    <mergeCell ref="G59:H59"/>
    <mergeCell ref="D60:F60"/>
    <mergeCell ref="G60:H60"/>
    <mergeCell ref="D55:F55"/>
    <mergeCell ref="G55:H55"/>
    <mergeCell ref="A56:A69"/>
    <mergeCell ref="B56:B69"/>
    <mergeCell ref="C56:C69"/>
    <mergeCell ref="D56:F56"/>
    <mergeCell ref="G56:H56"/>
    <mergeCell ref="D61:F61"/>
    <mergeCell ref="G61:H61"/>
    <mergeCell ref="D62:F62"/>
    <mergeCell ref="G51:H51"/>
    <mergeCell ref="D52:F52"/>
    <mergeCell ref="G52:H52"/>
    <mergeCell ref="D53:F53"/>
    <mergeCell ref="G53:H53"/>
    <mergeCell ref="D54:F54"/>
    <mergeCell ref="G54:H54"/>
    <mergeCell ref="J44:J55"/>
    <mergeCell ref="D45:F45"/>
    <mergeCell ref="G45:H45"/>
    <mergeCell ref="D46:F46"/>
    <mergeCell ref="G46:H46"/>
    <mergeCell ref="D47:F47"/>
    <mergeCell ref="G47:H47"/>
    <mergeCell ref="D48:F48"/>
    <mergeCell ref="G48:H48"/>
    <mergeCell ref="D49:F49"/>
    <mergeCell ref="A44:A55"/>
    <mergeCell ref="B44:B55"/>
    <mergeCell ref="C44:C55"/>
    <mergeCell ref="D44:F44"/>
    <mergeCell ref="G44:H44"/>
    <mergeCell ref="I44:I55"/>
    <mergeCell ref="G49:H49"/>
    <mergeCell ref="D50:F50"/>
    <mergeCell ref="G50:H50"/>
    <mergeCell ref="D51:F51"/>
    <mergeCell ref="D41:F41"/>
    <mergeCell ref="G41:H41"/>
    <mergeCell ref="D42:F42"/>
    <mergeCell ref="G42:H42"/>
    <mergeCell ref="D43:F43"/>
    <mergeCell ref="G43:H43"/>
    <mergeCell ref="D38:F38"/>
    <mergeCell ref="G38:H38"/>
    <mergeCell ref="D39:F39"/>
    <mergeCell ref="G39:H39"/>
    <mergeCell ref="D40:F40"/>
    <mergeCell ref="G40:H40"/>
    <mergeCell ref="G34:H34"/>
    <mergeCell ref="D35:F35"/>
    <mergeCell ref="G35:H35"/>
    <mergeCell ref="D36:F36"/>
    <mergeCell ref="G36:H36"/>
    <mergeCell ref="D37:F37"/>
    <mergeCell ref="G37:H37"/>
    <mergeCell ref="J27:J43"/>
    <mergeCell ref="D28:F28"/>
    <mergeCell ref="G28:H28"/>
    <mergeCell ref="D29:F29"/>
    <mergeCell ref="G29:H29"/>
    <mergeCell ref="D30:F30"/>
    <mergeCell ref="G30:H30"/>
    <mergeCell ref="D31:F31"/>
    <mergeCell ref="G31:H31"/>
    <mergeCell ref="D32:F32"/>
    <mergeCell ref="A27:A43"/>
    <mergeCell ref="B27:B43"/>
    <mergeCell ref="C27:C43"/>
    <mergeCell ref="D27:F27"/>
    <mergeCell ref="G27:H27"/>
    <mergeCell ref="I27:I43"/>
    <mergeCell ref="G32:H32"/>
    <mergeCell ref="D33:F33"/>
    <mergeCell ref="G33:H33"/>
    <mergeCell ref="D34:F34"/>
    <mergeCell ref="D24:F24"/>
    <mergeCell ref="G24:H24"/>
    <mergeCell ref="D25:F25"/>
    <mergeCell ref="G25:H25"/>
    <mergeCell ref="D26:F26"/>
    <mergeCell ref="G26:H26"/>
    <mergeCell ref="D21:F21"/>
    <mergeCell ref="G21:H21"/>
    <mergeCell ref="D22:F22"/>
    <mergeCell ref="G22:H22"/>
    <mergeCell ref="D23:F23"/>
    <mergeCell ref="G23:H23"/>
    <mergeCell ref="G17:H17"/>
    <mergeCell ref="D18:F18"/>
    <mergeCell ref="G18:H18"/>
    <mergeCell ref="D19:F19"/>
    <mergeCell ref="G19:H19"/>
    <mergeCell ref="D20:F20"/>
    <mergeCell ref="G20:H20"/>
    <mergeCell ref="T13:T14"/>
    <mergeCell ref="A15:B26"/>
    <mergeCell ref="C15:C26"/>
    <mergeCell ref="D15:F15"/>
    <mergeCell ref="G15:H15"/>
    <mergeCell ref="I15:I26"/>
    <mergeCell ref="J15:J26"/>
    <mergeCell ref="D16:F16"/>
    <mergeCell ref="G16:H16"/>
    <mergeCell ref="D17:F17"/>
    <mergeCell ref="N13:N14"/>
    <mergeCell ref="O13:O14"/>
    <mergeCell ref="P13:P14"/>
    <mergeCell ref="Q13:Q14"/>
    <mergeCell ref="R13:R14"/>
    <mergeCell ref="S13:S14"/>
    <mergeCell ref="A13:C14"/>
    <mergeCell ref="D13:F14"/>
    <mergeCell ref="G13:H14"/>
    <mergeCell ref="I13:J14"/>
    <mergeCell ref="L13:L14"/>
    <mergeCell ref="M13:M14"/>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50" orientation="portrait" horizontalDpi="4294967293" r:id="rId1"/>
  <headerFooter alignWithMargins="0"/>
  <rowBreaks count="2" manualBreakCount="2">
    <brk id="26" max="9" man="1"/>
    <brk id="43"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7759E-CAF8-41AA-BB56-E839EF8EFAAB}">
  <sheetPr>
    <tabColor rgb="FFFF0000"/>
  </sheetPr>
  <dimension ref="A1:S148"/>
  <sheetViews>
    <sheetView showGridLines="0" view="pageBreakPreview" zoomScaleSheetLayoutView="100" workbookViewId="0">
      <selection activeCell="K6" sqref="K6"/>
    </sheetView>
  </sheetViews>
  <sheetFormatPr defaultColWidth="8.88671875" defaultRowHeight="12"/>
  <cols>
    <col min="1" max="1" width="5.77734375" style="835" customWidth="1"/>
    <col min="2" max="2" width="10.77734375" style="835" customWidth="1"/>
    <col min="3" max="3" width="6.33203125" style="835" customWidth="1"/>
    <col min="4" max="4" width="9.44140625" style="835" customWidth="1"/>
    <col min="5" max="5" width="14.21875" style="835" customWidth="1"/>
    <col min="6" max="6" width="10.77734375" style="836" customWidth="1"/>
    <col min="7" max="7" width="7.77734375" style="836" customWidth="1"/>
    <col min="8" max="8" width="5.77734375" style="836" customWidth="1"/>
    <col min="9" max="9" width="6.33203125" style="835" customWidth="1"/>
    <col min="10" max="10" width="8.33203125" style="835" customWidth="1"/>
    <col min="11" max="12" width="8.88671875" style="835"/>
    <col min="13" max="14" width="8.33203125" style="837" customWidth="1"/>
    <col min="15" max="15" width="6.77734375" style="835" customWidth="1"/>
    <col min="16" max="17" width="8.33203125" style="837" customWidth="1"/>
    <col min="18" max="18" width="11.33203125" style="835" bestFit="1" customWidth="1"/>
    <col min="19" max="16384" width="8.88671875" style="835"/>
  </cols>
  <sheetData>
    <row r="1" spans="1:19" s="830" customFormat="1" ht="27.75" customHeight="1">
      <c r="A1" s="829" t="s">
        <v>0</v>
      </c>
      <c r="B1" s="829"/>
      <c r="C1" s="829"/>
      <c r="D1" s="829"/>
      <c r="E1" s="829"/>
      <c r="F1" s="829"/>
      <c r="G1" s="829"/>
      <c r="H1" s="829"/>
      <c r="I1" s="829"/>
      <c r="J1" s="829"/>
      <c r="M1" s="831"/>
      <c r="N1" s="831"/>
      <c r="P1" s="831"/>
      <c r="Q1" s="831"/>
    </row>
    <row r="2" spans="1:19" ht="22.5" customHeight="1">
      <c r="A2" s="832" t="s">
        <v>1</v>
      </c>
      <c r="B2" s="833">
        <f>'[20]제4호(참여현황)'!C2</f>
        <v>46287</v>
      </c>
      <c r="C2" s="834"/>
      <c r="D2" s="834"/>
    </row>
    <row r="3" spans="1:19" ht="35.1" customHeight="1" thickBot="1">
      <c r="A3" s="838" t="s">
        <v>2</v>
      </c>
      <c r="B3" s="838"/>
      <c r="C3" s="838"/>
      <c r="D3" s="839" t="s">
        <v>3</v>
      </c>
      <c r="E3" s="838" t="s">
        <v>4</v>
      </c>
      <c r="F3" s="838"/>
      <c r="G3" s="838" t="s">
        <v>5</v>
      </c>
      <c r="H3" s="838"/>
      <c r="I3" s="838"/>
      <c r="J3" s="839" t="s">
        <v>6</v>
      </c>
    </row>
    <row r="4" spans="1:19" ht="35.1" customHeight="1" thickTop="1">
      <c r="A4" s="840" t="s">
        <v>7</v>
      </c>
      <c r="B4" s="840"/>
      <c r="C4" s="841" t="str">
        <f>'[20]제4호(참여현황)'!C41</f>
        <v>하성호</v>
      </c>
      <c r="D4" s="842">
        <v>4</v>
      </c>
      <c r="E4" s="843">
        <f>SUM(G15:H31)</f>
        <v>230197340.79480243</v>
      </c>
      <c r="F4" s="844">
        <f>E4/100000000</f>
        <v>2.3019734079480241</v>
      </c>
      <c r="G4" s="845">
        <v>4</v>
      </c>
      <c r="H4" s="845"/>
      <c r="I4" s="845"/>
      <c r="J4" s="846" t="s">
        <v>8</v>
      </c>
      <c r="K4" s="847" t="s">
        <v>8</v>
      </c>
    </row>
    <row r="5" spans="1:19" ht="35.1" customHeight="1">
      <c r="A5" s="848" t="s">
        <v>9</v>
      </c>
      <c r="B5" s="849" t="str">
        <f>'[20]제4호(참여현황)'!B42</f>
        <v>대기관리</v>
      </c>
      <c r="C5" s="849" t="str">
        <f>'[20]제4호(참여현황)'!C42</f>
        <v>안세진</v>
      </c>
      <c r="D5" s="850">
        <v>7</v>
      </c>
      <c r="E5" s="851">
        <f>SUM(G32:H46)</f>
        <v>140207594.32470998</v>
      </c>
      <c r="F5" s="852">
        <f t="shared" ref="F5:F11" si="0">E5/100000000</f>
        <v>1.4020759432470997</v>
      </c>
      <c r="G5" s="853">
        <v>7</v>
      </c>
      <c r="H5" s="854">
        <f>SUM(G5:G7)/3</f>
        <v>7</v>
      </c>
      <c r="I5" s="854"/>
      <c r="J5" s="855"/>
      <c r="K5" s="847"/>
    </row>
    <row r="6" spans="1:19" ht="35.1" customHeight="1">
      <c r="A6" s="856"/>
      <c r="B6" s="849" t="str">
        <f>'[20]제4호(참여현황)'!B43</f>
        <v>수질관리</v>
      </c>
      <c r="C6" s="849" t="str">
        <f>'[20]제4호(참여현황)'!C43</f>
        <v>김정열</v>
      </c>
      <c r="D6" s="850">
        <v>7</v>
      </c>
      <c r="E6" s="851" t="e">
        <f>SUM(G47:H61)</f>
        <v>#VALUE!</v>
      </c>
      <c r="F6" s="852" t="e">
        <f t="shared" si="0"/>
        <v>#VALUE!</v>
      </c>
      <c r="G6" s="853">
        <v>7</v>
      </c>
      <c r="H6" s="854"/>
      <c r="I6" s="854"/>
      <c r="J6" s="855"/>
      <c r="K6" s="847"/>
    </row>
    <row r="7" spans="1:19" ht="35.1" customHeight="1">
      <c r="A7" s="856"/>
      <c r="B7" s="849" t="str">
        <f>'[20]제4호(참여현황)'!B44</f>
        <v>소음진동</v>
      </c>
      <c r="C7" s="849" t="str">
        <f>'[20]제4호(참여현황)'!C44</f>
        <v>심상화</v>
      </c>
      <c r="D7" s="850">
        <v>7</v>
      </c>
      <c r="E7" s="851">
        <f>SUM(G62:H92)</f>
        <v>189662667.86229739</v>
      </c>
      <c r="F7" s="852">
        <f t="shared" si="0"/>
        <v>1.896626678622974</v>
      </c>
      <c r="G7" s="853">
        <v>7</v>
      </c>
      <c r="H7" s="854"/>
      <c r="I7" s="854"/>
      <c r="J7" s="855"/>
      <c r="K7" s="847"/>
    </row>
    <row r="8" spans="1:19" ht="35.1" customHeight="1">
      <c r="A8" s="848" t="s">
        <v>10</v>
      </c>
      <c r="B8" s="849" t="str">
        <f>'[20]제4호(참여현황)'!B45</f>
        <v>소음진동</v>
      </c>
      <c r="C8" s="849" t="str">
        <f>'[20]제4호(참여현황)'!C45</f>
        <v>이기성</v>
      </c>
      <c r="D8" s="850">
        <v>6</v>
      </c>
      <c r="E8" s="851" t="e">
        <f>SUM(G93:H111)</f>
        <v>#VALUE!</v>
      </c>
      <c r="F8" s="852" t="e">
        <f t="shared" si="0"/>
        <v>#VALUE!</v>
      </c>
      <c r="G8" s="853">
        <v>6</v>
      </c>
      <c r="H8" s="854">
        <f>SUM(G8:G11)/4</f>
        <v>6</v>
      </c>
      <c r="I8" s="854"/>
      <c r="J8" s="857" t="s">
        <v>8</v>
      </c>
      <c r="K8" s="835" t="s">
        <v>8</v>
      </c>
    </row>
    <row r="9" spans="1:19" ht="35.1" customHeight="1">
      <c r="A9" s="848"/>
      <c r="B9" s="849" t="str">
        <f>'[20]제4호(참여현황)'!B46</f>
        <v>수질관리</v>
      </c>
      <c r="C9" s="849" t="str">
        <f>'[20]제4호(참여현황)'!C46</f>
        <v>이희진</v>
      </c>
      <c r="D9" s="850">
        <v>6</v>
      </c>
      <c r="E9" s="851">
        <f>SUM(G112:H119)</f>
        <v>11241689.429426307</v>
      </c>
      <c r="F9" s="852">
        <f t="shared" si="0"/>
        <v>0.11241689429426306</v>
      </c>
      <c r="G9" s="853">
        <v>6</v>
      </c>
      <c r="H9" s="854"/>
      <c r="I9" s="854"/>
      <c r="J9" s="857"/>
    </row>
    <row r="10" spans="1:19" ht="35.1" customHeight="1">
      <c r="A10" s="848"/>
      <c r="B10" s="849" t="str">
        <f>'[20]제4호(참여현황)'!B47</f>
        <v>자연환경</v>
      </c>
      <c r="C10" s="849" t="str">
        <f>'[20]제4호(참여현황)'!C47</f>
        <v>허진성</v>
      </c>
      <c r="D10" s="850">
        <v>6</v>
      </c>
      <c r="E10" s="851" t="e">
        <f>SUM(G120:H143)</f>
        <v>#VALUE!</v>
      </c>
      <c r="F10" s="852" t="e">
        <f t="shared" si="0"/>
        <v>#VALUE!</v>
      </c>
      <c r="G10" s="853">
        <v>6</v>
      </c>
      <c r="H10" s="854"/>
      <c r="I10" s="854"/>
      <c r="J10" s="857"/>
    </row>
    <row r="11" spans="1:19" ht="35.1" customHeight="1">
      <c r="A11" s="848"/>
      <c r="B11" s="849" t="str">
        <f>'[20]제4호(참여현황)'!B48</f>
        <v>폐기물처리</v>
      </c>
      <c r="C11" s="849" t="str">
        <f>'[20]제4호(참여현황)'!C48</f>
        <v>홍준기</v>
      </c>
      <c r="D11" s="850">
        <v>6</v>
      </c>
      <c r="E11" s="851">
        <f>SUM(G144:H147)</f>
        <v>105865283.33333334</v>
      </c>
      <c r="F11" s="852">
        <f t="shared" si="0"/>
        <v>1.0586528333333334</v>
      </c>
      <c r="G11" s="853">
        <v>6</v>
      </c>
      <c r="H11" s="854"/>
      <c r="I11" s="854"/>
      <c r="J11" s="857"/>
    </row>
    <row r="12" spans="1:19" ht="15" customHeight="1"/>
    <row r="13" spans="1:19" ht="15" customHeight="1">
      <c r="A13" s="856" t="s">
        <v>11</v>
      </c>
      <c r="B13" s="856"/>
      <c r="C13" s="856"/>
      <c r="D13" s="856" t="s">
        <v>12</v>
      </c>
      <c r="E13" s="856"/>
      <c r="F13" s="856"/>
      <c r="G13" s="856" t="s">
        <v>13</v>
      </c>
      <c r="H13" s="856"/>
      <c r="I13" s="858" t="s">
        <v>5</v>
      </c>
      <c r="J13" s="858"/>
    </row>
    <row r="14" spans="1:19" ht="15" customHeight="1" thickBot="1">
      <c r="A14" s="838"/>
      <c r="B14" s="838"/>
      <c r="C14" s="838"/>
      <c r="D14" s="838"/>
      <c r="E14" s="838"/>
      <c r="F14" s="838"/>
      <c r="G14" s="838"/>
      <c r="H14" s="838"/>
      <c r="I14" s="859"/>
      <c r="J14" s="859"/>
    </row>
    <row r="15" spans="1:19" ht="39.950000000000003" customHeight="1" thickTop="1">
      <c r="A15" s="860" t="s">
        <v>681</v>
      </c>
      <c r="B15" s="860"/>
      <c r="C15" s="860" t="str">
        <f>C4</f>
        <v>하성호</v>
      </c>
      <c r="D15" s="861" t="str">
        <f>L15&amp;IF(P15="","",CHAR(10)&amp;"*용역중지 : "&amp;TEXT(P15,"yy.mm.dd"))</f>
        <v>초지대교~인천간 도로건설공사 사후환경조사용역</v>
      </c>
      <c r="E15" s="862" t="str">
        <f>K15&amp;IF(O15="","",CHAR(10)&amp;"*용역중지 : "&amp;TEXT(O15,"yy.mm.dd"))</f>
        <v xml:space="preserve">
*용역중지 : 12.09.06</v>
      </c>
      <c r="F15" s="863" t="str">
        <f>L15&amp;IF(P15="","",CHAR(10)&amp;"*용역중지 : "&amp;TEXT(P15,"yy.mm.dd"))</f>
        <v>초지대교~인천간 도로건설공사 사후환경조사용역</v>
      </c>
      <c r="G15" s="864">
        <f>(S15/O15*R15)/10</f>
        <v>9461795.8126483914</v>
      </c>
      <c r="H15" s="865"/>
      <c r="I15" s="866"/>
      <c r="J15" s="867">
        <v>4</v>
      </c>
      <c r="L15" s="868" t="s">
        <v>1680</v>
      </c>
      <c r="M15" s="869">
        <v>42425</v>
      </c>
      <c r="N15" s="869">
        <v>47057</v>
      </c>
      <c r="O15" s="868">
        <v>4633</v>
      </c>
      <c r="P15" s="869"/>
      <c r="Q15" s="869"/>
      <c r="R15" s="870">
        <v>1201000000</v>
      </c>
      <c r="S15" s="868">
        <f>IF(N15-$B$2+1&gt;365,365,N15-$B$2+1)</f>
        <v>365</v>
      </c>
    </row>
    <row r="16" spans="1:19" ht="39.950000000000003" customHeight="1">
      <c r="A16" s="856"/>
      <c r="B16" s="856"/>
      <c r="C16" s="856"/>
      <c r="D16" s="871" t="str">
        <f t="shared" ref="D16:D46" si="1">L16&amp;IF(P16="","",CHAR(10)&amp;"*용역중지 : "&amp;TEXT(P16,"yy.mm.dd"))</f>
        <v>성서1,2차 산업단지 재생사업 사후환경영향조사 용역
*용역중지 : 26.04.07</v>
      </c>
      <c r="E16" s="872" t="str">
        <f t="shared" ref="E16:F31" si="2">K16&amp;IF(O16="","",CHAR(10)&amp;"*용역중지 : "&amp;TEXT(O16,"yy.mm.dd"))</f>
        <v xml:space="preserve">
*용역중지 : 09.08.28</v>
      </c>
      <c r="F16" s="873" t="str">
        <f t="shared" si="2"/>
        <v>성서1,2차 산업단지 재생사업 사후환경영향조사 용역
*용역중지 : 26.04.07</v>
      </c>
      <c r="G16" s="874" t="s">
        <v>1681</v>
      </c>
      <c r="H16" s="875"/>
      <c r="I16" s="876"/>
      <c r="J16" s="877"/>
      <c r="L16" s="868" t="s">
        <v>1682</v>
      </c>
      <c r="M16" s="869">
        <v>44046</v>
      </c>
      <c r="N16" s="869">
        <v>47573</v>
      </c>
      <c r="O16" s="868">
        <v>3528</v>
      </c>
      <c r="P16" s="869">
        <v>46119</v>
      </c>
      <c r="Q16" s="869"/>
      <c r="R16" s="870">
        <v>1333450000</v>
      </c>
      <c r="S16" s="868">
        <v>365</v>
      </c>
    </row>
    <row r="17" spans="1:19" ht="39.950000000000003" customHeight="1">
      <c r="A17" s="856"/>
      <c r="B17" s="856"/>
      <c r="C17" s="856"/>
      <c r="D17" s="871" t="str">
        <f t="shared" si="1"/>
        <v>수원발 KTX 직결사업 사후환경영향조사 용역</v>
      </c>
      <c r="E17" s="872" t="str">
        <f t="shared" si="2"/>
        <v xml:space="preserve">
*용역중지 : 08.07.04</v>
      </c>
      <c r="F17" s="873" t="str">
        <f t="shared" si="2"/>
        <v>수원발 KTX 직결사업 사후환경영향조사 용역</v>
      </c>
      <c r="G17" s="878">
        <f t="shared" ref="G17:G44" si="3">(S17/O17*R17)/10</f>
        <v>16827462.998712998</v>
      </c>
      <c r="H17" s="879"/>
      <c r="I17" s="876"/>
      <c r="J17" s="877"/>
      <c r="L17" s="868" t="s">
        <v>1683</v>
      </c>
      <c r="M17" s="869">
        <v>44376</v>
      </c>
      <c r="N17" s="869">
        <v>47483</v>
      </c>
      <c r="O17" s="868">
        <v>3108</v>
      </c>
      <c r="P17" s="869"/>
      <c r="Q17" s="869"/>
      <c r="R17" s="870">
        <v>1432870000</v>
      </c>
      <c r="S17" s="868">
        <f t="shared" ref="S17:S80" si="4">IF(N17-$B$2+1&gt;365,365,N17-$B$2+1)</f>
        <v>365</v>
      </c>
    </row>
    <row r="18" spans="1:19" ht="39.950000000000003" customHeight="1">
      <c r="A18" s="856"/>
      <c r="B18" s="856"/>
      <c r="C18" s="856"/>
      <c r="D18" s="871" t="str">
        <f t="shared" si="1"/>
        <v>행정중심복합 도시건설사업 환경영향평가 변경 용역</v>
      </c>
      <c r="E18" s="872" t="str">
        <f t="shared" si="2"/>
        <v xml:space="preserve">
*용역중지 : 05.10.17</v>
      </c>
      <c r="F18" s="873" t="str">
        <f t="shared" si="2"/>
        <v>행정중심복합 도시건설사업 환경영향평가 변경 용역</v>
      </c>
      <c r="G18" s="878">
        <f t="shared" si="3"/>
        <v>21110304.20406235</v>
      </c>
      <c r="H18" s="879"/>
      <c r="I18" s="876"/>
      <c r="J18" s="877"/>
      <c r="L18" s="869" t="s">
        <v>1684</v>
      </c>
      <c r="M18" s="869">
        <v>44452</v>
      </c>
      <c r="N18" s="869">
        <v>46568</v>
      </c>
      <c r="O18" s="868">
        <v>2117</v>
      </c>
      <c r="P18" s="869"/>
      <c r="Q18" s="869"/>
      <c r="R18" s="870">
        <v>1584770000</v>
      </c>
      <c r="S18" s="868">
        <f t="shared" si="4"/>
        <v>282</v>
      </c>
    </row>
    <row r="19" spans="1:19" ht="39.950000000000003" customHeight="1">
      <c r="A19" s="856"/>
      <c r="B19" s="856"/>
      <c r="C19" s="856"/>
      <c r="D19" s="871" t="str">
        <f t="shared" si="1"/>
        <v>세종 00비행장 통합이전사업 사후환경영향조사 용역(공사시)</v>
      </c>
      <c r="E19" s="872" t="str">
        <f t="shared" si="2"/>
        <v xml:space="preserve">
*용역중지 : 05.12.30</v>
      </c>
      <c r="F19" s="873" t="str">
        <f t="shared" si="2"/>
        <v>세종 00비행장 통합이전사업 사후환경영향조사 용역(공사시)</v>
      </c>
      <c r="G19" s="878">
        <f t="shared" si="3"/>
        <v>17655188.270196255</v>
      </c>
      <c r="H19" s="879"/>
      <c r="I19" s="876"/>
      <c r="J19" s="877"/>
      <c r="L19" s="868" t="s">
        <v>1685</v>
      </c>
      <c r="M19" s="869">
        <v>44608</v>
      </c>
      <c r="N19" s="869">
        <v>46798</v>
      </c>
      <c r="O19" s="868">
        <v>2191</v>
      </c>
      <c r="P19" s="869"/>
      <c r="Q19" s="869"/>
      <c r="R19" s="870">
        <v>1059795000</v>
      </c>
      <c r="S19" s="868">
        <f t="shared" si="4"/>
        <v>365</v>
      </c>
    </row>
    <row r="20" spans="1:19" ht="39.950000000000003" customHeight="1">
      <c r="A20" s="856"/>
      <c r="B20" s="856"/>
      <c r="C20" s="856"/>
      <c r="D20" s="871" t="str">
        <f t="shared" si="1"/>
        <v>경산대임 공공주택지구지구외 도로건설사업 전략환경영향평가 용역
*용역중지 : 24.05.22</v>
      </c>
      <c r="E20" s="872" t="str">
        <f t="shared" si="2"/>
        <v xml:space="preserve">
*용역중지 : 01.12.31</v>
      </c>
      <c r="F20" s="873" t="str">
        <f t="shared" si="2"/>
        <v>경산대임 공공주택지구지구외 도로건설사업 전략환경영향평가 용역
*용역중지 : 24.05.22</v>
      </c>
      <c r="G20" s="874" t="s">
        <v>1681</v>
      </c>
      <c r="H20" s="875"/>
      <c r="I20" s="876"/>
      <c r="J20" s="877"/>
      <c r="L20" s="868" t="s">
        <v>1686</v>
      </c>
      <c r="M20" s="869">
        <v>44715</v>
      </c>
      <c r="N20" s="869">
        <v>45445</v>
      </c>
      <c r="O20" s="868">
        <v>731</v>
      </c>
      <c r="P20" s="869">
        <v>45434</v>
      </c>
      <c r="Q20" s="869"/>
      <c r="R20" s="870">
        <v>211310000</v>
      </c>
      <c r="S20" s="868">
        <f>N20-P20+1</f>
        <v>12</v>
      </c>
    </row>
    <row r="21" spans="1:19" ht="39.950000000000003" customHeight="1">
      <c r="A21" s="856"/>
      <c r="B21" s="856"/>
      <c r="C21" s="856"/>
      <c r="D21" s="871" t="str">
        <f t="shared" si="1"/>
        <v>함안 군북일반산업단지 조성사업 사후환경영향조사(공사시) 용역</v>
      </c>
      <c r="E21" s="872" t="str">
        <f t="shared" si="2"/>
        <v xml:space="preserve">
*용역중지 : 05.06.25</v>
      </c>
      <c r="F21" s="873" t="str">
        <f t="shared" si="2"/>
        <v>함안 군북일반산업단지 조성사업 사후환경영향조사(공사시) 용역</v>
      </c>
      <c r="G21" s="878">
        <f t="shared" si="3"/>
        <v>12696824.762855716</v>
      </c>
      <c r="H21" s="879"/>
      <c r="I21" s="876"/>
      <c r="J21" s="877"/>
      <c r="L21" s="868" t="s">
        <v>1687</v>
      </c>
      <c r="M21" s="869">
        <v>44750</v>
      </c>
      <c r="N21" s="869">
        <v>46752</v>
      </c>
      <c r="O21" s="868">
        <v>2003</v>
      </c>
      <c r="P21" s="869"/>
      <c r="Q21" s="869"/>
      <c r="R21" s="870">
        <v>696760000</v>
      </c>
      <c r="S21" s="868">
        <f t="shared" si="4"/>
        <v>365</v>
      </c>
    </row>
    <row r="22" spans="1:19" ht="39.950000000000003" customHeight="1">
      <c r="A22" s="856"/>
      <c r="B22" s="856"/>
      <c r="C22" s="856"/>
      <c r="D22" s="871" t="str">
        <f t="shared" si="1"/>
        <v>석곡~북면간 연결도로 개설사업 사후환경영향조사 용역</v>
      </c>
      <c r="E22" s="872" t="str">
        <f t="shared" si="2"/>
        <v xml:space="preserve">
*용역중지 : 08.09.05</v>
      </c>
      <c r="F22" s="873" t="str">
        <f t="shared" si="2"/>
        <v>석곡~북면간 연결도로 개설사업 사후환경영향조사 용역</v>
      </c>
      <c r="G22" s="878">
        <f t="shared" si="3"/>
        <v>19714143.803216651</v>
      </c>
      <c r="H22" s="879"/>
      <c r="I22" s="876"/>
      <c r="J22" s="877"/>
      <c r="L22" s="868" t="s">
        <v>1688</v>
      </c>
      <c r="M22" s="869">
        <v>44783</v>
      </c>
      <c r="N22" s="869">
        <v>47953</v>
      </c>
      <c r="O22" s="868">
        <v>3171</v>
      </c>
      <c r="P22" s="869"/>
      <c r="Q22" s="869"/>
      <c r="R22" s="870">
        <v>1712700000</v>
      </c>
      <c r="S22" s="868">
        <f t="shared" si="4"/>
        <v>365</v>
      </c>
    </row>
    <row r="23" spans="1:19" ht="39.950000000000003" customHeight="1">
      <c r="A23" s="856"/>
      <c r="B23" s="856"/>
      <c r="C23" s="856"/>
      <c r="D23" s="871" t="str">
        <f t="shared" si="1"/>
        <v>축산 자원개발부 이전사업 환경영향평가 용역
*용역중지 : 23.02.20</v>
      </c>
      <c r="E23" s="872" t="str">
        <f t="shared" si="2"/>
        <v xml:space="preserve">
*용역중지 : 00.10.26</v>
      </c>
      <c r="F23" s="873" t="str">
        <f t="shared" si="2"/>
        <v>축산 자원개발부 이전사업 환경영향평가 용역
*용역중지 : 23.02.20</v>
      </c>
      <c r="G23" s="874" t="s">
        <v>1681</v>
      </c>
      <c r="H23" s="875"/>
      <c r="I23" s="880">
        <v>4</v>
      </c>
      <c r="J23" s="877"/>
      <c r="L23" s="868" t="s">
        <v>1689</v>
      </c>
      <c r="M23" s="869">
        <v>44897</v>
      </c>
      <c r="N23" s="869">
        <v>45196</v>
      </c>
      <c r="O23" s="868">
        <v>300</v>
      </c>
      <c r="P23" s="869">
        <v>44977</v>
      </c>
      <c r="Q23" s="869"/>
      <c r="R23" s="870">
        <v>1533290000</v>
      </c>
      <c r="S23" s="868">
        <f>N23-P23+1</f>
        <v>220</v>
      </c>
    </row>
    <row r="24" spans="1:19" ht="39.950000000000003" customHeight="1">
      <c r="A24" s="856"/>
      <c r="B24" s="856"/>
      <c r="C24" s="856"/>
      <c r="D24" s="871" t="str">
        <f t="shared" si="1"/>
        <v>삭선~원북지방도확포장공사사후환경영향조사용역</v>
      </c>
      <c r="E24" s="872" t="str">
        <f t="shared" si="2"/>
        <v xml:space="preserve">
*용역중지 : 07.12.29</v>
      </c>
      <c r="F24" s="873" t="str">
        <f t="shared" si="2"/>
        <v>삭선~원북지방도확포장공사사후환경영향조사용역</v>
      </c>
      <c r="G24" s="878">
        <f t="shared" si="3"/>
        <v>13976875</v>
      </c>
      <c r="H24" s="879"/>
      <c r="I24" s="876"/>
      <c r="J24" s="877"/>
      <c r="L24" s="868" t="s">
        <v>1690</v>
      </c>
      <c r="M24" s="869">
        <v>45090</v>
      </c>
      <c r="N24" s="869">
        <v>48009</v>
      </c>
      <c r="O24" s="868">
        <v>2920</v>
      </c>
      <c r="P24" s="869"/>
      <c r="Q24" s="869"/>
      <c r="R24" s="870">
        <v>1118150000</v>
      </c>
      <c r="S24" s="868">
        <f t="shared" si="4"/>
        <v>365</v>
      </c>
    </row>
    <row r="25" spans="1:19" ht="39.950000000000003" customHeight="1">
      <c r="A25" s="856"/>
      <c r="B25" s="856"/>
      <c r="C25" s="856"/>
      <c r="D25" s="871" t="str">
        <f>L25&amp;IF(Q25="","",CHAR(10)&amp;"*협의완료 : "&amp;TEXT(Q25,"yy.mm.dd"))</f>
        <v>광명시흥 공공주택지구 조성사업 환경영향평가용역
*협의완료 : 24.10.17</v>
      </c>
      <c r="E25" s="872" t="str">
        <f t="shared" si="2"/>
        <v xml:space="preserve">
*용역중지 : 05.12.31</v>
      </c>
      <c r="F25" s="873" t="str">
        <f t="shared" si="2"/>
        <v>광명시흥 공공주택지구 조성사업 환경영향평가용역</v>
      </c>
      <c r="G25" s="874" t="s">
        <v>529</v>
      </c>
      <c r="H25" s="875"/>
      <c r="I25" s="876"/>
      <c r="J25" s="877"/>
      <c r="L25" s="868" t="s">
        <v>1691</v>
      </c>
      <c r="M25" s="869">
        <v>45106</v>
      </c>
      <c r="N25" s="869">
        <v>47297</v>
      </c>
      <c r="O25" s="868">
        <v>2192</v>
      </c>
      <c r="P25" s="869"/>
      <c r="Q25" s="869">
        <v>45582</v>
      </c>
      <c r="R25" s="870">
        <v>2923480000</v>
      </c>
      <c r="S25" s="868">
        <f t="shared" si="4"/>
        <v>365</v>
      </c>
    </row>
    <row r="26" spans="1:19" ht="39.950000000000003" customHeight="1">
      <c r="A26" s="881"/>
      <c r="B26" s="881"/>
      <c r="C26" s="881"/>
      <c r="D26" s="871" t="str">
        <f t="shared" si="1"/>
        <v>부산울산22공공지원1공공지원민간임대주택공급촉진지구전략환경영향평가용역
*용역중지 : 23.12.20</v>
      </c>
      <c r="E26" s="872" t="str">
        <f t="shared" si="2"/>
        <v xml:space="preserve">
*용역중지 : 01.07.03</v>
      </c>
      <c r="F26" s="873" t="str">
        <f t="shared" si="2"/>
        <v>부산울산22공공지원1공공지원민간임대주택공급촉진지구전략환경영향평가용역
*용역중지 : 23.12.20</v>
      </c>
      <c r="G26" s="874" t="s">
        <v>1681</v>
      </c>
      <c r="H26" s="875"/>
      <c r="I26" s="876"/>
      <c r="J26" s="877"/>
      <c r="L26" s="868" t="s">
        <v>1692</v>
      </c>
      <c r="M26" s="869">
        <v>45125</v>
      </c>
      <c r="N26" s="869">
        <v>45674</v>
      </c>
      <c r="O26" s="868">
        <v>550</v>
      </c>
      <c r="P26" s="869">
        <v>45280</v>
      </c>
      <c r="Q26" s="869"/>
      <c r="R26" s="870">
        <v>250140000</v>
      </c>
      <c r="S26" s="868">
        <v>365</v>
      </c>
    </row>
    <row r="27" spans="1:19" ht="39.950000000000003" customHeight="1">
      <c r="A27" s="882"/>
      <c r="B27" s="883"/>
      <c r="C27" s="884"/>
      <c r="D27" s="871" t="str">
        <f t="shared" si="1"/>
        <v>국도35호선 정선 임계-강릉 왕산 도로건설공사 전략 및 환경영향평가용역</v>
      </c>
      <c r="E27" s="872" t="str">
        <f t="shared" si="2"/>
        <v xml:space="preserve">
*용역중지 : 01.03.25</v>
      </c>
      <c r="F27" s="873" t="str">
        <f t="shared" si="2"/>
        <v>국도35호선 정선 임계-강릉 왕산 도로건설공사 전략 및 환경영향평가용역</v>
      </c>
      <c r="G27" s="878">
        <f t="shared" si="3"/>
        <v>22604613.77777778</v>
      </c>
      <c r="H27" s="879"/>
      <c r="I27" s="876"/>
      <c r="J27" s="877"/>
      <c r="L27" s="868" t="s">
        <v>1693</v>
      </c>
      <c r="M27" s="869">
        <v>45545</v>
      </c>
      <c r="N27" s="869">
        <v>46395</v>
      </c>
      <c r="O27" s="868">
        <v>450</v>
      </c>
      <c r="P27" s="869"/>
      <c r="Q27" s="869"/>
      <c r="R27" s="870">
        <v>933218000</v>
      </c>
      <c r="S27" s="868">
        <f t="shared" si="4"/>
        <v>109</v>
      </c>
    </row>
    <row r="28" spans="1:19" ht="39.950000000000003" customHeight="1">
      <c r="A28" s="885"/>
      <c r="B28" s="886"/>
      <c r="C28" s="887"/>
      <c r="D28" s="871" t="str">
        <f t="shared" si="1"/>
        <v>성주3일반산업단지 조성사업 환경영향평가 용역
*용역중지 : 26.05.26</v>
      </c>
      <c r="E28" s="872" t="str">
        <f t="shared" si="2"/>
        <v xml:space="preserve">
*용역중지 : 00.12.30</v>
      </c>
      <c r="F28" s="873" t="str">
        <f t="shared" si="2"/>
        <v>성주3일반산업단지 조성사업 환경영향평가 용역
*용역중지 : 26.05.26</v>
      </c>
      <c r="G28" s="874" t="s">
        <v>1681</v>
      </c>
      <c r="H28" s="875"/>
      <c r="I28" s="876"/>
      <c r="J28" s="877"/>
      <c r="L28" s="868" t="s">
        <v>1694</v>
      </c>
      <c r="M28" s="869">
        <v>45861</v>
      </c>
      <c r="N28" s="869">
        <v>46225</v>
      </c>
      <c r="O28" s="868">
        <v>365</v>
      </c>
      <c r="P28" s="869">
        <v>46168</v>
      </c>
      <c r="Q28" s="869"/>
      <c r="R28" s="870">
        <v>488400000</v>
      </c>
      <c r="S28" s="868">
        <f>N28-P28+1</f>
        <v>58</v>
      </c>
    </row>
    <row r="29" spans="1:19" ht="39.950000000000003" customHeight="1">
      <c r="A29" s="885"/>
      <c r="B29" s="886"/>
      <c r="C29" s="887"/>
      <c r="D29" s="871" t="str">
        <f t="shared" si="1"/>
        <v>진주문산 공공주택지구 조성사업 환경영향평가용역</v>
      </c>
      <c r="E29" s="872" t="str">
        <f t="shared" si="2"/>
        <v xml:space="preserve">
*용역중지 : 05.12.30</v>
      </c>
      <c r="F29" s="873" t="str">
        <f t="shared" si="2"/>
        <v>진주문산 공공주택지구 조성사업 환경영향평가용역</v>
      </c>
      <c r="G29" s="878">
        <f t="shared" si="3"/>
        <v>24773521.223185755</v>
      </c>
      <c r="H29" s="879"/>
      <c r="I29" s="876"/>
      <c r="J29" s="877"/>
      <c r="L29" s="868" t="s">
        <v>888</v>
      </c>
      <c r="M29" s="869">
        <v>45903</v>
      </c>
      <c r="N29" s="869">
        <v>48093</v>
      </c>
      <c r="O29" s="868">
        <v>2191</v>
      </c>
      <c r="P29" s="869"/>
      <c r="Q29" s="869"/>
      <c r="R29" s="870">
        <v>1487090000</v>
      </c>
      <c r="S29" s="868">
        <f t="shared" si="4"/>
        <v>365</v>
      </c>
    </row>
    <row r="30" spans="1:19" ht="39.950000000000003" customHeight="1">
      <c r="A30" s="885"/>
      <c r="B30" s="886"/>
      <c r="C30" s="887"/>
      <c r="D30" s="871" t="str">
        <f t="shared" si="1"/>
        <v>용인시 소하천정비종합계획(재정비) 전략환경영향평가(기후변화영향평가) 용역</v>
      </c>
      <c r="E30" s="872" t="str">
        <f t="shared" si="2"/>
        <v xml:space="preserve">
*용역중지 : 01.06.23</v>
      </c>
      <c r="F30" s="873" t="str">
        <f t="shared" si="2"/>
        <v>용인시 소하천정비종합계획(재정비) 전략환경영향평가(기후변화영향평가) 용역</v>
      </c>
      <c r="G30" s="878">
        <f t="shared" si="3"/>
        <v>46455037.037037037</v>
      </c>
      <c r="H30" s="879"/>
      <c r="I30" s="876"/>
      <c r="J30" s="877"/>
      <c r="L30" s="868" t="s">
        <v>1695</v>
      </c>
      <c r="M30" s="869">
        <v>46183</v>
      </c>
      <c r="N30" s="869">
        <v>46722</v>
      </c>
      <c r="O30" s="868">
        <v>540</v>
      </c>
      <c r="P30" s="869"/>
      <c r="Q30" s="869"/>
      <c r="R30" s="870">
        <v>687280000</v>
      </c>
      <c r="S30" s="868">
        <f t="shared" si="4"/>
        <v>365</v>
      </c>
    </row>
    <row r="31" spans="1:19" ht="39.950000000000003" customHeight="1">
      <c r="A31" s="888"/>
      <c r="B31" s="889"/>
      <c r="C31" s="860"/>
      <c r="D31" s="871" t="str">
        <f t="shared" si="1"/>
        <v>광주선운2 공공주택지구 사후환경영향조사(운영시) 용역</v>
      </c>
      <c r="E31" s="872" t="str">
        <f t="shared" si="2"/>
        <v xml:space="preserve">
*용역중지 : 02.12.31</v>
      </c>
      <c r="F31" s="873" t="str">
        <f t="shared" si="2"/>
        <v>광주선운2 공공주택지구 사후환경영향조사(운영시) 용역</v>
      </c>
      <c r="G31" s="878">
        <f t="shared" si="3"/>
        <v>24921573.905109491</v>
      </c>
      <c r="H31" s="879"/>
      <c r="I31" s="890"/>
      <c r="J31" s="891"/>
      <c r="L31" s="868" t="s">
        <v>163</v>
      </c>
      <c r="M31" s="869">
        <v>46255</v>
      </c>
      <c r="N31" s="869">
        <v>47350</v>
      </c>
      <c r="O31" s="868">
        <v>1096</v>
      </c>
      <c r="P31" s="869"/>
      <c r="Q31" s="869"/>
      <c r="R31" s="870">
        <v>748330000</v>
      </c>
      <c r="S31" s="868">
        <f t="shared" si="4"/>
        <v>365</v>
      </c>
    </row>
    <row r="32" spans="1:19" ht="48" customHeight="1">
      <c r="A32" s="848" t="s">
        <v>1696</v>
      </c>
      <c r="B32" s="856" t="str">
        <f>B5</f>
        <v>대기관리</v>
      </c>
      <c r="C32" s="856" t="str">
        <f>C5</f>
        <v>안세진</v>
      </c>
      <c r="D32" s="871" t="str">
        <f t="shared" si="1"/>
        <v>인천청라지구 경제자유구역 개발사업 사후환경영향조사 용역</v>
      </c>
      <c r="E32" s="872" t="str">
        <f t="shared" ref="E32:F47" si="5">K32&amp;IF(O32="","",CHAR(10)&amp;"*용역중지 : "&amp;TEXT(O32,"yy.mm.dd"))</f>
        <v xml:space="preserve">
*용역중지 : 20.08.16</v>
      </c>
      <c r="F32" s="873" t="str">
        <f t="shared" si="5"/>
        <v>인천청라지구 경제자유구역 개발사업 사후환경영향조사 용역</v>
      </c>
      <c r="G32" s="892">
        <f t="shared" si="3"/>
        <v>6144899.5221661795</v>
      </c>
      <c r="H32" s="892"/>
      <c r="I32" s="893"/>
      <c r="J32" s="894">
        <v>7</v>
      </c>
      <c r="L32" s="868" t="s">
        <v>1697</v>
      </c>
      <c r="M32" s="869">
        <v>38854</v>
      </c>
      <c r="N32" s="869">
        <v>46387</v>
      </c>
      <c r="O32" s="868">
        <v>7534</v>
      </c>
      <c r="P32" s="869"/>
      <c r="Q32" s="869"/>
      <c r="R32" s="870">
        <v>4583730000</v>
      </c>
      <c r="S32" s="868">
        <f t="shared" si="4"/>
        <v>101</v>
      </c>
    </row>
    <row r="33" spans="1:19" ht="48" customHeight="1">
      <c r="A33" s="848"/>
      <c r="B33" s="856"/>
      <c r="C33" s="856"/>
      <c r="D33" s="871" t="str">
        <f t="shared" si="1"/>
        <v>초지대교~인천간 도로건설공사 사후환경조사용역</v>
      </c>
      <c r="E33" s="872" t="str">
        <f t="shared" si="5"/>
        <v xml:space="preserve">
*용역중지 : 12.09.06</v>
      </c>
      <c r="F33" s="873" t="str">
        <f t="shared" si="5"/>
        <v>초지대교~인천간 도로건설공사 사후환경조사용역</v>
      </c>
      <c r="G33" s="892">
        <f t="shared" si="3"/>
        <v>9461795.8126483914</v>
      </c>
      <c r="H33" s="892"/>
      <c r="I33" s="876"/>
      <c r="J33" s="877"/>
      <c r="L33" s="868" t="s">
        <v>1680</v>
      </c>
      <c r="M33" s="869">
        <v>42425</v>
      </c>
      <c r="N33" s="869">
        <v>47057</v>
      </c>
      <c r="O33" s="868">
        <v>4633</v>
      </c>
      <c r="P33" s="869"/>
      <c r="Q33" s="869"/>
      <c r="R33" s="870">
        <v>1201000000</v>
      </c>
      <c r="S33" s="868">
        <f t="shared" si="4"/>
        <v>365</v>
      </c>
    </row>
    <row r="34" spans="1:19" ht="48" customHeight="1">
      <c r="A34" s="848"/>
      <c r="B34" s="856"/>
      <c r="C34" s="856"/>
      <c r="D34" s="871" t="str">
        <f t="shared" si="1"/>
        <v>지방어항(만대항) 건설사업 사후환경영향조사 용역</v>
      </c>
      <c r="E34" s="872" t="str">
        <f t="shared" si="5"/>
        <v xml:space="preserve">
*용역중지 : 08.10.26</v>
      </c>
      <c r="F34" s="873" t="str">
        <f t="shared" si="5"/>
        <v>지방어항(만대항) 건설사업 사후환경영향조사 용역</v>
      </c>
      <c r="G34" s="892">
        <f t="shared" si="3"/>
        <v>18688317.19428926</v>
      </c>
      <c r="H34" s="892"/>
      <c r="I34" s="876"/>
      <c r="J34" s="877"/>
      <c r="L34" s="868" t="s">
        <v>1698</v>
      </c>
      <c r="M34" s="869">
        <v>43402</v>
      </c>
      <c r="N34" s="869">
        <v>46807</v>
      </c>
      <c r="O34" s="868">
        <v>3222</v>
      </c>
      <c r="P34" s="869"/>
      <c r="Q34" s="869"/>
      <c r="R34" s="870">
        <v>1649692000</v>
      </c>
      <c r="S34" s="868">
        <f t="shared" si="4"/>
        <v>365</v>
      </c>
    </row>
    <row r="35" spans="1:19" ht="48" customHeight="1">
      <c r="A35" s="848"/>
      <c r="B35" s="856"/>
      <c r="C35" s="856"/>
      <c r="D35" s="871" t="str">
        <f t="shared" si="1"/>
        <v>경산대임 공공주택지구지구외 도로건설사업 전략환경영향평가 용역
*용역중지 : 24.05.22</v>
      </c>
      <c r="E35" s="872" t="str">
        <f t="shared" si="5"/>
        <v xml:space="preserve">
*용역중지 : 01.12.31</v>
      </c>
      <c r="F35" s="873" t="str">
        <f t="shared" si="5"/>
        <v>경산대임 공공주택지구지구외 도로건설사업 전략환경영향평가 용역
*용역중지 : 24.05.22</v>
      </c>
      <c r="G35" s="874" t="s">
        <v>1681</v>
      </c>
      <c r="H35" s="875"/>
      <c r="I35" s="876"/>
      <c r="J35" s="877"/>
      <c r="L35" s="868" t="s">
        <v>1686</v>
      </c>
      <c r="M35" s="869">
        <v>44715</v>
      </c>
      <c r="N35" s="869">
        <v>45445</v>
      </c>
      <c r="O35" s="868">
        <v>731</v>
      </c>
      <c r="P35" s="869">
        <v>45434</v>
      </c>
      <c r="Q35" s="869"/>
      <c r="R35" s="870">
        <v>211310000</v>
      </c>
      <c r="S35" s="868">
        <f>N35-P35+1</f>
        <v>12</v>
      </c>
    </row>
    <row r="36" spans="1:19" ht="48" customHeight="1">
      <c r="A36" s="848"/>
      <c r="B36" s="856"/>
      <c r="C36" s="856"/>
      <c r="D36" s="871" t="str">
        <f t="shared" si="1"/>
        <v>함안 군북일반산업단지 조성사업 사후환경영향조사(공사시) 용역</v>
      </c>
      <c r="E36" s="872" t="str">
        <f t="shared" si="5"/>
        <v xml:space="preserve">
*용역중지 : 05.06.25</v>
      </c>
      <c r="F36" s="873" t="str">
        <f t="shared" si="5"/>
        <v>함안 군북일반산업단지 조성사업 사후환경영향조사(공사시) 용역</v>
      </c>
      <c r="G36" s="892">
        <f t="shared" si="3"/>
        <v>12696824.762855716</v>
      </c>
      <c r="H36" s="892"/>
      <c r="I36" s="876"/>
      <c r="J36" s="877"/>
      <c r="L36" s="895" t="s">
        <v>1687</v>
      </c>
      <c r="M36" s="869">
        <v>44750</v>
      </c>
      <c r="N36" s="869">
        <v>46752</v>
      </c>
      <c r="O36" s="868">
        <v>2003</v>
      </c>
      <c r="P36" s="869"/>
      <c r="Q36" s="869"/>
      <c r="R36" s="870">
        <v>696760000</v>
      </c>
      <c r="S36" s="868">
        <f t="shared" si="4"/>
        <v>365</v>
      </c>
    </row>
    <row r="37" spans="1:19" ht="48" customHeight="1">
      <c r="A37" s="848"/>
      <c r="B37" s="856"/>
      <c r="C37" s="856"/>
      <c r="D37" s="871" t="str">
        <f t="shared" si="1"/>
        <v>석곡~북면간 연결도로 개설사업 사후환경영향조사 용역</v>
      </c>
      <c r="E37" s="872" t="str">
        <f t="shared" si="5"/>
        <v xml:space="preserve">
*용역중지 : 08.09.05</v>
      </c>
      <c r="F37" s="873" t="str">
        <f t="shared" si="5"/>
        <v>석곡~북면간 연결도로 개설사업 사후환경영향조사 용역</v>
      </c>
      <c r="G37" s="892">
        <f t="shared" si="3"/>
        <v>19714143.803216651</v>
      </c>
      <c r="H37" s="892"/>
      <c r="I37" s="876"/>
      <c r="J37" s="877"/>
      <c r="L37" s="868" t="s">
        <v>1688</v>
      </c>
      <c r="M37" s="869">
        <v>44783</v>
      </c>
      <c r="N37" s="869">
        <v>47953</v>
      </c>
      <c r="O37" s="868">
        <v>3171</v>
      </c>
      <c r="P37" s="869"/>
      <c r="Q37" s="869"/>
      <c r="R37" s="870">
        <v>1712700000</v>
      </c>
      <c r="S37" s="868">
        <f t="shared" si="4"/>
        <v>365</v>
      </c>
    </row>
    <row r="38" spans="1:19" ht="48" customHeight="1">
      <c r="A38" s="848"/>
      <c r="B38" s="856"/>
      <c r="C38" s="856"/>
      <c r="D38" s="871" t="str">
        <f>L38&amp;IF(Q38="","",CHAR(10)&amp;"*협의완료 : "&amp;TEXT(Q38,"yy.mm.dd"))</f>
        <v>광명시흥 공공주택지구 조성사업 환경영향평가용역
*협의완료 : 24.10.17</v>
      </c>
      <c r="E38" s="872" t="str">
        <f t="shared" si="5"/>
        <v xml:space="preserve">
*용역중지 : 05.12.31</v>
      </c>
      <c r="F38" s="873" t="str">
        <f t="shared" si="5"/>
        <v>광명시흥 공공주택지구 조성사업 환경영향평가용역</v>
      </c>
      <c r="G38" s="874" t="s">
        <v>529</v>
      </c>
      <c r="H38" s="875"/>
      <c r="I38" s="880">
        <v>7</v>
      </c>
      <c r="J38" s="877"/>
      <c r="L38" s="868" t="s">
        <v>1691</v>
      </c>
      <c r="M38" s="869">
        <v>45106</v>
      </c>
      <c r="N38" s="869">
        <v>47297</v>
      </c>
      <c r="O38" s="868">
        <v>2192</v>
      </c>
      <c r="P38" s="869"/>
      <c r="Q38" s="869">
        <v>45582</v>
      </c>
      <c r="R38" s="870">
        <v>2923480000</v>
      </c>
      <c r="S38" s="868">
        <f t="shared" si="4"/>
        <v>365</v>
      </c>
    </row>
    <row r="39" spans="1:19" ht="48" customHeight="1">
      <c r="A39" s="848"/>
      <c r="B39" s="856"/>
      <c r="C39" s="856"/>
      <c r="D39" s="871" t="str">
        <f t="shared" si="1"/>
        <v>부산울산22공공지원1공공지원민간임대주택공급촉진지구전략환경영향평가용역
*용역중지 : 23.12.20</v>
      </c>
      <c r="E39" s="872" t="str">
        <f t="shared" si="5"/>
        <v xml:space="preserve">
*용역중지 : 01.07.03</v>
      </c>
      <c r="F39" s="873" t="str">
        <f t="shared" si="5"/>
        <v>부산울산22공공지원1공공지원민간임대주택공급촉진지구전략환경영향평가용역
*용역중지 : 23.12.20</v>
      </c>
      <c r="G39" s="874" t="s">
        <v>1681</v>
      </c>
      <c r="H39" s="875"/>
      <c r="I39" s="876"/>
      <c r="J39" s="877"/>
      <c r="L39" s="868" t="s">
        <v>1692</v>
      </c>
      <c r="M39" s="869">
        <v>45125</v>
      </c>
      <c r="N39" s="869">
        <v>45674</v>
      </c>
      <c r="O39" s="868">
        <v>550</v>
      </c>
      <c r="P39" s="869">
        <v>45280</v>
      </c>
      <c r="Q39" s="869"/>
      <c r="R39" s="870">
        <v>250140000</v>
      </c>
      <c r="S39" s="868">
        <v>365</v>
      </c>
    </row>
    <row r="40" spans="1:19" ht="48" customHeight="1">
      <c r="A40" s="848"/>
      <c r="B40" s="856"/>
      <c r="C40" s="856"/>
      <c r="D40" s="871" t="str">
        <f t="shared" si="1"/>
        <v>김제백구 일반산업단지(제2특장차) 조성공사 사후환경영향조사(공사시) 용역</v>
      </c>
      <c r="E40" s="872" t="str">
        <f t="shared" si="5"/>
        <v xml:space="preserve">
*용역중지 : 02.06.01</v>
      </c>
      <c r="F40" s="873" t="str">
        <f t="shared" si="5"/>
        <v>김제백구 일반산업단지(제2특장차) 조성공사 사후환경영향조사(공사시) 용역</v>
      </c>
      <c r="G40" s="874" t="s">
        <v>204</v>
      </c>
      <c r="H40" s="875"/>
      <c r="I40" s="876"/>
      <c r="J40" s="877"/>
      <c r="L40" s="868" t="s">
        <v>1699</v>
      </c>
      <c r="M40" s="869">
        <v>45443</v>
      </c>
      <c r="N40" s="869">
        <v>46325</v>
      </c>
      <c r="O40" s="868">
        <v>883</v>
      </c>
      <c r="P40" s="869"/>
      <c r="Q40" s="869"/>
      <c r="R40" s="870">
        <v>578600000</v>
      </c>
      <c r="S40" s="868">
        <f t="shared" si="4"/>
        <v>39</v>
      </c>
    </row>
    <row r="41" spans="1:19" ht="48" customHeight="1">
      <c r="A41" s="848"/>
      <c r="B41" s="856"/>
      <c r="C41" s="856"/>
      <c r="D41" s="871" t="str">
        <f t="shared" si="1"/>
        <v>하남교산 광암 기업이전단지 사후환경영향조사(공사시) 용역</v>
      </c>
      <c r="E41" s="872" t="str">
        <f t="shared" si="5"/>
        <v xml:space="preserve">
*용역중지 : 03.08.31</v>
      </c>
      <c r="F41" s="873" t="str">
        <f t="shared" si="5"/>
        <v>하남교산 광암 기업이전단지 사후환경영향조사(공사시) 용역</v>
      </c>
      <c r="G41" s="892">
        <f t="shared" si="3"/>
        <v>20077998.506348021</v>
      </c>
      <c r="H41" s="892"/>
      <c r="I41" s="876"/>
      <c r="J41" s="877"/>
      <c r="L41" s="868" t="s">
        <v>161</v>
      </c>
      <c r="M41" s="869">
        <v>45653</v>
      </c>
      <c r="N41" s="869">
        <v>46991</v>
      </c>
      <c r="O41" s="868">
        <v>1339</v>
      </c>
      <c r="P41" s="869"/>
      <c r="Q41" s="869"/>
      <c r="R41" s="870">
        <v>736560000</v>
      </c>
      <c r="S41" s="868">
        <f t="shared" si="4"/>
        <v>365</v>
      </c>
    </row>
    <row r="42" spans="1:19" ht="48" customHeight="1">
      <c r="A42" s="848"/>
      <c r="B42" s="856"/>
      <c r="C42" s="856"/>
      <c r="D42" s="871" t="str">
        <f t="shared" si="1"/>
        <v>한강 고양권역 하천기본계획 전략환경영향평가용역</v>
      </c>
      <c r="E42" s="872" t="str">
        <f t="shared" si="5"/>
        <v xml:space="preserve">
*용역중지 : 01.08.22</v>
      </c>
      <c r="F42" s="873" t="str">
        <f t="shared" si="5"/>
        <v>한강 고양권역 하천기본계획 전략환경영향평가용역</v>
      </c>
      <c r="G42" s="892">
        <f t="shared" si="3"/>
        <v>18292310.166666668</v>
      </c>
      <c r="H42" s="892"/>
      <c r="I42" s="876"/>
      <c r="J42" s="877"/>
      <c r="L42" s="868" t="s">
        <v>1700</v>
      </c>
      <c r="M42" s="869">
        <v>45820</v>
      </c>
      <c r="N42" s="869">
        <v>46419</v>
      </c>
      <c r="O42" s="868">
        <v>600</v>
      </c>
      <c r="P42" s="869"/>
      <c r="Q42" s="869"/>
      <c r="R42" s="870">
        <v>825217000</v>
      </c>
      <c r="S42" s="868">
        <f t="shared" si="4"/>
        <v>133</v>
      </c>
    </row>
    <row r="43" spans="1:19" ht="48" customHeight="1">
      <c r="A43" s="848"/>
      <c r="B43" s="856"/>
      <c r="C43" s="856"/>
      <c r="D43" s="871" t="str">
        <f t="shared" si="1"/>
        <v>진주문산 공공주택지구 조성사업 환경영향평가용역</v>
      </c>
      <c r="E43" s="872" t="str">
        <f t="shared" si="5"/>
        <v xml:space="preserve">
*용역중지 : 05.12.30</v>
      </c>
      <c r="F43" s="873" t="str">
        <f t="shared" si="5"/>
        <v>진주문산 공공주택지구 조성사업 환경영향평가용역</v>
      </c>
      <c r="G43" s="892">
        <f t="shared" si="3"/>
        <v>24773521.223185755</v>
      </c>
      <c r="H43" s="892"/>
      <c r="I43" s="876"/>
      <c r="J43" s="877"/>
      <c r="L43" s="868" t="s">
        <v>888</v>
      </c>
      <c r="M43" s="869">
        <v>45903</v>
      </c>
      <c r="N43" s="869">
        <v>48093</v>
      </c>
      <c r="O43" s="868">
        <v>2191</v>
      </c>
      <c r="P43" s="869"/>
      <c r="Q43" s="869"/>
      <c r="R43" s="870">
        <v>1487090000</v>
      </c>
      <c r="S43" s="868">
        <f t="shared" si="4"/>
        <v>365</v>
      </c>
    </row>
    <row r="44" spans="1:19" ht="48" customHeight="1">
      <c r="A44" s="848"/>
      <c r="B44" s="856"/>
      <c r="C44" s="856"/>
      <c r="D44" s="871" t="str">
        <f t="shared" si="1"/>
        <v>한강 덕포지구 하천정비사업 소규모 환경영향평가 용역
*용역중지 : 26.09.09</v>
      </c>
      <c r="E44" s="872" t="str">
        <f t="shared" si="5"/>
        <v xml:space="preserve">
*용역중지 : 00.12.25</v>
      </c>
      <c r="F44" s="873" t="str">
        <f t="shared" si="5"/>
        <v>한강 덕포지구 하천정비사업 소규모 환경영향평가 용역
*용역중지 : 26.09.09</v>
      </c>
      <c r="G44" s="892">
        <f t="shared" si="3"/>
        <v>10357783.333333332</v>
      </c>
      <c r="H44" s="892"/>
      <c r="I44" s="876"/>
      <c r="J44" s="877"/>
      <c r="L44" s="868" t="s">
        <v>1701</v>
      </c>
      <c r="M44" s="869">
        <v>45968</v>
      </c>
      <c r="N44" s="869">
        <v>46420</v>
      </c>
      <c r="O44" s="868">
        <v>360</v>
      </c>
      <c r="P44" s="869">
        <v>46274</v>
      </c>
      <c r="Q44" s="869"/>
      <c r="R44" s="870">
        <v>253660000</v>
      </c>
      <c r="S44" s="868">
        <f>N44-P44+1</f>
        <v>147</v>
      </c>
    </row>
    <row r="45" spans="1:19" ht="48" customHeight="1">
      <c r="A45" s="848"/>
      <c r="B45" s="856"/>
      <c r="C45" s="856"/>
      <c r="D45" s="871" t="str">
        <f t="shared" si="1"/>
        <v>가덕도신공항 접근철도 환경영향평가</v>
      </c>
      <c r="E45" s="872" t="str">
        <f t="shared" si="5"/>
        <v xml:space="preserve">
*용역중지 : 00.12.30</v>
      </c>
      <c r="F45" s="873" t="str">
        <f t="shared" si="5"/>
        <v>가덕도신공항 접근철도 환경영향평가</v>
      </c>
      <c r="G45" s="874" t="s">
        <v>204</v>
      </c>
      <c r="H45" s="875"/>
      <c r="I45" s="876"/>
      <c r="J45" s="877"/>
      <c r="L45" s="868" t="s">
        <v>809</v>
      </c>
      <c r="M45" s="869">
        <v>45986</v>
      </c>
      <c r="N45" s="869">
        <v>46350</v>
      </c>
      <c r="O45" s="868">
        <v>365</v>
      </c>
      <c r="P45" s="869"/>
      <c r="Q45" s="869"/>
      <c r="R45" s="870">
        <v>1151690000</v>
      </c>
      <c r="S45" s="868">
        <f t="shared" si="4"/>
        <v>64</v>
      </c>
    </row>
    <row r="46" spans="1:19" ht="48" customHeight="1">
      <c r="A46" s="848"/>
      <c r="B46" s="856"/>
      <c r="C46" s="856"/>
      <c r="D46" s="871" t="str">
        <f t="shared" si="1"/>
        <v>도비도-난지도 해양관광복합단지 지역특화반전특구 전략환경영향평가 등 용역</v>
      </c>
      <c r="E46" s="872" t="str">
        <f t="shared" si="5"/>
        <v xml:space="preserve">
*용역중지 : 01.01.20</v>
      </c>
      <c r="F46" s="873" t="str">
        <f t="shared" si="5"/>
        <v>도비도-난지도 해양관광복합단지 지역특화반전특구 전략환경영향평가 등 용역</v>
      </c>
      <c r="G46" s="874" t="s">
        <v>204</v>
      </c>
      <c r="H46" s="875"/>
      <c r="I46" s="890"/>
      <c r="J46" s="891"/>
      <c r="L46" s="868" t="s">
        <v>1702</v>
      </c>
      <c r="M46" s="869">
        <v>45971</v>
      </c>
      <c r="N46" s="869">
        <v>46356</v>
      </c>
      <c r="O46" s="868">
        <v>386</v>
      </c>
      <c r="P46" s="869"/>
      <c r="Q46" s="869"/>
      <c r="R46" s="870">
        <v>627000000</v>
      </c>
      <c r="S46" s="868">
        <f t="shared" si="4"/>
        <v>70</v>
      </c>
    </row>
    <row r="47" spans="1:19" ht="45" customHeight="1">
      <c r="A47" s="848" t="s">
        <v>1696</v>
      </c>
      <c r="B47" s="856" t="str">
        <f>B6</f>
        <v>수질관리</v>
      </c>
      <c r="C47" s="856" t="str">
        <f>C6</f>
        <v>김정열</v>
      </c>
      <c r="D47" s="871" t="s">
        <v>1703</v>
      </c>
      <c r="E47" s="872" t="str">
        <f t="shared" si="5"/>
        <v xml:space="preserve">
*용역중지 : 09.10.02</v>
      </c>
      <c r="F47" s="873" t="str">
        <f t="shared" si="5"/>
        <v>개포 구룡마을 환경 및 교통영향평가 용역
※협의완료(2018.04.16)
※용역중지(2026.06.25)
*용역중지 : 2026.06.25</v>
      </c>
      <c r="G47" s="874" t="s">
        <v>529</v>
      </c>
      <c r="H47" s="875"/>
      <c r="I47" s="893"/>
      <c r="J47" s="894"/>
      <c r="L47" s="868" t="s">
        <v>1704</v>
      </c>
      <c r="M47" s="869" t="s">
        <v>1705</v>
      </c>
      <c r="N47" s="869" t="s">
        <v>1706</v>
      </c>
      <c r="O47" s="868">
        <v>3563</v>
      </c>
      <c r="P47" s="869" t="s">
        <v>1707</v>
      </c>
      <c r="Q47" s="869" t="s">
        <v>1708</v>
      </c>
      <c r="R47" s="870">
        <v>685232100</v>
      </c>
      <c r="S47" s="868" t="e">
        <f>N47-P47+1</f>
        <v>#VALUE!</v>
      </c>
    </row>
    <row r="48" spans="1:19" ht="45" customHeight="1">
      <c r="A48" s="848"/>
      <c r="B48" s="856"/>
      <c r="C48" s="856"/>
      <c r="D48" s="871" t="str">
        <f t="shared" ref="D48:D92" si="6">L48&amp;IF(P48="","",CHAR(10)&amp;"*용역중지 : "&amp;TEXT(P48,"yy.mm.dd"))</f>
        <v>서울 고덕강일 공공주택지구 사후환경영향조사용역</v>
      </c>
      <c r="E48" s="872" t="str">
        <f t="shared" ref="E48:F63" si="7">K48&amp;IF(O48="","",CHAR(10)&amp;"*용역중지 : "&amp;TEXT(O48,"yy.mm.dd"))</f>
        <v xml:space="preserve">
*용역중지 : 14.01.02</v>
      </c>
      <c r="F48" s="873" t="str">
        <f t="shared" si="7"/>
        <v>서울 고덕강일 공공주택지구 사후환경영향조사용역</v>
      </c>
      <c r="G48" s="892" t="e">
        <f t="shared" ref="G48:G118" si="8">(S48/O48*R48)/10</f>
        <v>#VALUE!</v>
      </c>
      <c r="H48" s="892"/>
      <c r="I48" s="876"/>
      <c r="J48" s="877"/>
      <c r="L48" s="868" t="s">
        <v>1709</v>
      </c>
      <c r="M48" s="869" t="s">
        <v>1710</v>
      </c>
      <c r="N48" s="869" t="s">
        <v>1711</v>
      </c>
      <c r="O48" s="868">
        <v>5116</v>
      </c>
      <c r="P48" s="869" t="s">
        <v>296</v>
      </c>
      <c r="Q48" s="869" t="s">
        <v>296</v>
      </c>
      <c r="R48" s="870">
        <v>2526381000</v>
      </c>
      <c r="S48" s="868" t="e">
        <f t="shared" si="4"/>
        <v>#VALUE!</v>
      </c>
    </row>
    <row r="49" spans="1:19" ht="45" customHeight="1">
      <c r="A49" s="848"/>
      <c r="B49" s="856"/>
      <c r="C49" s="856"/>
      <c r="D49" s="871" t="str">
        <f t="shared" si="6"/>
        <v>양산사송 공공주택지구 사후환경영향조사(공사시) 용역</v>
      </c>
      <c r="E49" s="872" t="str">
        <f t="shared" si="7"/>
        <v xml:space="preserve">
*용역중지 : 08.11.24</v>
      </c>
      <c r="F49" s="873" t="str">
        <f t="shared" si="7"/>
        <v>양산사송 공공주택지구 사후환경영향조사(공사시) 용역</v>
      </c>
      <c r="G49" s="892" t="e">
        <f t="shared" si="8"/>
        <v>#VALUE!</v>
      </c>
      <c r="H49" s="892"/>
      <c r="I49" s="876"/>
      <c r="J49" s="877"/>
      <c r="L49" s="868" t="s">
        <v>1712</v>
      </c>
      <c r="M49" s="869" t="s">
        <v>1713</v>
      </c>
      <c r="N49" s="869" t="s">
        <v>1714</v>
      </c>
      <c r="O49" s="868">
        <v>3251</v>
      </c>
      <c r="P49" s="869" t="s">
        <v>296</v>
      </c>
      <c r="Q49" s="869" t="s">
        <v>296</v>
      </c>
      <c r="R49" s="870">
        <v>2609855000</v>
      </c>
      <c r="S49" s="868" t="e">
        <f t="shared" si="4"/>
        <v>#VALUE!</v>
      </c>
    </row>
    <row r="50" spans="1:19" ht="45" customHeight="1">
      <c r="A50" s="848"/>
      <c r="B50" s="856"/>
      <c r="C50" s="856"/>
      <c r="D50" s="871" t="str">
        <f t="shared" si="6"/>
        <v>안성~성남 고속도로 건설사업 사후환경영향조사용역</v>
      </c>
      <c r="E50" s="872" t="str">
        <f t="shared" si="7"/>
        <v xml:space="preserve">
*용역중지 : 10.02.12</v>
      </c>
      <c r="F50" s="873" t="str">
        <f t="shared" si="7"/>
        <v>안성~성남 고속도로 건설사업 사후환경영향조사용역</v>
      </c>
      <c r="G50" s="892" t="e">
        <f t="shared" si="8"/>
        <v>#VALUE!</v>
      </c>
      <c r="H50" s="892"/>
      <c r="I50" s="876"/>
      <c r="J50" s="877"/>
      <c r="L50" s="868" t="s">
        <v>1715</v>
      </c>
      <c r="M50" s="869" t="s">
        <v>1716</v>
      </c>
      <c r="N50" s="869" t="s">
        <v>1717</v>
      </c>
      <c r="O50" s="868">
        <v>3696</v>
      </c>
      <c r="P50" s="869" t="s">
        <v>296</v>
      </c>
      <c r="Q50" s="869" t="s">
        <v>296</v>
      </c>
      <c r="R50" s="870">
        <v>4087480000</v>
      </c>
      <c r="S50" s="868" t="e">
        <f t="shared" si="4"/>
        <v>#VALUE!</v>
      </c>
    </row>
    <row r="51" spans="1:19" ht="45" customHeight="1">
      <c r="A51" s="848"/>
      <c r="B51" s="856"/>
      <c r="C51" s="856"/>
      <c r="D51" s="871" t="str">
        <f t="shared" si="6"/>
        <v>국도5호선 춘천-화천1 도로건설공사 사후환경영향조사용역</v>
      </c>
      <c r="E51" s="872" t="str">
        <f t="shared" si="7"/>
        <v xml:space="preserve">
*용역중지 : 10.07.06</v>
      </c>
      <c r="F51" s="873" t="str">
        <f t="shared" si="7"/>
        <v>국도5호선 춘천-화천1 도로건설공사 사후환경영향조사용역</v>
      </c>
      <c r="G51" s="892" t="e">
        <f t="shared" si="8"/>
        <v>#VALUE!</v>
      </c>
      <c r="H51" s="892"/>
      <c r="I51" s="876"/>
      <c r="J51" s="877"/>
      <c r="L51" s="868" t="s">
        <v>1718</v>
      </c>
      <c r="M51" s="869" t="s">
        <v>1719</v>
      </c>
      <c r="N51" s="869" t="s">
        <v>1720</v>
      </c>
      <c r="O51" s="868">
        <v>3840</v>
      </c>
      <c r="P51" s="869" t="s">
        <v>296</v>
      </c>
      <c r="Q51" s="869" t="s">
        <v>296</v>
      </c>
      <c r="R51" s="870">
        <v>812000000</v>
      </c>
      <c r="S51" s="868" t="e">
        <f t="shared" si="4"/>
        <v>#VALUE!</v>
      </c>
    </row>
    <row r="52" spans="1:19" ht="45" customHeight="1">
      <c r="A52" s="848"/>
      <c r="B52" s="856"/>
      <c r="C52" s="856"/>
      <c r="D52" s="871" t="str">
        <f>L52&amp;IF(Q52="","",CHAR(10)&amp;"*협의완료 : "&amp;TEXT(Q52,"yy.mm.dd"))</f>
        <v>제2용인테크노밸리 환경영향평가(재협의)용역
*협의완료 : 2021.03.31</v>
      </c>
      <c r="E52" s="872" t="str">
        <f t="shared" si="7"/>
        <v xml:space="preserve">
*용역중지 : 07.04.12</v>
      </c>
      <c r="F52" s="873" t="str">
        <f t="shared" si="7"/>
        <v>제2용인테크노밸리 환경영향평가(재협의)용역</v>
      </c>
      <c r="G52" s="874" t="s">
        <v>529</v>
      </c>
      <c r="H52" s="875"/>
      <c r="I52" s="876"/>
      <c r="J52" s="877"/>
      <c r="L52" s="868" t="s">
        <v>1721</v>
      </c>
      <c r="M52" s="869" t="s">
        <v>1722</v>
      </c>
      <c r="N52" s="869" t="s">
        <v>1723</v>
      </c>
      <c r="O52" s="868">
        <v>2659</v>
      </c>
      <c r="P52" s="869" t="s">
        <v>296</v>
      </c>
      <c r="Q52" s="869" t="s">
        <v>1724</v>
      </c>
      <c r="R52" s="870">
        <v>233000000</v>
      </c>
      <c r="S52" s="868" t="e">
        <f t="shared" si="4"/>
        <v>#VALUE!</v>
      </c>
    </row>
    <row r="53" spans="1:19" ht="45" customHeight="1">
      <c r="A53" s="848"/>
      <c r="B53" s="856"/>
      <c r="C53" s="856"/>
      <c r="D53" s="871" t="str">
        <f t="shared" si="6"/>
        <v>서울20공공2지구 전략환경영향평가 용역</v>
      </c>
      <c r="E53" s="872" t="str">
        <f t="shared" si="7"/>
        <v xml:space="preserve">
*용역중지 : 03.02.24</v>
      </c>
      <c r="F53" s="873" t="str">
        <f t="shared" si="7"/>
        <v>서울20공공2지구 전략환경영향평가 용역</v>
      </c>
      <c r="G53" s="892" t="e">
        <f t="shared" si="8"/>
        <v>#VALUE!</v>
      </c>
      <c r="H53" s="892"/>
      <c r="I53" s="876"/>
      <c r="J53" s="877"/>
      <c r="L53" s="868" t="s">
        <v>1725</v>
      </c>
      <c r="M53" s="869" t="s">
        <v>1726</v>
      </c>
      <c r="N53" s="869" t="s">
        <v>1727</v>
      </c>
      <c r="O53" s="868">
        <v>1151</v>
      </c>
      <c r="P53" s="869"/>
      <c r="Q53" s="869" t="s">
        <v>296</v>
      </c>
      <c r="R53" s="870">
        <v>451640000</v>
      </c>
      <c r="S53" s="868" t="e">
        <f t="shared" si="4"/>
        <v>#VALUE!</v>
      </c>
    </row>
    <row r="54" spans="1:19" ht="45" customHeight="1">
      <c r="A54" s="848"/>
      <c r="B54" s="856"/>
      <c r="C54" s="856"/>
      <c r="D54" s="871" t="str">
        <f>L54&amp;IF(Q54="","",CHAR(10)&amp;"*협의완료 : "&amp;TEXT(Q54,"yy.mm.dd"))</f>
        <v>원주 단계공원 공공지원민간임대주택 공급촉진지구 조성사업 환경영향평가용역
*협의완료 : 2023.07.05</v>
      </c>
      <c r="E54" s="872" t="str">
        <f t="shared" si="7"/>
        <v xml:space="preserve">
*용역중지 : 07.01.15</v>
      </c>
      <c r="F54" s="873" t="str">
        <f t="shared" si="7"/>
        <v>원주 단계공원 공공지원민간임대주택 공급촉진지구 조성사업 환경영향평가용역</v>
      </c>
      <c r="G54" s="874" t="s">
        <v>529</v>
      </c>
      <c r="H54" s="875"/>
      <c r="I54" s="880">
        <v>7</v>
      </c>
      <c r="J54" s="877"/>
      <c r="L54" s="868" t="s">
        <v>1728</v>
      </c>
      <c r="M54" s="869" t="s">
        <v>1729</v>
      </c>
      <c r="N54" s="869" t="s">
        <v>1730</v>
      </c>
      <c r="O54" s="868">
        <v>2572</v>
      </c>
      <c r="P54" s="869" t="s">
        <v>296</v>
      </c>
      <c r="Q54" s="869" t="s">
        <v>1731</v>
      </c>
      <c r="R54" s="870">
        <v>913690000</v>
      </c>
      <c r="S54" s="868" t="e">
        <f t="shared" si="4"/>
        <v>#VALUE!</v>
      </c>
    </row>
    <row r="55" spans="1:19" ht="45" customHeight="1">
      <c r="A55" s="848"/>
      <c r="B55" s="856"/>
      <c r="C55" s="856"/>
      <c r="D55" s="871" t="str">
        <f t="shared" si="6"/>
        <v>춘천~속초 철도건설 제1,7공구(T/K) 사후환경영향조사용역</v>
      </c>
      <c r="E55" s="872" t="str">
        <f t="shared" si="7"/>
        <v xml:space="preserve">
*용역중지 : 08.01.28</v>
      </c>
      <c r="F55" s="873" t="str">
        <f t="shared" si="7"/>
        <v>춘천~속초 철도건설 제1,7공구(T/K) 사후환경영향조사용역</v>
      </c>
      <c r="G55" s="892" t="e">
        <f t="shared" si="8"/>
        <v>#VALUE!</v>
      </c>
      <c r="H55" s="892"/>
      <c r="I55" s="876"/>
      <c r="J55" s="877"/>
      <c r="L55" s="868" t="s">
        <v>1732</v>
      </c>
      <c r="M55" s="869" t="s">
        <v>1733</v>
      </c>
      <c r="N55" s="869" t="s">
        <v>1734</v>
      </c>
      <c r="O55" s="868">
        <v>2950</v>
      </c>
      <c r="P55" s="869" t="s">
        <v>296</v>
      </c>
      <c r="Q55" s="869" t="s">
        <v>296</v>
      </c>
      <c r="R55" s="870">
        <v>2242460000</v>
      </c>
      <c r="S55" s="868" t="e">
        <f t="shared" si="4"/>
        <v>#VALUE!</v>
      </c>
    </row>
    <row r="56" spans="1:19" ht="45" customHeight="1">
      <c r="A56" s="848"/>
      <c r="B56" s="856"/>
      <c r="C56" s="856"/>
      <c r="D56" s="871" t="str">
        <f t="shared" si="6"/>
        <v>500kV 동해안-신가평T/L 건설공사(동부-1구간) 사후환경영향조사 용역</v>
      </c>
      <c r="E56" s="872" t="str">
        <f t="shared" si="7"/>
        <v xml:space="preserve">
*용역중지 : 04.07.30</v>
      </c>
      <c r="F56" s="873" t="str">
        <f t="shared" si="7"/>
        <v>500kV 동해안-신가평T/L 건설공사(동부-1구간) 사후환경영향조사 용역</v>
      </c>
      <c r="G56" s="892" t="e">
        <f t="shared" si="8"/>
        <v>#VALUE!</v>
      </c>
      <c r="H56" s="892"/>
      <c r="I56" s="876"/>
      <c r="J56" s="877"/>
      <c r="L56" s="868" t="s">
        <v>1735</v>
      </c>
      <c r="M56" s="869" t="s">
        <v>1736</v>
      </c>
      <c r="N56" s="869" t="s">
        <v>1737</v>
      </c>
      <c r="O56" s="868">
        <v>1673</v>
      </c>
      <c r="P56" s="869" t="s">
        <v>296</v>
      </c>
      <c r="Q56" s="869" t="s">
        <v>296</v>
      </c>
      <c r="R56" s="870">
        <v>935277000</v>
      </c>
      <c r="S56" s="868" t="e">
        <f t="shared" si="4"/>
        <v>#VALUE!</v>
      </c>
    </row>
    <row r="57" spans="1:19" ht="45" customHeight="1">
      <c r="A57" s="848"/>
      <c r="B57" s="856"/>
      <c r="C57" s="856"/>
      <c r="D57" s="871" t="str">
        <f t="shared" si="6"/>
        <v>광주 의료특화산업단지 조성사업 전략 및 환경영향평가 용역</v>
      </c>
      <c r="E57" s="872" t="str">
        <f t="shared" si="7"/>
        <v xml:space="preserve">
*용역중지 : 01.12.30</v>
      </c>
      <c r="F57" s="873" t="str">
        <f t="shared" si="7"/>
        <v>광주 의료특화산업단지 조성사업 전략 및 환경영향평가 용역</v>
      </c>
      <c r="G57" s="892" t="e">
        <f t="shared" si="8"/>
        <v>#VALUE!</v>
      </c>
      <c r="H57" s="892"/>
      <c r="I57" s="876"/>
      <c r="J57" s="877"/>
      <c r="L57" s="868" t="s">
        <v>1738</v>
      </c>
      <c r="M57" s="869" t="s">
        <v>1739</v>
      </c>
      <c r="N57" s="869" t="s">
        <v>1740</v>
      </c>
      <c r="O57" s="868">
        <v>730</v>
      </c>
      <c r="P57" s="869" t="s">
        <v>296</v>
      </c>
      <c r="Q57" s="869" t="s">
        <v>296</v>
      </c>
      <c r="R57" s="870">
        <v>473830000</v>
      </c>
      <c r="S57" s="868" t="e">
        <f t="shared" si="4"/>
        <v>#VALUE!</v>
      </c>
    </row>
    <row r="58" spans="1:19" ht="45" customHeight="1">
      <c r="A58" s="848"/>
      <c r="B58" s="856"/>
      <c r="C58" s="856"/>
      <c r="D58" s="871" t="str">
        <f t="shared" si="6"/>
        <v>신림~봉천터널 도로건설공사 사후환경영향조사용역</v>
      </c>
      <c r="E58" s="872" t="str">
        <f t="shared" si="7"/>
        <v xml:space="preserve">
*용역중지 : 02.11.11</v>
      </c>
      <c r="F58" s="873" t="str">
        <f t="shared" si="7"/>
        <v>신림~봉천터널 도로건설공사 사후환경영향조사용역</v>
      </c>
      <c r="G58" s="892" t="e">
        <f t="shared" si="8"/>
        <v>#VALUE!</v>
      </c>
      <c r="H58" s="892"/>
      <c r="I58" s="876"/>
      <c r="J58" s="877"/>
      <c r="L58" s="868" t="s">
        <v>304</v>
      </c>
      <c r="M58" s="869" t="s">
        <v>1741</v>
      </c>
      <c r="N58" s="869" t="s">
        <v>1714</v>
      </c>
      <c r="O58" s="868">
        <v>1046</v>
      </c>
      <c r="P58" s="869" t="s">
        <v>296</v>
      </c>
      <c r="Q58" s="869" t="s">
        <v>296</v>
      </c>
      <c r="R58" s="870">
        <v>772780000</v>
      </c>
      <c r="S58" s="868" t="e">
        <f t="shared" si="4"/>
        <v>#VALUE!</v>
      </c>
    </row>
    <row r="59" spans="1:19" ht="45" customHeight="1">
      <c r="A59" s="848"/>
      <c r="B59" s="856"/>
      <c r="C59" s="856"/>
      <c r="D59" s="871" t="str">
        <f t="shared" si="6"/>
        <v>국도42호선 정선 임계-동해 신흥 도로건설공사 사후환경영향조사용역</v>
      </c>
      <c r="E59" s="872" t="str">
        <f t="shared" si="7"/>
        <v xml:space="preserve">
*용역중지 : 09.11.08</v>
      </c>
      <c r="F59" s="873" t="str">
        <f t="shared" si="7"/>
        <v>국도42호선 정선 임계-동해 신흥 도로건설공사 사후환경영향조사용역</v>
      </c>
      <c r="G59" s="892" t="e">
        <f t="shared" si="8"/>
        <v>#VALUE!</v>
      </c>
      <c r="H59" s="892"/>
      <c r="I59" s="876"/>
      <c r="J59" s="877"/>
      <c r="L59" s="868" t="s">
        <v>1742</v>
      </c>
      <c r="M59" s="869" t="s">
        <v>1743</v>
      </c>
      <c r="N59" s="869" t="s">
        <v>1744</v>
      </c>
      <c r="O59" s="868">
        <v>3600</v>
      </c>
      <c r="P59" s="869" t="s">
        <v>296</v>
      </c>
      <c r="Q59" s="869" t="s">
        <v>296</v>
      </c>
      <c r="R59" s="870">
        <v>2779900000</v>
      </c>
      <c r="S59" s="868" t="e">
        <f t="shared" si="4"/>
        <v>#VALUE!</v>
      </c>
    </row>
    <row r="60" spans="1:19" ht="45" customHeight="1">
      <c r="A60" s="848"/>
      <c r="B60" s="856"/>
      <c r="C60" s="856"/>
      <c r="D60" s="871" t="str">
        <f t="shared" si="6"/>
        <v>충청남도 지역개발계획(‘27~‘36) 재수립 전략환경영향평가 용역</v>
      </c>
      <c r="E60" s="872" t="str">
        <f t="shared" si="7"/>
        <v xml:space="preserve">
*용역중지 : 00.12.25</v>
      </c>
      <c r="F60" s="873" t="str">
        <f t="shared" si="7"/>
        <v>충청남도 지역개발계획(‘27~‘36) 재수립 전략환경영향평가 용역</v>
      </c>
      <c r="G60" s="874" t="s">
        <v>204</v>
      </c>
      <c r="H60" s="875"/>
      <c r="I60" s="876"/>
      <c r="J60" s="877"/>
      <c r="L60" s="868" t="s">
        <v>1745</v>
      </c>
      <c r="M60" s="869" t="s">
        <v>1746</v>
      </c>
      <c r="N60" s="869" t="s">
        <v>1747</v>
      </c>
      <c r="O60" s="868">
        <v>360</v>
      </c>
      <c r="P60" s="869" t="s">
        <v>296</v>
      </c>
      <c r="Q60" s="869" t="s">
        <v>296</v>
      </c>
      <c r="R60" s="870">
        <v>182611000</v>
      </c>
      <c r="S60" s="868" t="e">
        <f t="shared" si="4"/>
        <v>#VALUE!</v>
      </c>
    </row>
    <row r="61" spans="1:19" ht="45" customHeight="1">
      <c r="A61" s="848"/>
      <c r="B61" s="856"/>
      <c r="C61" s="856"/>
      <c r="D61" s="871" t="str">
        <f t="shared" si="6"/>
        <v>화옹지구 대단위농업개발사업 사후환경영향조사 용역</v>
      </c>
      <c r="E61" s="872" t="str">
        <f t="shared" si="7"/>
        <v xml:space="preserve">
*용역중지 : 03.11.16</v>
      </c>
      <c r="F61" s="873" t="str">
        <f t="shared" si="7"/>
        <v>화옹지구 대단위농업개발사업 사후환경영향조사 용역</v>
      </c>
      <c r="G61" s="892" t="e">
        <f t="shared" si="8"/>
        <v>#VALUE!</v>
      </c>
      <c r="H61" s="892"/>
      <c r="I61" s="890"/>
      <c r="J61" s="877"/>
      <c r="L61" s="868" t="s">
        <v>1748</v>
      </c>
      <c r="M61" s="869" t="s">
        <v>1749</v>
      </c>
      <c r="N61" s="869" t="s">
        <v>1750</v>
      </c>
      <c r="O61" s="868">
        <v>1416</v>
      </c>
      <c r="P61" s="869" t="s">
        <v>296</v>
      </c>
      <c r="Q61" s="869" t="s">
        <v>296</v>
      </c>
      <c r="R61" s="870">
        <v>708685000</v>
      </c>
      <c r="S61" s="868" t="e">
        <f t="shared" si="4"/>
        <v>#VALUE!</v>
      </c>
    </row>
    <row r="62" spans="1:19" ht="44.1" customHeight="1">
      <c r="A62" s="848" t="s">
        <v>1751</v>
      </c>
      <c r="B62" s="856" t="str">
        <f>B7</f>
        <v>소음진동</v>
      </c>
      <c r="C62" s="856" t="str">
        <f>C7</f>
        <v>심상화</v>
      </c>
      <c r="D62" s="871" t="str">
        <f t="shared" si="6"/>
        <v>화성 00공공주택지구 전략 및 소규모환경영향평가 용역
*용역중지 : 23.07.01</v>
      </c>
      <c r="E62" s="872" t="str">
        <f t="shared" si="7"/>
        <v xml:space="preserve">
*용역중지 : 02.12.30</v>
      </c>
      <c r="F62" s="873" t="str">
        <f t="shared" si="7"/>
        <v>화성 00공공주택지구 전략 및 소규모환경영향평가 용역
*용역중지 : 23.07.01</v>
      </c>
      <c r="G62" s="874" t="s">
        <v>1681</v>
      </c>
      <c r="H62" s="875"/>
      <c r="I62" s="893"/>
      <c r="J62" s="877"/>
      <c r="L62" s="896" t="s">
        <v>1752</v>
      </c>
      <c r="M62" s="869">
        <v>44298</v>
      </c>
      <c r="N62" s="869">
        <v>45392</v>
      </c>
      <c r="O62" s="868">
        <v>1095</v>
      </c>
      <c r="P62" s="869">
        <v>45108</v>
      </c>
      <c r="Q62" s="869"/>
      <c r="R62" s="870">
        <v>330470000</v>
      </c>
      <c r="S62" s="868">
        <f>N62-P62+1</f>
        <v>285</v>
      </c>
    </row>
    <row r="63" spans="1:19" ht="44.1" customHeight="1">
      <c r="A63" s="848"/>
      <c r="B63" s="856"/>
      <c r="C63" s="856"/>
      <c r="D63" s="871" t="str">
        <f t="shared" si="6"/>
        <v>인천발 KTX 직결사업 사후환경영향조사용역</v>
      </c>
      <c r="E63" s="872" t="str">
        <f t="shared" si="7"/>
        <v xml:space="preserve">
*용역중지 : 08.05.19</v>
      </c>
      <c r="F63" s="873" t="str">
        <f t="shared" si="7"/>
        <v>인천발 KTX 직결사업 사후환경영향조사용역</v>
      </c>
      <c r="G63" s="892">
        <f t="shared" si="8"/>
        <v>17501046.701502286</v>
      </c>
      <c r="H63" s="892"/>
      <c r="I63" s="876"/>
      <c r="J63" s="877"/>
      <c r="L63" s="868" t="s">
        <v>1753</v>
      </c>
      <c r="M63" s="869">
        <v>44421</v>
      </c>
      <c r="N63" s="869">
        <v>47482</v>
      </c>
      <c r="O63" s="868">
        <v>3062</v>
      </c>
      <c r="P63" s="869"/>
      <c r="Q63" s="869"/>
      <c r="R63" s="870">
        <v>1468170000</v>
      </c>
      <c r="S63" s="868">
        <f t="shared" si="4"/>
        <v>365</v>
      </c>
    </row>
    <row r="64" spans="1:19" ht="44.1" customHeight="1">
      <c r="A64" s="848"/>
      <c r="B64" s="856"/>
      <c r="C64" s="856"/>
      <c r="D64" s="871" t="str">
        <f t="shared" si="6"/>
        <v>세운4구역 도시환경정비사업 사후환경영향조사(공사시)용역</v>
      </c>
      <c r="E64" s="872" t="str">
        <f t="shared" ref="E64:F94" si="9">K64&amp;IF(O64="","",CHAR(10)&amp;"*용역중지 : "&amp;TEXT(O64,"yy.mm.dd"))</f>
        <v xml:space="preserve">
*용역중지 : 06.12.30</v>
      </c>
      <c r="F64" s="873" t="str">
        <f t="shared" si="9"/>
        <v>세운4구역 도시환경정비사업 사후환경영향조사(공사시)용역</v>
      </c>
      <c r="G64" s="892">
        <f t="shared" si="8"/>
        <v>10779709.507042255</v>
      </c>
      <c r="H64" s="892"/>
      <c r="I64" s="876"/>
      <c r="J64" s="877"/>
      <c r="L64" s="868" t="s">
        <v>1754</v>
      </c>
      <c r="M64" s="869">
        <v>44578</v>
      </c>
      <c r="N64" s="869">
        <v>47133</v>
      </c>
      <c r="O64" s="868">
        <v>2556</v>
      </c>
      <c r="P64" s="869"/>
      <c r="Q64" s="869"/>
      <c r="R64" s="870">
        <v>754875000</v>
      </c>
      <c r="S64" s="868">
        <f t="shared" si="4"/>
        <v>365</v>
      </c>
    </row>
    <row r="65" spans="1:19" ht="44.1" customHeight="1">
      <c r="A65" s="848"/>
      <c r="B65" s="856"/>
      <c r="C65" s="856"/>
      <c r="D65" s="871" t="str">
        <f t="shared" si="6"/>
        <v>2021년 변산해수욕장 관광지 조성사업 사후환경영향조사(공사시) 용역
*용역중지 : 24.07.08</v>
      </c>
      <c r="E65" s="872" t="str">
        <f t="shared" si="9"/>
        <v xml:space="preserve">
*용역중지 : 06.09.25</v>
      </c>
      <c r="F65" s="873" t="str">
        <f t="shared" si="9"/>
        <v>2021년 변산해수욕장 관광지 조성사업 사후환경영향조사(공사시) 용역
*용역중지 : 24.07.08</v>
      </c>
      <c r="G65" s="874" t="s">
        <v>1681</v>
      </c>
      <c r="H65" s="875"/>
      <c r="I65" s="876"/>
      <c r="J65" s="877"/>
      <c r="L65" s="868" t="s">
        <v>1755</v>
      </c>
      <c r="M65" s="869">
        <v>44559</v>
      </c>
      <c r="N65" s="869">
        <v>47018</v>
      </c>
      <c r="O65" s="868">
        <v>2460</v>
      </c>
      <c r="P65" s="869">
        <v>45481</v>
      </c>
      <c r="Q65" s="869"/>
      <c r="R65" s="870">
        <v>445240000</v>
      </c>
      <c r="S65" s="868">
        <v>365</v>
      </c>
    </row>
    <row r="66" spans="1:19" ht="44.1" customHeight="1">
      <c r="A66" s="848"/>
      <c r="B66" s="856"/>
      <c r="C66" s="856"/>
      <c r="D66" s="871" t="str">
        <f t="shared" si="6"/>
        <v>압해 농공단지 조성사업 환경영향평가 용역
*용역중지 : 26.06.25</v>
      </c>
      <c r="E66" s="872" t="str">
        <f t="shared" si="9"/>
        <v xml:space="preserve">
*용역중지 : 03.07.26</v>
      </c>
      <c r="F66" s="873" t="str">
        <f t="shared" si="9"/>
        <v>압해 농공단지 조성사업 환경영향평가 용역
*용역중지 : 26.06.25</v>
      </c>
      <c r="G66" s="874" t="s">
        <v>204</v>
      </c>
      <c r="H66" s="875"/>
      <c r="I66" s="876"/>
      <c r="J66" s="877"/>
      <c r="L66" s="869" t="s">
        <v>1756</v>
      </c>
      <c r="M66" s="869">
        <v>44901</v>
      </c>
      <c r="N66" s="869">
        <v>46203</v>
      </c>
      <c r="O66" s="868">
        <v>1303</v>
      </c>
      <c r="P66" s="869">
        <v>46198</v>
      </c>
      <c r="Q66" s="869"/>
      <c r="R66" s="870">
        <v>624000000</v>
      </c>
      <c r="S66" s="868">
        <f>N66-P66+1</f>
        <v>6</v>
      </c>
    </row>
    <row r="67" spans="1:19" ht="44.1" customHeight="1">
      <c r="A67" s="848"/>
      <c r="B67" s="856"/>
      <c r="C67" s="856"/>
      <c r="D67" s="871" t="str">
        <f t="shared" si="6"/>
        <v>세종시 공공시설복합단지 도시개발사업 사후환경영향조사 용역</v>
      </c>
      <c r="E67" s="872" t="str">
        <f t="shared" si="9"/>
        <v xml:space="preserve">
*용역중지 : 06.11.01</v>
      </c>
      <c r="F67" s="873" t="str">
        <f t="shared" si="9"/>
        <v>세종시 공공시설복합단지 도시개발사업 사후환경영향조사 용역</v>
      </c>
      <c r="G67" s="892">
        <f t="shared" si="8"/>
        <v>16771435.72286744</v>
      </c>
      <c r="H67" s="892"/>
      <c r="I67" s="876"/>
      <c r="J67" s="877"/>
      <c r="L67" s="868" t="s">
        <v>1757</v>
      </c>
      <c r="M67" s="869">
        <v>44987</v>
      </c>
      <c r="N67" s="869">
        <v>47483</v>
      </c>
      <c r="O67" s="868">
        <v>2497</v>
      </c>
      <c r="P67" s="869"/>
      <c r="Q67" s="869"/>
      <c r="R67" s="870">
        <v>1147350000</v>
      </c>
      <c r="S67" s="868">
        <f t="shared" si="4"/>
        <v>365</v>
      </c>
    </row>
    <row r="68" spans="1:19" ht="44.1" customHeight="1">
      <c r="A68" s="848"/>
      <c r="B68" s="856"/>
      <c r="C68" s="856"/>
      <c r="D68" s="871" t="str">
        <f t="shared" si="6"/>
        <v>덕둔~계류간 도로확포장공사 소규모환경영향평가
*용역중지 : 23.12.01</v>
      </c>
      <c r="E68" s="872" t="str">
        <f t="shared" si="9"/>
        <v xml:space="preserve">
*용역중지 : 00.06.28</v>
      </c>
      <c r="F68" s="873" t="str">
        <f t="shared" si="9"/>
        <v>덕둔~계류간 도로확포장공사 소규모환경영향평가
*용역중지 : 23.12.01</v>
      </c>
      <c r="G68" s="874" t="s">
        <v>1681</v>
      </c>
      <c r="H68" s="875"/>
      <c r="I68" s="876"/>
      <c r="J68" s="877"/>
      <c r="L68" s="868" t="s">
        <v>1758</v>
      </c>
      <c r="M68" s="869">
        <v>45107</v>
      </c>
      <c r="N68" s="869">
        <v>45286</v>
      </c>
      <c r="O68" s="868">
        <v>180</v>
      </c>
      <c r="P68" s="869">
        <v>45261</v>
      </c>
      <c r="Q68" s="869"/>
      <c r="R68" s="870">
        <v>55809400</v>
      </c>
      <c r="S68" s="868">
        <f>N68-P68+1</f>
        <v>26</v>
      </c>
    </row>
    <row r="69" spans="1:19" ht="44.1" customHeight="1">
      <c r="A69" s="848"/>
      <c r="B69" s="856"/>
      <c r="C69" s="856"/>
      <c r="D69" s="871" t="str">
        <f t="shared" si="6"/>
        <v>인천계양 하천횡단도로 및 고속도로IC 소규모환경영향평가 용역</v>
      </c>
      <c r="E69" s="872" t="str">
        <f t="shared" si="9"/>
        <v xml:space="preserve">
*용역중지 : 07.03.24</v>
      </c>
      <c r="F69" s="873" t="str">
        <f t="shared" si="9"/>
        <v>인천계양 하천횡단도로 및 고속도로IC 소규모환경영향평가 용역</v>
      </c>
      <c r="G69" s="892">
        <f t="shared" si="8"/>
        <v>3532882.0075757569</v>
      </c>
      <c r="H69" s="892"/>
      <c r="I69" s="880">
        <v>7</v>
      </c>
      <c r="J69" s="877"/>
      <c r="L69" s="868" t="s">
        <v>1759</v>
      </c>
      <c r="M69" s="869">
        <v>45118</v>
      </c>
      <c r="N69" s="869">
        <v>47757</v>
      </c>
      <c r="O69" s="868">
        <v>2640</v>
      </c>
      <c r="P69" s="869"/>
      <c r="Q69" s="869"/>
      <c r="R69" s="870">
        <v>255529000</v>
      </c>
      <c r="S69" s="868">
        <f t="shared" si="4"/>
        <v>365</v>
      </c>
    </row>
    <row r="70" spans="1:19" ht="44.1" customHeight="1">
      <c r="A70" s="848"/>
      <c r="B70" s="856"/>
      <c r="C70" s="856"/>
      <c r="D70" s="871" t="str">
        <f t="shared" si="6"/>
        <v>구미 하이테크밸리 개발사업 환경영향평가 변경협의(7차) 용역
*용역중지 : 26.07.27</v>
      </c>
      <c r="E70" s="872" t="str">
        <f t="shared" si="9"/>
        <v xml:space="preserve">
*용역중지 : 01.12.30</v>
      </c>
      <c r="F70" s="873" t="str">
        <f t="shared" si="9"/>
        <v>구미 하이테크밸리 개발사업 환경영향평가 변경협의(7차) 용역
*용역중지 : 26.07.27</v>
      </c>
      <c r="G70" s="874" t="s">
        <v>204</v>
      </c>
      <c r="H70" s="875"/>
      <c r="I70" s="876"/>
      <c r="J70" s="877"/>
      <c r="L70" s="868" t="s">
        <v>1760</v>
      </c>
      <c r="M70" s="869">
        <v>45246</v>
      </c>
      <c r="N70" s="869">
        <v>46474</v>
      </c>
      <c r="O70" s="868">
        <v>730</v>
      </c>
      <c r="P70" s="869">
        <v>46230</v>
      </c>
      <c r="Q70" s="869"/>
      <c r="R70" s="870">
        <v>225193700</v>
      </c>
      <c r="S70" s="868">
        <v>65</v>
      </c>
    </row>
    <row r="71" spans="1:19" ht="44.1" customHeight="1">
      <c r="A71" s="848"/>
      <c r="B71" s="856"/>
      <c r="C71" s="856"/>
      <c r="D71" s="871" t="str">
        <f t="shared" si="6"/>
        <v>주암댐 안정성강화사업(공사시) 사후환경영향조사 용역</v>
      </c>
      <c r="E71" s="872" t="str">
        <f t="shared" si="9"/>
        <v xml:space="preserve">
*용역중지 : 04.12.04</v>
      </c>
      <c r="F71" s="873" t="str">
        <f t="shared" si="9"/>
        <v>주암댐 안정성강화사업(공사시) 사후환경영향조사 용역</v>
      </c>
      <c r="G71" s="892">
        <f t="shared" si="8"/>
        <v>5066402.777777778</v>
      </c>
      <c r="H71" s="892"/>
      <c r="I71" s="876"/>
      <c r="J71" s="877"/>
      <c r="L71" s="868" t="s">
        <v>1761</v>
      </c>
      <c r="M71" s="869">
        <v>45260</v>
      </c>
      <c r="N71" s="869">
        <v>47067</v>
      </c>
      <c r="O71" s="868">
        <v>1800</v>
      </c>
      <c r="P71" s="869"/>
      <c r="Q71" s="869"/>
      <c r="R71" s="870">
        <v>249850000</v>
      </c>
      <c r="S71" s="868">
        <f t="shared" si="4"/>
        <v>365</v>
      </c>
    </row>
    <row r="72" spans="1:19" ht="44.1" customHeight="1">
      <c r="A72" s="848"/>
      <c r="B72" s="856"/>
      <c r="C72" s="856"/>
      <c r="D72" s="871" t="str">
        <f t="shared" si="6"/>
        <v>청주분평2 공공주택지구 전략환경영향평가용역</v>
      </c>
      <c r="E72" s="872" t="str">
        <f t="shared" si="9"/>
        <v xml:space="preserve">
*용역중지 : 02.12.31</v>
      </c>
      <c r="F72" s="873" t="str">
        <f t="shared" si="9"/>
        <v>청주분평2 공공주택지구 전략환경영향평가용역</v>
      </c>
      <c r="G72" s="892">
        <f t="shared" si="8"/>
        <v>4678823.2664233577</v>
      </c>
      <c r="H72" s="892"/>
      <c r="I72" s="876"/>
      <c r="J72" s="877"/>
      <c r="L72" s="868" t="s">
        <v>1762</v>
      </c>
      <c r="M72" s="869">
        <v>45306</v>
      </c>
      <c r="N72" s="869">
        <v>46401</v>
      </c>
      <c r="O72" s="868">
        <v>1096</v>
      </c>
      <c r="P72" s="869"/>
      <c r="Q72" s="869"/>
      <c r="R72" s="870">
        <v>445912200</v>
      </c>
      <c r="S72" s="868">
        <f t="shared" si="4"/>
        <v>115</v>
      </c>
    </row>
    <row r="73" spans="1:19" ht="44.1" customHeight="1">
      <c r="A73" s="848"/>
      <c r="B73" s="856"/>
      <c r="C73" s="856"/>
      <c r="D73" s="871" t="str">
        <f t="shared" si="6"/>
        <v>시흥시 공업지역기본계획 전략환경영향평가 용역
*용역중지 : 25.03.04</v>
      </c>
      <c r="E73" s="872" t="str">
        <f t="shared" si="9"/>
        <v xml:space="preserve">
*용역중지 : 00.08.27</v>
      </c>
      <c r="F73" s="873" t="str">
        <f t="shared" si="9"/>
        <v>시흥시 공업지역기본계획 전략환경영향평가 용역
*용역중지 : 25.03.04</v>
      </c>
      <c r="G73" s="874" t="s">
        <v>1681</v>
      </c>
      <c r="H73" s="875"/>
      <c r="I73" s="876"/>
      <c r="J73" s="877"/>
      <c r="L73" s="868" t="s">
        <v>1763</v>
      </c>
      <c r="M73" s="869">
        <v>45531</v>
      </c>
      <c r="N73" s="869">
        <v>46221</v>
      </c>
      <c r="O73" s="868">
        <v>240</v>
      </c>
      <c r="P73" s="869">
        <v>45720</v>
      </c>
      <c r="Q73" s="869"/>
      <c r="R73" s="870">
        <v>35115300</v>
      </c>
      <c r="S73" s="868">
        <v>365</v>
      </c>
    </row>
    <row r="74" spans="1:19" ht="44.1" customHeight="1">
      <c r="A74" s="848"/>
      <c r="B74" s="856"/>
      <c r="C74" s="856"/>
      <c r="D74" s="871" t="str">
        <f t="shared" si="6"/>
        <v>제천 의림지뜰 자연치유단지 조성사업 사후환경영향조사용역</v>
      </c>
      <c r="E74" s="872" t="str">
        <f t="shared" si="9"/>
        <v xml:space="preserve">
*용역중지 : 04.01.30</v>
      </c>
      <c r="F74" s="873" t="str">
        <f t="shared" si="9"/>
        <v>제천 의림지뜰 자연치유단지 조성사업 사후환경영향조사용역</v>
      </c>
      <c r="G74" s="892">
        <f t="shared" si="8"/>
        <v>21317126.089872569</v>
      </c>
      <c r="H74" s="892"/>
      <c r="I74" s="876"/>
      <c r="J74" s="877"/>
      <c r="L74" s="868" t="s">
        <v>1764</v>
      </c>
      <c r="M74" s="869">
        <v>45560</v>
      </c>
      <c r="N74" s="869">
        <v>47050</v>
      </c>
      <c r="O74" s="868">
        <v>1491</v>
      </c>
      <c r="P74" s="869"/>
      <c r="Q74" s="869"/>
      <c r="R74" s="870">
        <v>870790000</v>
      </c>
      <c r="S74" s="868">
        <f t="shared" si="4"/>
        <v>365</v>
      </c>
    </row>
    <row r="75" spans="1:19" ht="44.1" customHeight="1">
      <c r="A75" s="848"/>
      <c r="B75" s="856"/>
      <c r="C75" s="856"/>
      <c r="D75" s="871" t="str">
        <f t="shared" si="6"/>
        <v>낙동강 홍수취약지구 외 2개지구 하천환경정비사업 환경영향평가용역
*용역중지 : 26.04.23</v>
      </c>
      <c r="E75" s="872" t="str">
        <f t="shared" si="9"/>
        <v xml:space="preserve">
*용역중지 : 01.12.20</v>
      </c>
      <c r="F75" s="873" t="str">
        <f t="shared" si="9"/>
        <v>낙동강 홍수취약지구 외 2개지구 하천환경정비사업 환경영향평가용역
*용역중지 : 26.04.23</v>
      </c>
      <c r="G75" s="874" t="s">
        <v>1681</v>
      </c>
      <c r="H75" s="875"/>
      <c r="I75" s="876"/>
      <c r="J75" s="877"/>
      <c r="L75" s="868" t="s">
        <v>1765</v>
      </c>
      <c r="M75" s="869">
        <v>45621</v>
      </c>
      <c r="N75" s="869">
        <v>46340</v>
      </c>
      <c r="O75" s="868">
        <v>720</v>
      </c>
      <c r="P75" s="869">
        <v>46135</v>
      </c>
      <c r="Q75" s="869"/>
      <c r="R75" s="870">
        <v>573470000</v>
      </c>
      <c r="S75" s="868">
        <f>N75-P75+1</f>
        <v>206</v>
      </c>
    </row>
    <row r="76" spans="1:19" ht="44.1" customHeight="1">
      <c r="A76" s="848"/>
      <c r="B76" s="856"/>
      <c r="C76" s="856"/>
      <c r="D76" s="871" t="str">
        <f t="shared" si="6"/>
        <v>개발제한구역 해제 및 지구단위계획 수립 관련 전략환경영향평가 용역
*용역중지 : 25.12.16</v>
      </c>
      <c r="E76" s="872" t="str">
        <f t="shared" si="9"/>
        <v xml:space="preserve">
*용역중지 : 00.12.30</v>
      </c>
      <c r="F76" s="873" t="str">
        <f t="shared" si="9"/>
        <v>개발제한구역 해제 및 지구단위계획 수립 관련 전략환경영향평가 용역
*용역중지 : 25.12.16</v>
      </c>
      <c r="G76" s="874" t="s">
        <v>204</v>
      </c>
      <c r="H76" s="875"/>
      <c r="I76" s="876"/>
      <c r="J76" s="877"/>
      <c r="L76" s="868" t="s">
        <v>1766</v>
      </c>
      <c r="M76" s="869">
        <v>45649</v>
      </c>
      <c r="N76" s="869">
        <v>46425</v>
      </c>
      <c r="O76" s="868">
        <v>365</v>
      </c>
      <c r="P76" s="869">
        <v>46007</v>
      </c>
      <c r="Q76" s="869"/>
      <c r="R76" s="870">
        <v>37376900</v>
      </c>
      <c r="S76" s="868">
        <v>7</v>
      </c>
    </row>
    <row r="77" spans="1:19" ht="44.1" customHeight="1">
      <c r="A77" s="848"/>
      <c r="B77" s="856"/>
      <c r="C77" s="856"/>
      <c r="D77" s="871" t="str">
        <f t="shared" si="6"/>
        <v>구룡마을 도시개발사업 사후환경영향조사</v>
      </c>
      <c r="E77" s="872" t="str">
        <f t="shared" si="9"/>
        <v xml:space="preserve">
*용역중지 : 05.12.30</v>
      </c>
      <c r="F77" s="873" t="str">
        <f t="shared" si="9"/>
        <v>구룡마을 도시개발사업 사후환경영향조사</v>
      </c>
      <c r="G77" s="892">
        <f t="shared" si="8"/>
        <v>15396969.420356</v>
      </c>
      <c r="H77" s="892"/>
      <c r="I77" s="876"/>
      <c r="J77" s="877"/>
      <c r="L77" s="868" t="s">
        <v>1767</v>
      </c>
      <c r="M77" s="869">
        <v>45744</v>
      </c>
      <c r="N77" s="869">
        <v>47934</v>
      </c>
      <c r="O77" s="868">
        <v>2191</v>
      </c>
      <c r="P77" s="869"/>
      <c r="Q77" s="869"/>
      <c r="R77" s="870">
        <v>924240000</v>
      </c>
      <c r="S77" s="868">
        <f t="shared" si="4"/>
        <v>365</v>
      </c>
    </row>
    <row r="78" spans="1:19" ht="44.1" customHeight="1">
      <c r="A78" s="848"/>
      <c r="B78" s="856"/>
      <c r="C78" s="856"/>
      <c r="D78" s="871" t="str">
        <f t="shared" si="6"/>
        <v>대부황금로 확·포장공사(2단계1구간) 사후환경영향조사용역</v>
      </c>
      <c r="E78" s="872" t="str">
        <f t="shared" si="9"/>
        <v xml:space="preserve">
*용역중지 : 05.08.03</v>
      </c>
      <c r="F78" s="873" t="str">
        <f t="shared" si="9"/>
        <v>대부황금로 확·포장공사(2단계1구간) 사후환경영향조사용역</v>
      </c>
      <c r="G78" s="892">
        <f t="shared" si="8"/>
        <v>1830576.8854064643</v>
      </c>
      <c r="H78" s="892"/>
      <c r="I78" s="876"/>
      <c r="J78" s="877"/>
      <c r="L78" s="868" t="s">
        <v>1768</v>
      </c>
      <c r="M78" s="869">
        <v>45911</v>
      </c>
      <c r="N78" s="869">
        <v>47952</v>
      </c>
      <c r="O78" s="868">
        <v>2042</v>
      </c>
      <c r="P78" s="869"/>
      <c r="Q78" s="869"/>
      <c r="R78" s="870">
        <v>102412000</v>
      </c>
      <c r="S78" s="868">
        <f t="shared" si="4"/>
        <v>365</v>
      </c>
    </row>
    <row r="79" spans="1:19" ht="44.1" customHeight="1">
      <c r="A79" s="848"/>
      <c r="B79" s="856"/>
      <c r="C79" s="856"/>
      <c r="D79" s="871" t="str">
        <f t="shared" si="6"/>
        <v>포천 장자일반산업단지 사후환경영향조사 용역</v>
      </c>
      <c r="E79" s="872" t="str">
        <f t="shared" si="9"/>
        <v xml:space="preserve">
*용역중지 : 01.02.23</v>
      </c>
      <c r="F79" s="873" t="str">
        <f t="shared" si="9"/>
        <v>포천 장자일반산업단지 사후환경영향조사 용역</v>
      </c>
      <c r="G79" s="874" t="s">
        <v>204</v>
      </c>
      <c r="H79" s="875"/>
      <c r="I79" s="876"/>
      <c r="J79" s="877"/>
      <c r="L79" s="868" t="s">
        <v>1769</v>
      </c>
      <c r="M79" s="869">
        <v>45915</v>
      </c>
      <c r="N79" s="869">
        <v>46334</v>
      </c>
      <c r="O79" s="868">
        <v>420</v>
      </c>
      <c r="P79" s="869"/>
      <c r="Q79" s="869"/>
      <c r="R79" s="870">
        <v>180420000</v>
      </c>
      <c r="S79" s="868">
        <f t="shared" si="4"/>
        <v>48</v>
      </c>
    </row>
    <row r="80" spans="1:19" ht="44.1" customHeight="1">
      <c r="A80" s="848"/>
      <c r="B80" s="856"/>
      <c r="C80" s="856"/>
      <c r="D80" s="871" t="str">
        <f t="shared" si="6"/>
        <v>축구종합센터 도시개발사업 사후환경영향조사(운영시) 용역</v>
      </c>
      <c r="E80" s="872" t="str">
        <f t="shared" si="9"/>
        <v xml:space="preserve">
*용역중지 : 03.02.13</v>
      </c>
      <c r="F80" s="873" t="str">
        <f t="shared" si="9"/>
        <v>축구종합센터 도시개발사업 사후환경영향조사(운영시) 용역</v>
      </c>
      <c r="G80" s="892">
        <f t="shared" si="8"/>
        <v>13564840.789473683</v>
      </c>
      <c r="H80" s="892"/>
      <c r="I80" s="876"/>
      <c r="J80" s="877"/>
      <c r="L80" s="868" t="s">
        <v>1770</v>
      </c>
      <c r="M80" s="869">
        <v>46013</v>
      </c>
      <c r="N80" s="869">
        <v>47152</v>
      </c>
      <c r="O80" s="868">
        <v>1140</v>
      </c>
      <c r="P80" s="869"/>
      <c r="Q80" s="869"/>
      <c r="R80" s="870">
        <v>423669000</v>
      </c>
      <c r="S80" s="868">
        <f t="shared" si="4"/>
        <v>365</v>
      </c>
    </row>
    <row r="81" spans="1:19" ht="44.1" customHeight="1">
      <c r="A81" s="848"/>
      <c r="B81" s="856"/>
      <c r="C81" s="856"/>
      <c r="D81" s="871" t="str">
        <f t="shared" si="6"/>
        <v>군도6호선(용진주택~청리) 도로확포장공사 소규모 환경영향평가 용역
*용역중지 : 26.09.02</v>
      </c>
      <c r="E81" s="872" t="str">
        <f t="shared" si="9"/>
        <v xml:space="preserve">
*용역중지 : 00.08.07</v>
      </c>
      <c r="F81" s="873" t="str">
        <f t="shared" si="9"/>
        <v>군도6호선(용진주택~청리) 도로확포장공사 소규모 환경영향평가 용역
*용역중지 : 26.09.02</v>
      </c>
      <c r="G81" s="874" t="s">
        <v>204</v>
      </c>
      <c r="H81" s="875"/>
      <c r="I81" s="876"/>
      <c r="J81" s="877"/>
      <c r="L81" s="869" t="s">
        <v>1771</v>
      </c>
      <c r="M81" s="869">
        <v>46058</v>
      </c>
      <c r="N81" s="869">
        <v>46277</v>
      </c>
      <c r="O81" s="868">
        <v>220</v>
      </c>
      <c r="P81" s="869">
        <v>46267</v>
      </c>
      <c r="Q81" s="869"/>
      <c r="R81" s="870">
        <v>25238000</v>
      </c>
      <c r="S81" s="868">
        <f>N81-P81+1</f>
        <v>11</v>
      </c>
    </row>
    <row r="82" spans="1:19" ht="44.1" customHeight="1">
      <c r="A82" s="848"/>
      <c r="B82" s="856"/>
      <c r="C82" s="856"/>
      <c r="D82" s="871" t="str">
        <f t="shared" si="6"/>
        <v>국도75호선 가평 마장-북면 목동 도로건설공사 소규모 환경영향평가용역</v>
      </c>
      <c r="E82" s="872" t="str">
        <f t="shared" si="9"/>
        <v xml:space="preserve">
*용역중지 : 00.06.28</v>
      </c>
      <c r="F82" s="873" t="str">
        <f t="shared" si="9"/>
        <v>국도75호선 가평 마장-북면 목동 도로건설공사 소규모 환경영향평가용역</v>
      </c>
      <c r="G82" s="874" t="s">
        <v>204</v>
      </c>
      <c r="H82" s="875"/>
      <c r="I82" s="876"/>
      <c r="J82" s="877"/>
      <c r="L82" s="868" t="s">
        <v>1772</v>
      </c>
      <c r="M82" s="869">
        <v>46169</v>
      </c>
      <c r="N82" s="869">
        <v>46348</v>
      </c>
      <c r="O82" s="868">
        <v>180</v>
      </c>
      <c r="P82" s="869"/>
      <c r="Q82" s="869"/>
      <c r="R82" s="870">
        <v>151934100</v>
      </c>
      <c r="S82" s="868">
        <f t="shared" ref="S82:S153" si="10">IF(N82-$B$2+1&gt;365,365,N82-$B$2+1)</f>
        <v>62</v>
      </c>
    </row>
    <row r="83" spans="1:19" ht="44.1" customHeight="1">
      <c r="A83" s="848"/>
      <c r="B83" s="856"/>
      <c r="C83" s="856"/>
      <c r="D83" s="871" t="str">
        <f t="shared" si="6"/>
        <v>제1차 순환경제기본계획 수립 전략환경영향평가(기후변화영향평가 포함)</v>
      </c>
      <c r="E83" s="872" t="str">
        <f t="shared" si="9"/>
        <v xml:space="preserve">
*용역중지 : 00.07.28</v>
      </c>
      <c r="F83" s="873" t="str">
        <f t="shared" si="9"/>
        <v>제1차 순환경제기본계획 수립 전략환경영향평가(기후변화영향평가 포함)</v>
      </c>
      <c r="G83" s="892">
        <f t="shared" si="8"/>
        <v>4126571.4285714282</v>
      </c>
      <c r="H83" s="892"/>
      <c r="I83" s="876"/>
      <c r="J83" s="877"/>
      <c r="L83" s="868" t="s">
        <v>1773</v>
      </c>
      <c r="M83" s="869">
        <v>46178</v>
      </c>
      <c r="N83" s="869">
        <v>46387</v>
      </c>
      <c r="O83" s="868">
        <v>210</v>
      </c>
      <c r="P83" s="869"/>
      <c r="Q83" s="869"/>
      <c r="R83" s="870">
        <v>85800000</v>
      </c>
      <c r="S83" s="868">
        <f t="shared" si="10"/>
        <v>101</v>
      </c>
    </row>
    <row r="84" spans="1:19" ht="44.1" customHeight="1">
      <c r="A84" s="848"/>
      <c r="B84" s="856"/>
      <c r="C84" s="856"/>
      <c r="D84" s="871" t="str">
        <f t="shared" si="6"/>
        <v>갑천 승격하천 하천정비사업 소규모 환경영향평가용역</v>
      </c>
      <c r="E84" s="872" t="str">
        <f t="shared" si="9"/>
        <v xml:space="preserve">
*용역중지 : 00.12.30</v>
      </c>
      <c r="F84" s="873" t="str">
        <f t="shared" si="9"/>
        <v>갑천 승격하천 하천정비사업 소규모 환경영향평가용역</v>
      </c>
      <c r="G84" s="892">
        <f t="shared" si="8"/>
        <v>16655906.164383564</v>
      </c>
      <c r="H84" s="892"/>
      <c r="I84" s="880">
        <v>7</v>
      </c>
      <c r="J84" s="877"/>
      <c r="L84" s="868" t="s">
        <v>1774</v>
      </c>
      <c r="M84" s="869">
        <v>46197</v>
      </c>
      <c r="N84" s="869">
        <v>46561</v>
      </c>
      <c r="O84" s="868">
        <v>365</v>
      </c>
      <c r="P84" s="869"/>
      <c r="Q84" s="869"/>
      <c r="R84" s="870">
        <v>221069300</v>
      </c>
      <c r="S84" s="868">
        <f t="shared" si="10"/>
        <v>275</v>
      </c>
    </row>
    <row r="85" spans="1:19" ht="44.1" customHeight="1">
      <c r="A85" s="848"/>
      <c r="B85" s="856"/>
      <c r="C85" s="856"/>
      <c r="D85" s="871" t="str">
        <f t="shared" si="6"/>
        <v>수도권(Ⅲ) 광역상수도 노후관 개량사업 소규모 환경영향평가 용역</v>
      </c>
      <c r="E85" s="872" t="str">
        <f t="shared" si="9"/>
        <v xml:space="preserve">
*용역중지 : 00.12.30</v>
      </c>
      <c r="F85" s="873" t="str">
        <f t="shared" si="9"/>
        <v>수도권(Ⅲ) 광역상수도 노후관 개량사업 소규모 환경영향평가 용역</v>
      </c>
      <c r="G85" s="892">
        <f t="shared" si="8"/>
        <v>19484292.465753425</v>
      </c>
      <c r="H85" s="892"/>
      <c r="I85" s="876"/>
      <c r="J85" s="877"/>
      <c r="L85" s="868" t="s">
        <v>1775</v>
      </c>
      <c r="M85" s="869">
        <v>46197</v>
      </c>
      <c r="N85" s="869">
        <v>46561</v>
      </c>
      <c r="O85" s="868">
        <v>365</v>
      </c>
      <c r="P85" s="869"/>
      <c r="Q85" s="869"/>
      <c r="R85" s="870">
        <v>258609700</v>
      </c>
      <c r="S85" s="868">
        <f t="shared" si="10"/>
        <v>275</v>
      </c>
    </row>
    <row r="86" spans="1:19" ht="44.1" customHeight="1">
      <c r="A86" s="848"/>
      <c r="B86" s="856"/>
      <c r="C86" s="856"/>
      <c r="D86" s="871" t="str">
        <f t="shared" si="6"/>
        <v>의왕 복합산단 도시개발사업 전략환경영향평가 용역</v>
      </c>
      <c r="E86" s="872" t="str">
        <f t="shared" si="9"/>
        <v xml:space="preserve">
*용역중지 : 01.07.02</v>
      </c>
      <c r="F86" s="873" t="str">
        <f t="shared" si="9"/>
        <v>의왕 복합산단 도시개발사업 전략환경영향평가 용역</v>
      </c>
      <c r="G86" s="892">
        <f t="shared" si="8"/>
        <v>14299822.404371586</v>
      </c>
      <c r="H86" s="892"/>
      <c r="I86" s="876"/>
      <c r="J86" s="877"/>
      <c r="L86" s="868" t="s">
        <v>1776</v>
      </c>
      <c r="M86" s="869">
        <v>46248</v>
      </c>
      <c r="N86" s="869">
        <v>46796</v>
      </c>
      <c r="O86" s="868">
        <v>549</v>
      </c>
      <c r="P86" s="869"/>
      <c r="Q86" s="869"/>
      <c r="R86" s="870">
        <v>215085000</v>
      </c>
      <c r="S86" s="868">
        <f t="shared" si="10"/>
        <v>365</v>
      </c>
    </row>
    <row r="87" spans="1:19" ht="44.1" customHeight="1">
      <c r="A87" s="848"/>
      <c r="B87" s="856"/>
      <c r="C87" s="856"/>
      <c r="D87" s="871" t="str">
        <f t="shared" si="6"/>
        <v>금강 대권역 물환경관리계획 전략환경영향평가(기후변화영향평가 포함) 연구 용역</v>
      </c>
      <c r="E87" s="872" t="str">
        <f t="shared" si="9"/>
        <v xml:space="preserve">
*용역중지 : 00.06.30</v>
      </c>
      <c r="F87" s="873" t="str">
        <f t="shared" si="9"/>
        <v>금강 대권역 물환경관리계획 전략환경영향평가(기후변화영향평가 포함) 연구 용역</v>
      </c>
      <c r="G87" s="892">
        <f t="shared" si="8"/>
        <v>4735714.2857142854</v>
      </c>
      <c r="H87" s="892"/>
      <c r="I87" s="876"/>
      <c r="J87" s="877"/>
      <c r="L87" s="868" t="s">
        <v>1777</v>
      </c>
      <c r="M87" s="869">
        <v>46274</v>
      </c>
      <c r="N87" s="869">
        <v>46455</v>
      </c>
      <c r="O87" s="868">
        <v>182</v>
      </c>
      <c r="P87" s="869"/>
      <c r="Q87" s="869"/>
      <c r="R87" s="870">
        <v>51000000</v>
      </c>
      <c r="S87" s="868">
        <f t="shared" si="10"/>
        <v>169</v>
      </c>
    </row>
    <row r="88" spans="1:19" ht="44.1" customHeight="1">
      <c r="A88" s="848"/>
      <c r="B88" s="856"/>
      <c r="C88" s="856"/>
      <c r="D88" s="871" t="str">
        <f>L88&amp;IF(Q88="","",CHAR(10)&amp;"*협의완료 : "&amp;TEXT(Q88,"yy.mm.dd"))</f>
        <v>삼척 내봉산풍력 발전사업 소규모 환경영향평가 용역
*협의완료 : 20.10.30</v>
      </c>
      <c r="E88" s="872" t="str">
        <f t="shared" si="9"/>
        <v/>
      </c>
      <c r="F88" s="873" t="str">
        <f t="shared" si="9"/>
        <v>삼척 내봉산풍력 발전사업 소규모 환경영향평가 용역</v>
      </c>
      <c r="G88" s="874" t="s">
        <v>529</v>
      </c>
      <c r="H88" s="875"/>
      <c r="I88" s="876"/>
      <c r="J88" s="877"/>
      <c r="L88" s="868" t="s">
        <v>1778</v>
      </c>
      <c r="M88" s="869">
        <v>43732</v>
      </c>
      <c r="N88" s="869"/>
      <c r="O88" s="868"/>
      <c r="P88" s="869"/>
      <c r="Q88" s="869">
        <v>44134</v>
      </c>
      <c r="R88" s="870">
        <v>110000000</v>
      </c>
      <c r="S88" s="868">
        <f t="shared" si="10"/>
        <v>-46286</v>
      </c>
    </row>
    <row r="89" spans="1:19" ht="44.1" customHeight="1">
      <c r="A89" s="848"/>
      <c r="B89" s="856"/>
      <c r="C89" s="856"/>
      <c r="D89" s="871" t="str">
        <f t="shared" ref="D89:D90" si="11">L89&amp;IF(Q89="","",CHAR(10)&amp;"*협의완료 : "&amp;TEXT(Q89,"yy.mm.dd"))</f>
        <v>삼척 도계읍 백구 풍력발전단지 조성사업 소규모환경영향평가
*협의완료 : 21.08.02</v>
      </c>
      <c r="E89" s="872" t="str">
        <f t="shared" si="9"/>
        <v/>
      </c>
      <c r="F89" s="873" t="str">
        <f t="shared" si="9"/>
        <v>삼척 도계읍 백구 풍력발전단지 조성사업 소규모환경영향평가</v>
      </c>
      <c r="G89" s="874" t="s">
        <v>529</v>
      </c>
      <c r="H89" s="875"/>
      <c r="I89" s="876"/>
      <c r="J89" s="877"/>
      <c r="L89" s="868" t="s">
        <v>1779</v>
      </c>
      <c r="M89" s="869">
        <v>43797</v>
      </c>
      <c r="N89" s="869"/>
      <c r="O89" s="868"/>
      <c r="P89" s="869"/>
      <c r="Q89" s="869">
        <v>44410</v>
      </c>
      <c r="R89" s="870">
        <v>110000000</v>
      </c>
      <c r="S89" s="868">
        <f t="shared" si="10"/>
        <v>-46286</v>
      </c>
    </row>
    <row r="90" spans="1:19" ht="44.1" customHeight="1">
      <c r="A90" s="848"/>
      <c r="B90" s="856"/>
      <c r="C90" s="856"/>
      <c r="D90" s="871" t="str">
        <f t="shared" si="11"/>
        <v>영월천평풍력발전사업 소규모 환경영향평가용역
*협의완료 : 23.04.14</v>
      </c>
      <c r="E90" s="872" t="str">
        <f t="shared" si="9"/>
        <v/>
      </c>
      <c r="F90" s="873" t="str">
        <f t="shared" si="9"/>
        <v>영월천평풍력발전사업 소규모 환경영향평가용역</v>
      </c>
      <c r="G90" s="874" t="s">
        <v>529</v>
      </c>
      <c r="H90" s="875"/>
      <c r="I90" s="876"/>
      <c r="J90" s="877"/>
      <c r="L90" s="868" t="s">
        <v>1780</v>
      </c>
      <c r="M90" s="869">
        <v>43822</v>
      </c>
      <c r="N90" s="869"/>
      <c r="O90" s="868"/>
      <c r="P90" s="869"/>
      <c r="Q90" s="869">
        <v>45030</v>
      </c>
      <c r="R90" s="870">
        <v>170500000</v>
      </c>
      <c r="S90" s="868">
        <f t="shared" si="10"/>
        <v>-46286</v>
      </c>
    </row>
    <row r="91" spans="1:19" ht="44.1" customHeight="1">
      <c r="A91" s="848"/>
      <c r="B91" s="856"/>
      <c r="C91" s="856"/>
      <c r="D91" s="871" t="str">
        <f t="shared" si="6"/>
        <v>포항 구룡포일원 육상풍력발전 소규모환경영향평가 용역</v>
      </c>
      <c r="E91" s="872" t="str">
        <f t="shared" si="9"/>
        <v xml:space="preserve">
*용역중지 : 00.12.30</v>
      </c>
      <c r="F91" s="873" t="str">
        <f t="shared" si="9"/>
        <v>포항 구룡포일원 육상풍력발전 소규모환경영향평가 용역</v>
      </c>
      <c r="G91" s="892">
        <f t="shared" si="8"/>
        <v>15400000</v>
      </c>
      <c r="H91" s="892"/>
      <c r="I91" s="876"/>
      <c r="J91" s="877"/>
      <c r="L91" s="868" t="s">
        <v>1781</v>
      </c>
      <c r="M91" s="869">
        <v>45679</v>
      </c>
      <c r="N91" s="869"/>
      <c r="O91" s="868">
        <v>365</v>
      </c>
      <c r="P91" s="869"/>
      <c r="Q91" s="869"/>
      <c r="R91" s="870">
        <v>154000000</v>
      </c>
      <c r="S91" s="868">
        <v>365</v>
      </c>
    </row>
    <row r="92" spans="1:19" ht="44.1" customHeight="1">
      <c r="A92" s="848"/>
      <c r="B92" s="856"/>
      <c r="C92" s="856"/>
      <c r="D92" s="871" t="str">
        <f t="shared" si="6"/>
        <v>대경대학교 남양주캠퍼스 조성사업 사후환경영향조사(공사시 1년) 용역</v>
      </c>
      <c r="E92" s="872" t="str">
        <f t="shared" si="9"/>
        <v xml:space="preserve">
*용역중지 : 01.08.06</v>
      </c>
      <c r="F92" s="873" t="str">
        <f t="shared" si="9"/>
        <v>대경대학교 남양주캠퍼스 조성사업 사후환경영향조사(공사시 1년) 용역</v>
      </c>
      <c r="G92" s="892">
        <f t="shared" si="8"/>
        <v>4520547.9452054789</v>
      </c>
      <c r="H92" s="892"/>
      <c r="I92" s="890"/>
      <c r="J92" s="877"/>
      <c r="L92" s="868" t="s">
        <v>1782</v>
      </c>
      <c r="M92" s="869">
        <v>45863</v>
      </c>
      <c r="N92" s="869">
        <v>46446</v>
      </c>
      <c r="O92" s="868">
        <v>584</v>
      </c>
      <c r="P92" s="869"/>
      <c r="Q92" s="869"/>
      <c r="R92" s="870">
        <v>165000000</v>
      </c>
      <c r="S92" s="868">
        <f t="shared" si="10"/>
        <v>160</v>
      </c>
    </row>
    <row r="93" spans="1:19" ht="37.5" customHeight="1">
      <c r="A93" s="848" t="s">
        <v>10</v>
      </c>
      <c r="B93" s="856" t="str">
        <f>B8</f>
        <v>소음진동</v>
      </c>
      <c r="C93" s="856" t="str">
        <f>C8</f>
        <v>이기성</v>
      </c>
      <c r="D93" s="871" t="s">
        <v>1703</v>
      </c>
      <c r="E93" s="872" t="str">
        <f t="shared" si="9"/>
        <v xml:space="preserve">
*용역중지 : 09.10.02</v>
      </c>
      <c r="F93" s="873" t="str">
        <f t="shared" si="9"/>
        <v>개포 구룡마을 환경 및 교통영향평가 용역
※협의완료(2018.04.16)
※용역중지(2026.06.25)
*용역중지 : 2026.06.25</v>
      </c>
      <c r="G93" s="874" t="s">
        <v>529</v>
      </c>
      <c r="H93" s="875"/>
      <c r="I93" s="893"/>
      <c r="J93" s="897">
        <v>6</v>
      </c>
      <c r="L93" s="868" t="s">
        <v>1704</v>
      </c>
      <c r="M93" s="869" t="s">
        <v>1705</v>
      </c>
      <c r="N93" s="869" t="s">
        <v>1706</v>
      </c>
      <c r="O93" s="868">
        <v>3563</v>
      </c>
      <c r="P93" s="869" t="s">
        <v>1707</v>
      </c>
      <c r="Q93" s="869" t="s">
        <v>1708</v>
      </c>
      <c r="R93" s="870">
        <v>685232100</v>
      </c>
      <c r="S93" s="868" t="e">
        <f>N93-P93+1</f>
        <v>#VALUE!</v>
      </c>
    </row>
    <row r="94" spans="1:19" ht="37.5" customHeight="1">
      <c r="A94" s="848"/>
      <c r="B94" s="856"/>
      <c r="C94" s="856"/>
      <c r="D94" s="871" t="str">
        <f t="shared" ref="D94:D120" si="12">L94&amp;IF(P94="","",CHAR(10)&amp;"*용역중지 : "&amp;TEXT(P94,"yy.mm.dd"))</f>
        <v>양산사송 공공주택지구 사후환경영향조사(공사시) 용역</v>
      </c>
      <c r="E94" s="872" t="str">
        <f t="shared" si="9"/>
        <v xml:space="preserve">
*용역중지 : 08.11.24</v>
      </c>
      <c r="F94" s="873" t="str">
        <f t="shared" si="9"/>
        <v>양산사송 공공주택지구 사후환경영향조사(공사시) 용역</v>
      </c>
      <c r="G94" s="892" t="e">
        <f t="shared" si="8"/>
        <v>#VALUE!</v>
      </c>
      <c r="H94" s="892"/>
      <c r="I94" s="876"/>
      <c r="J94" s="897"/>
      <c r="L94" s="868" t="s">
        <v>1712</v>
      </c>
      <c r="M94" s="869" t="s">
        <v>1713</v>
      </c>
      <c r="N94" s="869" t="s">
        <v>1714</v>
      </c>
      <c r="O94" s="868">
        <v>3251</v>
      </c>
      <c r="P94" s="869" t="s">
        <v>296</v>
      </c>
      <c r="Q94" s="869" t="s">
        <v>296</v>
      </c>
      <c r="R94" s="870">
        <v>2609855000</v>
      </c>
      <c r="S94" s="868" t="e">
        <f t="shared" si="10"/>
        <v>#VALUE!</v>
      </c>
    </row>
    <row r="95" spans="1:19" ht="37.5" customHeight="1">
      <c r="A95" s="848"/>
      <c r="B95" s="856"/>
      <c r="C95" s="856"/>
      <c r="D95" s="871" t="str">
        <f t="shared" si="12"/>
        <v>육군 00여단 훈련장 현대화사업 사후환경영향조사(공사시)용역</v>
      </c>
      <c r="E95" s="872" t="str">
        <f t="shared" ref="E95:F112" si="13">K95&amp;IF(O95="","",CHAR(10)&amp;"*용역중지 : "&amp;TEXT(O95,"yy.mm.dd"))</f>
        <v xml:space="preserve">
*용역중지 : 07.03.26</v>
      </c>
      <c r="F95" s="873" t="str">
        <f t="shared" si="13"/>
        <v>육군 00여단 훈련장 현대화사업 사후환경영향조사(공사시)용역</v>
      </c>
      <c r="G95" s="892" t="e">
        <f t="shared" si="8"/>
        <v>#VALUE!</v>
      </c>
      <c r="H95" s="892"/>
      <c r="I95" s="876"/>
      <c r="J95" s="897"/>
      <c r="L95" s="868" t="s">
        <v>1783</v>
      </c>
      <c r="M95" s="869" t="s">
        <v>1784</v>
      </c>
      <c r="N95" s="869" t="s">
        <v>1727</v>
      </c>
      <c r="O95" s="868">
        <v>2642</v>
      </c>
      <c r="P95" s="869" t="s">
        <v>296</v>
      </c>
      <c r="Q95" s="869" t="s">
        <v>296</v>
      </c>
      <c r="R95" s="870">
        <v>879100000</v>
      </c>
      <c r="S95" s="868" t="e">
        <f t="shared" si="10"/>
        <v>#VALUE!</v>
      </c>
    </row>
    <row r="96" spans="1:19" ht="37.5" customHeight="1">
      <c r="A96" s="848"/>
      <c r="B96" s="856"/>
      <c r="C96" s="856"/>
      <c r="D96" s="871" t="str">
        <f>L96&amp;IF(Q96="","",CHAR(10)&amp;"*협의완료 : "&amp;TEXT(Q96,"yy.mm.dd"))</f>
        <v>제2용인테크노밸리 환경영향평가(재협의)용역
*협의완료 : 2021.03.31</v>
      </c>
      <c r="E96" s="872" t="str">
        <f t="shared" si="13"/>
        <v xml:space="preserve">
*용역중지 : 07.04.12</v>
      </c>
      <c r="F96" s="873" t="str">
        <f t="shared" si="13"/>
        <v>제2용인테크노밸리 환경영향평가(재협의)용역</v>
      </c>
      <c r="G96" s="874" t="s">
        <v>529</v>
      </c>
      <c r="H96" s="875"/>
      <c r="I96" s="880"/>
      <c r="J96" s="897"/>
      <c r="L96" s="868" t="s">
        <v>1721</v>
      </c>
      <c r="M96" s="869" t="s">
        <v>1722</v>
      </c>
      <c r="N96" s="869" t="s">
        <v>1723</v>
      </c>
      <c r="O96" s="868">
        <v>2659</v>
      </c>
      <c r="P96" s="869" t="s">
        <v>296</v>
      </c>
      <c r="Q96" s="869" t="s">
        <v>1724</v>
      </c>
      <c r="R96" s="870">
        <v>233000000</v>
      </c>
      <c r="S96" s="868" t="e">
        <f t="shared" si="10"/>
        <v>#VALUE!</v>
      </c>
    </row>
    <row r="97" spans="1:19" ht="37.5" customHeight="1">
      <c r="A97" s="848"/>
      <c r="B97" s="856"/>
      <c r="C97" s="856"/>
      <c r="D97" s="871" t="str">
        <f t="shared" si="12"/>
        <v>서부산권 복합산업유통단지 조성사업 환경영향평가 용역</v>
      </c>
      <c r="E97" s="872" t="str">
        <f t="shared" si="13"/>
        <v xml:space="preserve">
*용역중지 : 04.01.27</v>
      </c>
      <c r="F97" s="873" t="str">
        <f t="shared" si="13"/>
        <v>서부산권 복합산업유통단지 조성사업 환경영향평가 용역</v>
      </c>
      <c r="G97" s="892" t="e">
        <f t="shared" si="8"/>
        <v>#VALUE!</v>
      </c>
      <c r="H97" s="892"/>
      <c r="I97" s="876"/>
      <c r="J97" s="897"/>
      <c r="L97" s="868" t="s">
        <v>1785</v>
      </c>
      <c r="M97" s="869" t="s">
        <v>1786</v>
      </c>
      <c r="N97" s="869" t="s">
        <v>1787</v>
      </c>
      <c r="O97" s="868">
        <v>1488</v>
      </c>
      <c r="P97" s="869" t="s">
        <v>296</v>
      </c>
      <c r="Q97" s="869" t="s">
        <v>296</v>
      </c>
      <c r="R97" s="870">
        <v>725120000</v>
      </c>
      <c r="S97" s="868" t="e">
        <f t="shared" si="10"/>
        <v>#VALUE!</v>
      </c>
    </row>
    <row r="98" spans="1:19" ht="37.5" customHeight="1">
      <c r="A98" s="848"/>
      <c r="B98" s="856"/>
      <c r="C98" s="856"/>
      <c r="D98" s="871" t="str">
        <f t="shared" si="12"/>
        <v>서울20공공2지구 전략환경영향평가 용역</v>
      </c>
      <c r="E98" s="872" t="str">
        <f t="shared" si="13"/>
        <v xml:space="preserve">
*용역중지 : 03.02.24</v>
      </c>
      <c r="F98" s="873" t="str">
        <f t="shared" si="13"/>
        <v>서울20공공2지구 전략환경영향평가 용역</v>
      </c>
      <c r="G98" s="892">
        <f t="shared" si="8"/>
        <v>7494634.2311033886</v>
      </c>
      <c r="H98" s="892"/>
      <c r="I98" s="876"/>
      <c r="J98" s="897"/>
      <c r="L98" s="868" t="s">
        <v>1725</v>
      </c>
      <c r="M98" s="869" t="s">
        <v>1726</v>
      </c>
      <c r="N98" s="869">
        <v>46477</v>
      </c>
      <c r="O98" s="868">
        <v>1151</v>
      </c>
      <c r="P98" s="869" t="s">
        <v>296</v>
      </c>
      <c r="Q98" s="869" t="s">
        <v>296</v>
      </c>
      <c r="R98" s="870">
        <v>451640000</v>
      </c>
      <c r="S98" s="868">
        <f t="shared" si="10"/>
        <v>191</v>
      </c>
    </row>
    <row r="99" spans="1:19" ht="39.950000000000003" customHeight="1">
      <c r="A99" s="848"/>
      <c r="B99" s="856"/>
      <c r="C99" s="856"/>
      <c r="D99" s="871" t="str">
        <f t="shared" si="12"/>
        <v>평택 가곡지구 도시개발사업 전략(보완) 및 환경영향평가용역
*용역중지 : 24.08.27</v>
      </c>
      <c r="E99" s="872" t="str">
        <f t="shared" si="13"/>
        <v xml:space="preserve">
*용역중지 : 03.04.21</v>
      </c>
      <c r="F99" s="873" t="str">
        <f t="shared" si="13"/>
        <v>평택 가곡지구 도시개발사업 전략(보완) 및 환경영향평가용역
*용역중지 : 24.08.27</v>
      </c>
      <c r="G99" s="874" t="s">
        <v>1681</v>
      </c>
      <c r="H99" s="875"/>
      <c r="I99" s="876"/>
      <c r="J99" s="897"/>
      <c r="L99" s="868" t="s">
        <v>1788</v>
      </c>
      <c r="M99" s="869">
        <v>44445</v>
      </c>
      <c r="N99" s="869">
        <v>45651</v>
      </c>
      <c r="O99" s="868">
        <v>1207</v>
      </c>
      <c r="P99" s="869">
        <v>45531</v>
      </c>
      <c r="Q99" s="869"/>
      <c r="R99" s="870">
        <v>937230000</v>
      </c>
      <c r="S99" s="868">
        <f>N99-P99+1</f>
        <v>121</v>
      </c>
    </row>
    <row r="100" spans="1:19" ht="39.950000000000003" customHeight="1">
      <c r="A100" s="848"/>
      <c r="B100" s="856"/>
      <c r="C100" s="856"/>
      <c r="D100" s="871" t="str">
        <f t="shared" si="12"/>
        <v>광주전남21공공지원1 공공지원민간임대주택 공급촉진지구 전략환경영향평가 용역
*용역중지 : 23.07.07</v>
      </c>
      <c r="E100" s="872" t="str">
        <f t="shared" si="13"/>
        <v xml:space="preserve">
*용역중지 : 01.06.29</v>
      </c>
      <c r="F100" s="873" t="str">
        <f t="shared" si="13"/>
        <v>광주전남21공공지원1 공공지원민간임대주택 공급촉진지구 전략환경영향평가 용역
*용역중지 : 23.07.07</v>
      </c>
      <c r="G100" s="874" t="s">
        <v>1681</v>
      </c>
      <c r="H100" s="875"/>
      <c r="I100" s="880">
        <v>6</v>
      </c>
      <c r="J100" s="897"/>
      <c r="L100" s="868" t="s">
        <v>1789</v>
      </c>
      <c r="M100" s="869" t="s">
        <v>1790</v>
      </c>
      <c r="N100" s="869" t="s">
        <v>1791</v>
      </c>
      <c r="O100" s="868">
        <v>546</v>
      </c>
      <c r="P100" s="869">
        <v>45114</v>
      </c>
      <c r="Q100" s="869" t="s">
        <v>296</v>
      </c>
      <c r="R100" s="870">
        <v>222690000</v>
      </c>
      <c r="S100" s="868" t="e">
        <f>N100-P100+1</f>
        <v>#VALUE!</v>
      </c>
    </row>
    <row r="101" spans="1:19" ht="37.5" customHeight="1">
      <c r="A101" s="848"/>
      <c r="B101" s="856"/>
      <c r="C101" s="856"/>
      <c r="D101" s="871" t="s">
        <v>1792</v>
      </c>
      <c r="E101" s="872" t="str">
        <f t="shared" si="13"/>
        <v xml:space="preserve">
*용역중지 : 02.05.31</v>
      </c>
      <c r="F101" s="873" t="str">
        <f t="shared" si="13"/>
        <v>인천20도시개발01지구 전략환경영향평가 용역
※협의완료(2025.11.28)
※용역중지(2026.02.24)
*용역중지 : 2026.02.24</v>
      </c>
      <c r="G101" s="874" t="s">
        <v>529</v>
      </c>
      <c r="H101" s="875"/>
      <c r="I101" s="880"/>
      <c r="J101" s="897"/>
      <c r="L101" s="868" t="s">
        <v>1793</v>
      </c>
      <c r="M101" s="869" t="s">
        <v>1794</v>
      </c>
      <c r="N101" s="869" t="s">
        <v>1795</v>
      </c>
      <c r="O101" s="868">
        <v>882</v>
      </c>
      <c r="P101" s="869" t="s">
        <v>1796</v>
      </c>
      <c r="Q101" s="869" t="s">
        <v>1797</v>
      </c>
      <c r="R101" s="870">
        <v>317080000</v>
      </c>
      <c r="S101" s="868" t="e">
        <f>N101-P101+1</f>
        <v>#VALUE!</v>
      </c>
    </row>
    <row r="102" spans="1:19" ht="37.5" customHeight="1">
      <c r="A102" s="848"/>
      <c r="B102" s="856"/>
      <c r="C102" s="856"/>
      <c r="D102" s="871" t="str">
        <f t="shared" si="12"/>
        <v>음성신천 공공지원민간임대주택 공급촉진지구 조성사업 소규모 환경영향평가용역</v>
      </c>
      <c r="E102" s="872" t="str">
        <f t="shared" si="13"/>
        <v xml:space="preserve">
*용역중지 : 04.12.30</v>
      </c>
      <c r="F102" s="873" t="str">
        <f t="shared" si="13"/>
        <v>음성신천 공공지원민간임대주택 공급촉진지구 조성사업 소규모 환경영향평가용역</v>
      </c>
      <c r="G102" s="892" t="e">
        <f t="shared" si="8"/>
        <v>#VALUE!</v>
      </c>
      <c r="H102" s="892"/>
      <c r="I102" s="876"/>
      <c r="J102" s="897"/>
      <c r="L102" s="868" t="s">
        <v>1798</v>
      </c>
      <c r="M102" s="869" t="s">
        <v>1799</v>
      </c>
      <c r="N102" s="869" t="s">
        <v>1800</v>
      </c>
      <c r="O102" s="868">
        <v>1826</v>
      </c>
      <c r="P102" s="869" t="s">
        <v>296</v>
      </c>
      <c r="Q102" s="869" t="s">
        <v>296</v>
      </c>
      <c r="R102" s="870">
        <v>263410000</v>
      </c>
      <c r="S102" s="868" t="e">
        <f t="shared" si="10"/>
        <v>#VALUE!</v>
      </c>
    </row>
    <row r="103" spans="1:19" ht="37.5" customHeight="1">
      <c r="A103" s="848"/>
      <c r="B103" s="856"/>
      <c r="C103" s="856"/>
      <c r="D103" s="871" t="str">
        <f t="shared" si="12"/>
        <v>춘천~속초 철도건설 제1,7공구(T/K) 사후환경영향조사용역</v>
      </c>
      <c r="E103" s="872" t="str">
        <f t="shared" si="13"/>
        <v xml:space="preserve">
*용역중지 : 08.01.28</v>
      </c>
      <c r="F103" s="873" t="str">
        <f t="shared" si="13"/>
        <v>춘천~속초 철도건설 제1,7공구(T/K) 사후환경영향조사용역</v>
      </c>
      <c r="G103" s="892" t="e">
        <f t="shared" si="8"/>
        <v>#VALUE!</v>
      </c>
      <c r="H103" s="892"/>
      <c r="I103" s="876"/>
      <c r="J103" s="897"/>
      <c r="L103" s="868" t="s">
        <v>1732</v>
      </c>
      <c r="M103" s="869" t="s">
        <v>1733</v>
      </c>
      <c r="N103" s="869" t="s">
        <v>1734</v>
      </c>
      <c r="O103" s="868">
        <v>2950</v>
      </c>
      <c r="P103" s="869" t="s">
        <v>296</v>
      </c>
      <c r="Q103" s="869" t="s">
        <v>296</v>
      </c>
      <c r="R103" s="870">
        <v>2242460000</v>
      </c>
      <c r="S103" s="868" t="e">
        <f t="shared" si="10"/>
        <v>#VALUE!</v>
      </c>
    </row>
    <row r="104" spans="1:19" ht="37.5" customHeight="1">
      <c r="A104" s="848"/>
      <c r="B104" s="856"/>
      <c r="C104" s="856"/>
      <c r="D104" s="871" t="s">
        <v>1801</v>
      </c>
      <c r="E104" s="872" t="str">
        <f t="shared" si="13"/>
        <v xml:space="preserve">
*용역중지 : 00.12.25</v>
      </c>
      <c r="F104" s="873" t="str">
        <f t="shared" si="13"/>
        <v>강릉과학일반산업단지 제영향평가 변경 용역
※협의완료(2024.12.13)
※용역중지(2024.08.27)
*용역중지 : 24.08.27</v>
      </c>
      <c r="G104" s="874" t="s">
        <v>529</v>
      </c>
      <c r="H104" s="875"/>
      <c r="I104" s="880"/>
      <c r="J104" s="897"/>
      <c r="L104" s="868" t="s">
        <v>1802</v>
      </c>
      <c r="M104" s="869" t="s">
        <v>1803</v>
      </c>
      <c r="N104" s="869" t="s">
        <v>1804</v>
      </c>
      <c r="O104" s="868">
        <v>360</v>
      </c>
      <c r="P104" s="869">
        <v>45531</v>
      </c>
      <c r="Q104" s="869">
        <v>45639</v>
      </c>
      <c r="R104" s="870">
        <v>740000000</v>
      </c>
      <c r="S104" s="868" t="e">
        <f>N104-P104+1</f>
        <v>#VALUE!</v>
      </c>
    </row>
    <row r="105" spans="1:19" ht="39.950000000000003" customHeight="1">
      <c r="A105" s="848"/>
      <c r="B105" s="856"/>
      <c r="C105" s="856"/>
      <c r="D105" s="871" t="str">
        <f t="shared" si="12"/>
        <v>예산 고덕~당진 합덕 도로건설공사 전략 및 환경영향평가
*용역중지 : 25.12.10</v>
      </c>
      <c r="E105" s="872" t="str">
        <f t="shared" si="13"/>
        <v xml:space="preserve">
*용역중지 : 01.12.20</v>
      </c>
      <c r="F105" s="873" t="str">
        <f t="shared" si="13"/>
        <v>예산 고덕~당진 합덕 도로건설공사 전략 및 환경영향평가
*용역중지 : 25.12.10</v>
      </c>
      <c r="G105" s="874" t="s">
        <v>1681</v>
      </c>
      <c r="H105" s="875"/>
      <c r="I105" s="876"/>
      <c r="J105" s="897"/>
      <c r="L105" s="868" t="s">
        <v>1805</v>
      </c>
      <c r="M105" s="869" t="s">
        <v>1806</v>
      </c>
      <c r="N105" s="869" t="s">
        <v>1807</v>
      </c>
      <c r="O105" s="868">
        <v>720</v>
      </c>
      <c r="P105" s="869">
        <v>46001</v>
      </c>
      <c r="Q105" s="869" t="s">
        <v>296</v>
      </c>
      <c r="R105" s="870">
        <v>250750000</v>
      </c>
      <c r="S105" s="868" t="e">
        <f>N105-P105+1</f>
        <v>#VALUE!</v>
      </c>
    </row>
    <row r="106" spans="1:19" ht="37.5" customHeight="1">
      <c r="A106" s="848"/>
      <c r="B106" s="856"/>
      <c r="C106" s="856"/>
      <c r="D106" s="871" t="str">
        <f t="shared" si="12"/>
        <v>사천선인 공공주택지구 조성사업 사후환경영향조사(공사시) 용역</v>
      </c>
      <c r="E106" s="872" t="str">
        <f t="shared" si="13"/>
        <v xml:space="preserve">
*용역중지 : 04.03.31</v>
      </c>
      <c r="F106" s="873" t="str">
        <f t="shared" si="13"/>
        <v>사천선인 공공주택지구 조성사업 사후환경영향조사(공사시) 용역</v>
      </c>
      <c r="G106" s="892" t="e">
        <f t="shared" si="8"/>
        <v>#VALUE!</v>
      </c>
      <c r="H106" s="892"/>
      <c r="I106" s="876"/>
      <c r="J106" s="897"/>
      <c r="L106" s="868" t="s">
        <v>1808</v>
      </c>
      <c r="M106" s="869" t="s">
        <v>1809</v>
      </c>
      <c r="N106" s="869" t="s">
        <v>1810</v>
      </c>
      <c r="O106" s="868">
        <v>1552</v>
      </c>
      <c r="P106" s="869" t="s">
        <v>296</v>
      </c>
      <c r="Q106" s="869" t="s">
        <v>296</v>
      </c>
      <c r="R106" s="870">
        <v>893080000</v>
      </c>
      <c r="S106" s="868" t="e">
        <f t="shared" si="10"/>
        <v>#VALUE!</v>
      </c>
    </row>
    <row r="107" spans="1:19" ht="37.5" customHeight="1">
      <c r="A107" s="848"/>
      <c r="B107" s="856"/>
      <c r="C107" s="856"/>
      <c r="D107" s="871" t="str">
        <f t="shared" si="12"/>
        <v>시흥거모 공공주택지구 사후환경영향조사(공사시)용역</v>
      </c>
      <c r="E107" s="872" t="str">
        <f t="shared" si="13"/>
        <v xml:space="preserve">
*용역중지 : 04.05.01</v>
      </c>
      <c r="F107" s="873" t="str">
        <f t="shared" si="13"/>
        <v>시흥거모 공공주택지구 사후환경영향조사(공사시)용역</v>
      </c>
      <c r="G107" s="892" t="e">
        <f t="shared" si="8"/>
        <v>#VALUE!</v>
      </c>
      <c r="H107" s="892"/>
      <c r="I107" s="876"/>
      <c r="J107" s="897"/>
      <c r="L107" s="868" t="s">
        <v>1811</v>
      </c>
      <c r="M107" s="869" t="s">
        <v>1812</v>
      </c>
      <c r="N107" s="869" t="s">
        <v>1813</v>
      </c>
      <c r="O107" s="868">
        <v>1583</v>
      </c>
      <c r="P107" s="869" t="s">
        <v>296</v>
      </c>
      <c r="Q107" s="869" t="s">
        <v>296</v>
      </c>
      <c r="R107" s="870">
        <v>1109690000</v>
      </c>
      <c r="S107" s="868" t="e">
        <f t="shared" si="10"/>
        <v>#VALUE!</v>
      </c>
    </row>
    <row r="108" spans="1:19" ht="37.5" customHeight="1">
      <c r="A108" s="848"/>
      <c r="B108" s="856"/>
      <c r="C108" s="856"/>
      <c r="D108" s="871" t="str">
        <f t="shared" si="12"/>
        <v>평택~오송 2복선화 건설사업 사후환경영향조사용역</v>
      </c>
      <c r="E108" s="872" t="str">
        <f t="shared" si="13"/>
        <v xml:space="preserve">
*용역중지 : 07.08.02</v>
      </c>
      <c r="F108" s="873" t="str">
        <f t="shared" si="13"/>
        <v>평택~오송 2복선화 건설사업 사후환경영향조사용역</v>
      </c>
      <c r="G108" s="892" t="e">
        <f t="shared" si="8"/>
        <v>#VALUE!</v>
      </c>
      <c r="H108" s="892"/>
      <c r="I108" s="880"/>
      <c r="J108" s="897"/>
      <c r="L108" s="868" t="s">
        <v>1814</v>
      </c>
      <c r="M108" s="869" t="s">
        <v>1815</v>
      </c>
      <c r="N108" s="869" t="s">
        <v>1816</v>
      </c>
      <c r="O108" s="868">
        <v>2771</v>
      </c>
      <c r="P108" s="869" t="s">
        <v>296</v>
      </c>
      <c r="Q108" s="869" t="s">
        <v>296</v>
      </c>
      <c r="R108" s="870">
        <v>4534713000</v>
      </c>
      <c r="S108" s="868" t="e">
        <f t="shared" si="10"/>
        <v>#VALUE!</v>
      </c>
    </row>
    <row r="109" spans="1:19" ht="37.5" customHeight="1">
      <c r="A109" s="848"/>
      <c r="B109" s="856"/>
      <c r="C109" s="856"/>
      <c r="D109" s="871" t="str">
        <f t="shared" si="12"/>
        <v>서울양원 공공주택지구 사후환경영향조사(운영시) 용역</v>
      </c>
      <c r="E109" s="872" t="str">
        <f t="shared" si="13"/>
        <v xml:space="preserve">
*용역중지 : 02.12.31</v>
      </c>
      <c r="F109" s="873" t="str">
        <f t="shared" si="13"/>
        <v>서울양원 공공주택지구 사후환경영향조사(운영시) 용역</v>
      </c>
      <c r="G109" s="892" t="e">
        <f t="shared" si="8"/>
        <v>#VALUE!</v>
      </c>
      <c r="H109" s="892"/>
      <c r="I109" s="876"/>
      <c r="J109" s="897"/>
      <c r="L109" s="868" t="s">
        <v>1817</v>
      </c>
      <c r="M109" s="869" t="s">
        <v>1818</v>
      </c>
      <c r="N109" s="869" t="s">
        <v>1819</v>
      </c>
      <c r="O109" s="868">
        <v>1096</v>
      </c>
      <c r="P109" s="869" t="s">
        <v>296</v>
      </c>
      <c r="Q109" s="869" t="s">
        <v>296</v>
      </c>
      <c r="R109" s="870">
        <v>499890000</v>
      </c>
      <c r="S109" s="868" t="e">
        <f t="shared" si="10"/>
        <v>#VALUE!</v>
      </c>
    </row>
    <row r="110" spans="1:19" ht="37.5" customHeight="1">
      <c r="A110" s="848"/>
      <c r="B110" s="856"/>
      <c r="C110" s="856"/>
      <c r="D110" s="871" t="str">
        <f t="shared" si="12"/>
        <v>황룡강 하천기본계획 전략환경영향평가 용역</v>
      </c>
      <c r="E110" s="872" t="str">
        <f t="shared" si="13"/>
        <v xml:space="preserve">
*용역중지 : 01.12.20</v>
      </c>
      <c r="F110" s="873" t="str">
        <f t="shared" si="13"/>
        <v>황룡강 하천기본계획 전략환경영향평가 용역</v>
      </c>
      <c r="G110" s="892" t="e">
        <f t="shared" si="8"/>
        <v>#VALUE!</v>
      </c>
      <c r="H110" s="892"/>
      <c r="I110" s="876"/>
      <c r="J110" s="897"/>
      <c r="L110" s="868" t="s">
        <v>1820</v>
      </c>
      <c r="M110" s="869" t="s">
        <v>1821</v>
      </c>
      <c r="N110" s="869" t="s">
        <v>1822</v>
      </c>
      <c r="O110" s="868">
        <v>720</v>
      </c>
      <c r="P110" s="869" t="s">
        <v>296</v>
      </c>
      <c r="Q110" s="869" t="s">
        <v>296</v>
      </c>
      <c r="R110" s="870">
        <v>637747000</v>
      </c>
      <c r="S110" s="868" t="e">
        <f t="shared" si="10"/>
        <v>#VALUE!</v>
      </c>
    </row>
    <row r="111" spans="1:19" ht="37.5" customHeight="1">
      <c r="A111" s="848"/>
      <c r="B111" s="856"/>
      <c r="C111" s="856"/>
      <c r="D111" s="871" t="str">
        <f t="shared" si="12"/>
        <v>가덕도신공항 접근철도 환경영향평가</v>
      </c>
      <c r="E111" s="872" t="str">
        <f t="shared" si="13"/>
        <v xml:space="preserve">
*용역중지 : 00.12.30</v>
      </c>
      <c r="F111" s="873" t="str">
        <f t="shared" si="13"/>
        <v>가덕도신공항 접근철도 환경영향평가</v>
      </c>
      <c r="G111" s="874" t="s">
        <v>204</v>
      </c>
      <c r="H111" s="875"/>
      <c r="I111" s="890"/>
      <c r="J111" s="897"/>
      <c r="L111" s="868" t="s">
        <v>809</v>
      </c>
      <c r="M111" s="869" t="s">
        <v>1823</v>
      </c>
      <c r="N111" s="869" t="s">
        <v>1824</v>
      </c>
      <c r="O111" s="868">
        <v>365</v>
      </c>
      <c r="P111" s="869" t="s">
        <v>296</v>
      </c>
      <c r="Q111" s="869" t="s">
        <v>296</v>
      </c>
      <c r="R111" s="870">
        <v>1151690000</v>
      </c>
      <c r="S111" s="868" t="e">
        <f t="shared" si="10"/>
        <v>#VALUE!</v>
      </c>
    </row>
    <row r="112" spans="1:19" ht="39.950000000000003" customHeight="1">
      <c r="A112" s="848" t="s">
        <v>1825</v>
      </c>
      <c r="B112" s="856" t="str">
        <f>B9</f>
        <v>수질관리</v>
      </c>
      <c r="C112" s="856" t="str">
        <f>C9</f>
        <v>이희진</v>
      </c>
      <c r="D112" s="871" t="str">
        <f t="shared" si="12"/>
        <v>상두동천 지방하천 기본계획(변경) 전략환경영향평가 용역
*용역중지 : 26.05.26</v>
      </c>
      <c r="E112" s="872" t="str">
        <f t="shared" si="13"/>
        <v xml:space="preserve">
*용역중지 : 00.12.25</v>
      </c>
      <c r="F112" s="873" t="str">
        <f t="shared" si="13"/>
        <v>상두동천 지방하천 기본계획(변경) 전략환경영향평가 용역
*용역중지 : 26.05.26</v>
      </c>
      <c r="G112" s="874" t="s">
        <v>1681</v>
      </c>
      <c r="H112" s="875"/>
      <c r="I112" s="893"/>
      <c r="J112" s="897"/>
      <c r="L112" s="896" t="s">
        <v>1826</v>
      </c>
      <c r="M112" s="869">
        <v>45903</v>
      </c>
      <c r="N112" s="869">
        <v>46322</v>
      </c>
      <c r="O112" s="868">
        <v>360</v>
      </c>
      <c r="P112" s="869">
        <v>46168</v>
      </c>
      <c r="Q112" s="869"/>
      <c r="R112" s="870">
        <v>30878000</v>
      </c>
      <c r="S112" s="868">
        <v>95</v>
      </c>
    </row>
    <row r="113" spans="1:19" ht="39.950000000000003" customHeight="1">
      <c r="A113" s="848"/>
      <c r="B113" s="856"/>
      <c r="C113" s="856"/>
      <c r="D113" s="871" t="str">
        <f t="shared" si="12"/>
        <v>「익산시 문화산업진흥지구 지정」 전략환경영향평가 용역
*용역중지 : 26.04.03</v>
      </c>
      <c r="E113" s="872" t="str">
        <f t="shared" ref="E113:F128" si="14">K113&amp;IF(O113="","",CHAR(10)&amp;"*용역중지 : "&amp;TEXT(O113,"yy.mm.dd"))</f>
        <v xml:space="preserve">
*용역중지 : 00.06.28</v>
      </c>
      <c r="F113" s="873" t="str">
        <f t="shared" si="14"/>
        <v>「익산시 문화산업진흥지구 지정」 전략환경영향평가 용역
*용역중지 : 26.04.03</v>
      </c>
      <c r="G113" s="874" t="s">
        <v>1681</v>
      </c>
      <c r="H113" s="875"/>
      <c r="I113" s="876"/>
      <c r="J113" s="897"/>
      <c r="L113" s="868" t="s">
        <v>1827</v>
      </c>
      <c r="M113" s="869">
        <v>45960</v>
      </c>
      <c r="N113" s="869">
        <v>46139</v>
      </c>
      <c r="O113" s="868">
        <v>180</v>
      </c>
      <c r="P113" s="869">
        <v>46115</v>
      </c>
      <c r="Q113" s="869"/>
      <c r="R113" s="870">
        <v>19800000</v>
      </c>
      <c r="S113" s="868">
        <f>N113-P113+1</f>
        <v>25</v>
      </c>
    </row>
    <row r="114" spans="1:19" ht="39.950000000000003" customHeight="1">
      <c r="A114" s="848"/>
      <c r="B114" s="856"/>
      <c r="C114" s="856"/>
      <c r="D114" s="871" t="str">
        <f t="shared" si="12"/>
        <v>전북 서해안 유네스코 세계지질공원 디스커버리센터 조성사업 소규모 환경영향평가 용역
*용역중지 : 26.09.02</v>
      </c>
      <c r="E114" s="872" t="str">
        <f t="shared" si="14"/>
        <v xml:space="preserve">
*용역중지 : 01.04.06</v>
      </c>
      <c r="F114" s="873" t="str">
        <f t="shared" si="14"/>
        <v>전북 서해안 유네스코 세계지질공원 디스커버리센터 조성사업 소규모 환경영향평가 용역
*용역중지 : 26.09.02</v>
      </c>
      <c r="G114" s="892">
        <f t="shared" si="8"/>
        <v>1799428.5714285714</v>
      </c>
      <c r="H114" s="892"/>
      <c r="I114" s="876"/>
      <c r="J114" s="897"/>
      <c r="L114" s="868" t="s">
        <v>1828</v>
      </c>
      <c r="M114" s="869">
        <v>45981</v>
      </c>
      <c r="N114" s="869">
        <v>46442</v>
      </c>
      <c r="O114" s="868">
        <v>462</v>
      </c>
      <c r="P114" s="869">
        <v>46267</v>
      </c>
      <c r="Q114" s="869"/>
      <c r="R114" s="870">
        <v>47235000</v>
      </c>
      <c r="S114" s="868">
        <f>N114-P114+1</f>
        <v>176</v>
      </c>
    </row>
    <row r="115" spans="1:19" ht="39.950000000000003" customHeight="1">
      <c r="A115" s="848"/>
      <c r="B115" s="856"/>
      <c r="C115" s="856"/>
      <c r="D115" s="871" t="str">
        <f t="shared" si="12"/>
        <v>부안군 친환경 산악관광진흥지구 지정 전략환경영향평가 용역</v>
      </c>
      <c r="E115" s="872" t="str">
        <f t="shared" si="14"/>
        <v xml:space="preserve">
*용역중지 : 01.04.02</v>
      </c>
      <c r="F115" s="873" t="str">
        <f t="shared" si="14"/>
        <v>부안군 친환경 산악관광진흥지구 지정 전략환경영향평가 용역</v>
      </c>
      <c r="G115" s="892">
        <f t="shared" si="8"/>
        <v>1607128.8209606986</v>
      </c>
      <c r="H115" s="892"/>
      <c r="I115" s="880">
        <v>6</v>
      </c>
      <c r="J115" s="897"/>
      <c r="L115" s="868" t="s">
        <v>1829</v>
      </c>
      <c r="M115" s="869">
        <v>45994</v>
      </c>
      <c r="N115" s="869">
        <v>46451</v>
      </c>
      <c r="O115" s="868">
        <v>458</v>
      </c>
      <c r="P115" s="869"/>
      <c r="Q115" s="869"/>
      <c r="R115" s="870">
        <v>44610000</v>
      </c>
      <c r="S115" s="868">
        <f t="shared" si="10"/>
        <v>165</v>
      </c>
    </row>
    <row r="116" spans="1:19" ht="39.950000000000003" customHeight="1">
      <c r="A116" s="848"/>
      <c r="B116" s="856"/>
      <c r="C116" s="856"/>
      <c r="D116" s="871" t="str">
        <f t="shared" si="12"/>
        <v>행안면 복합청사 건립사업 소규모 환경영향평가 용역
*용역중지 : 26.07.10</v>
      </c>
      <c r="E116" s="872" t="str">
        <f t="shared" si="14"/>
        <v xml:space="preserve">
*용역중지 : 00.10.15</v>
      </c>
      <c r="F116" s="873" t="str">
        <f t="shared" si="14"/>
        <v>행안면 복합청사 건립사업 소규모 환경영향평가 용역
*용역중지 : 26.07.10</v>
      </c>
      <c r="G116" s="874" t="s">
        <v>204</v>
      </c>
      <c r="H116" s="875"/>
      <c r="I116" s="876"/>
      <c r="J116" s="897"/>
      <c r="L116" s="868" t="s">
        <v>1830</v>
      </c>
      <c r="M116" s="869">
        <v>46057</v>
      </c>
      <c r="N116" s="869">
        <v>46345</v>
      </c>
      <c r="O116" s="868">
        <v>289</v>
      </c>
      <c r="P116" s="869">
        <v>46213</v>
      </c>
      <c r="Q116" s="869"/>
      <c r="R116" s="870">
        <v>40629000</v>
      </c>
      <c r="S116" s="868">
        <v>24</v>
      </c>
    </row>
    <row r="117" spans="1:19" ht="39.950000000000003" customHeight="1">
      <c r="A117" s="848"/>
      <c r="B117" s="856"/>
      <c r="C117" s="856"/>
      <c r="D117" s="871" t="str">
        <f t="shared" si="12"/>
        <v>2026 완주 운곡지구 도시개발사업 사후환경영향조사(운영시)용역</v>
      </c>
      <c r="E117" s="872" t="str">
        <f t="shared" si="14"/>
        <v xml:space="preserve">
*용역중지 : 00.09.26</v>
      </c>
      <c r="F117" s="873" t="str">
        <f t="shared" si="14"/>
        <v>2026 완주 운곡지구 도시개발사업 사후환경영향조사(운영시)용역</v>
      </c>
      <c r="G117" s="892">
        <f t="shared" si="8"/>
        <v>2613932.0370370368</v>
      </c>
      <c r="H117" s="892"/>
      <c r="I117" s="876"/>
      <c r="J117" s="897"/>
      <c r="L117" s="868" t="s">
        <v>1831</v>
      </c>
      <c r="M117" s="869">
        <v>46112</v>
      </c>
      <c r="N117" s="869">
        <v>46381</v>
      </c>
      <c r="O117" s="868">
        <v>270</v>
      </c>
      <c r="P117" s="869"/>
      <c r="Q117" s="869"/>
      <c r="R117" s="870">
        <v>74290700</v>
      </c>
      <c r="S117" s="868">
        <f t="shared" si="10"/>
        <v>95</v>
      </c>
    </row>
    <row r="118" spans="1:19" ht="39.950000000000003" customHeight="1">
      <c r="A118" s="848"/>
      <c r="B118" s="856"/>
      <c r="C118" s="856"/>
      <c r="D118" s="871" t="str">
        <f t="shared" si="12"/>
        <v>줄포만 해안체험 탐방도로 사후환경영향조사(운영시 3차년도) 용역</v>
      </c>
      <c r="E118" s="872" t="str">
        <f t="shared" si="14"/>
        <v xml:space="preserve">
*용역중지 : 00.07.28</v>
      </c>
      <c r="F118" s="873" t="str">
        <f t="shared" si="14"/>
        <v>줄포만 해안체험 탐방도로 사후환경영향조사(운영시 3차년도) 용역</v>
      </c>
      <c r="G118" s="892">
        <f t="shared" si="8"/>
        <v>1274533.3333333335</v>
      </c>
      <c r="H118" s="892"/>
      <c r="I118" s="876"/>
      <c r="J118" s="897"/>
      <c r="L118" s="868" t="s">
        <v>1832</v>
      </c>
      <c r="M118" s="869">
        <v>46133</v>
      </c>
      <c r="N118" s="869">
        <v>46342</v>
      </c>
      <c r="O118" s="868">
        <v>210</v>
      </c>
      <c r="P118" s="869"/>
      <c r="Q118" s="869"/>
      <c r="R118" s="870">
        <v>47795000</v>
      </c>
      <c r="S118" s="868">
        <f t="shared" si="10"/>
        <v>56</v>
      </c>
    </row>
    <row r="119" spans="1:19" ht="39.950000000000003" customHeight="1">
      <c r="A119" s="848"/>
      <c r="B119" s="856"/>
      <c r="C119" s="856"/>
      <c r="D119" s="871" t="str">
        <f t="shared" si="12"/>
        <v>2026년 월랑공원 조성사업 사후환경영향조사 용역(3~4분기)</v>
      </c>
      <c r="E119" s="872" t="str">
        <f t="shared" si="14"/>
        <v xml:space="preserve">
*용역중지 : 00.06.28</v>
      </c>
      <c r="F119" s="873" t="str">
        <f t="shared" si="14"/>
        <v>2026년 월랑공원 조성사업 사후환경영향조사 용역(3~4분기)</v>
      </c>
      <c r="G119" s="892">
        <f t="shared" ref="G119:G143" si="15">(S119/O119*R119)/10</f>
        <v>3946666.6666666665</v>
      </c>
      <c r="H119" s="892"/>
      <c r="I119" s="890"/>
      <c r="J119" s="897"/>
      <c r="L119" s="868" t="s">
        <v>1833</v>
      </c>
      <c r="M119" s="869">
        <v>46255</v>
      </c>
      <c r="N119" s="869">
        <v>46434</v>
      </c>
      <c r="O119" s="868">
        <v>180</v>
      </c>
      <c r="P119" s="869"/>
      <c r="Q119" s="869"/>
      <c r="R119" s="870">
        <v>48000000</v>
      </c>
      <c r="S119" s="868">
        <f t="shared" si="10"/>
        <v>148</v>
      </c>
    </row>
    <row r="120" spans="1:19" ht="39.950000000000003" customHeight="1">
      <c r="A120" s="848" t="s">
        <v>10</v>
      </c>
      <c r="B120" s="856" t="str">
        <f>B10</f>
        <v>자연환경</v>
      </c>
      <c r="C120" s="856" t="str">
        <f>C10</f>
        <v>허진성</v>
      </c>
      <c r="D120" s="871" t="str">
        <f t="shared" si="12"/>
        <v>시흥장현(안산~가학간도로) 환경영향평가 용역
*용역중지 : 2026.04.06</v>
      </c>
      <c r="E120" s="872" t="str">
        <f t="shared" si="14"/>
        <v xml:space="preserve">
*용역중지 : 01.12.04</v>
      </c>
      <c r="F120" s="873" t="str">
        <f t="shared" si="14"/>
        <v>시흥장현(안산~가학간도로) 환경영향평가 용역
*용역중지 : 2026.04.06</v>
      </c>
      <c r="G120" s="874" t="s">
        <v>1681</v>
      </c>
      <c r="H120" s="875"/>
      <c r="I120" s="893"/>
      <c r="J120" s="894"/>
      <c r="L120" s="896" t="s">
        <v>1834</v>
      </c>
      <c r="M120" s="869" t="s">
        <v>1835</v>
      </c>
      <c r="N120" s="869" t="s">
        <v>1836</v>
      </c>
      <c r="O120" s="868">
        <v>704</v>
      </c>
      <c r="P120" s="869" t="s">
        <v>1837</v>
      </c>
      <c r="Q120" s="869" t="s">
        <v>296</v>
      </c>
      <c r="R120" s="870">
        <v>263520000</v>
      </c>
      <c r="S120" s="868" t="e">
        <f>N120-P120+1</f>
        <v>#VALUE!</v>
      </c>
    </row>
    <row r="121" spans="1:19" ht="39.950000000000003" customHeight="1">
      <c r="A121" s="848"/>
      <c r="B121" s="856"/>
      <c r="C121" s="856"/>
      <c r="D121" s="871" t="s">
        <v>1703</v>
      </c>
      <c r="E121" s="872" t="str">
        <f t="shared" si="14"/>
        <v xml:space="preserve">
*용역중지 : 09.10.02</v>
      </c>
      <c r="F121" s="873" t="str">
        <f t="shared" si="14"/>
        <v>개포 구룡마을 환경 및 교통영향평가 용역
※협의완료(2018.04.16)
※용역중지(2026.06.25)
*용역중지 : 2026.06.25</v>
      </c>
      <c r="G121" s="874" t="s">
        <v>529</v>
      </c>
      <c r="H121" s="875"/>
      <c r="I121" s="876"/>
      <c r="J121" s="877"/>
      <c r="L121" s="868" t="s">
        <v>1704</v>
      </c>
      <c r="M121" s="869" t="s">
        <v>1705</v>
      </c>
      <c r="N121" s="869" t="s">
        <v>1706</v>
      </c>
      <c r="O121" s="868">
        <v>3563</v>
      </c>
      <c r="P121" s="869" t="s">
        <v>1707</v>
      </c>
      <c r="Q121" s="869" t="s">
        <v>1708</v>
      </c>
      <c r="R121" s="870">
        <v>685232100</v>
      </c>
      <c r="S121" s="868" t="e">
        <f>N121-P121+1</f>
        <v>#VALUE!</v>
      </c>
    </row>
    <row r="122" spans="1:19" ht="39.950000000000003" customHeight="1">
      <c r="A122" s="848"/>
      <c r="B122" s="856"/>
      <c r="C122" s="856"/>
      <c r="D122" s="871" t="str">
        <f t="shared" ref="D122:D147" si="16">L122&amp;IF(P122="","",CHAR(10)&amp;"*용역중지 : "&amp;TEXT(P122,"yy.mm.dd"))</f>
        <v>서울 고덕강일 공공주택지구 사후환경영향조사용역</v>
      </c>
      <c r="E122" s="872" t="str">
        <f t="shared" si="14"/>
        <v xml:space="preserve">
*용역중지 : 14.01.02</v>
      </c>
      <c r="F122" s="873" t="str">
        <f t="shared" si="14"/>
        <v>서울 고덕강일 공공주택지구 사후환경영향조사용역</v>
      </c>
      <c r="G122" s="892" t="e">
        <f t="shared" si="15"/>
        <v>#VALUE!</v>
      </c>
      <c r="H122" s="892"/>
      <c r="I122" s="876"/>
      <c r="J122" s="877"/>
      <c r="L122" s="868" t="s">
        <v>1709</v>
      </c>
      <c r="M122" s="869" t="s">
        <v>1710</v>
      </c>
      <c r="N122" s="869" t="s">
        <v>1711</v>
      </c>
      <c r="O122" s="868">
        <v>5116</v>
      </c>
      <c r="P122" s="869" t="s">
        <v>296</v>
      </c>
      <c r="Q122" s="869" t="s">
        <v>296</v>
      </c>
      <c r="R122" s="870">
        <v>2526381000</v>
      </c>
      <c r="S122" s="868" t="e">
        <f t="shared" si="10"/>
        <v>#VALUE!</v>
      </c>
    </row>
    <row r="123" spans="1:19" ht="39.950000000000003" customHeight="1">
      <c r="A123" s="848"/>
      <c r="B123" s="856"/>
      <c r="C123" s="856"/>
      <c r="D123" s="871" t="str">
        <f t="shared" si="16"/>
        <v>양산사송 공공주택지구 사후환경영향조사(공사시) 용역</v>
      </c>
      <c r="E123" s="872" t="str">
        <f t="shared" si="14"/>
        <v xml:space="preserve">
*용역중지 : 08.11.24</v>
      </c>
      <c r="F123" s="873" t="str">
        <f t="shared" si="14"/>
        <v>양산사송 공공주택지구 사후환경영향조사(공사시) 용역</v>
      </c>
      <c r="G123" s="892" t="e">
        <f t="shared" si="15"/>
        <v>#VALUE!</v>
      </c>
      <c r="H123" s="892"/>
      <c r="I123" s="876"/>
      <c r="J123" s="877"/>
      <c r="L123" s="868" t="s">
        <v>1712</v>
      </c>
      <c r="M123" s="869" t="s">
        <v>1713</v>
      </c>
      <c r="N123" s="869" t="s">
        <v>1714</v>
      </c>
      <c r="O123" s="868">
        <v>3251</v>
      </c>
      <c r="P123" s="869" t="s">
        <v>296</v>
      </c>
      <c r="Q123" s="869" t="s">
        <v>296</v>
      </c>
      <c r="R123" s="870">
        <v>2609855000</v>
      </c>
      <c r="S123" s="868" t="e">
        <f t="shared" si="10"/>
        <v>#VALUE!</v>
      </c>
    </row>
    <row r="124" spans="1:19" ht="39.950000000000003" customHeight="1">
      <c r="A124" s="848"/>
      <c r="B124" s="856"/>
      <c r="C124" s="856"/>
      <c r="D124" s="871" t="str">
        <f t="shared" si="16"/>
        <v>남여주 물류단지 조성사업 사후환경영향조사용역</v>
      </c>
      <c r="E124" s="872" t="str">
        <f t="shared" si="14"/>
        <v xml:space="preserve">
*용역중지 : 07.09.01</v>
      </c>
      <c r="F124" s="873" t="str">
        <f t="shared" si="14"/>
        <v>남여주 물류단지 조성사업 사후환경영향조사용역</v>
      </c>
      <c r="G124" s="874" t="s">
        <v>204</v>
      </c>
      <c r="H124" s="875"/>
      <c r="I124" s="876"/>
      <c r="J124" s="877"/>
      <c r="L124" s="868" t="s">
        <v>1838</v>
      </c>
      <c r="M124" s="869" t="s">
        <v>1839</v>
      </c>
      <c r="N124" s="869" t="s">
        <v>1840</v>
      </c>
      <c r="O124" s="868">
        <v>2801</v>
      </c>
      <c r="P124" s="869" t="s">
        <v>296</v>
      </c>
      <c r="Q124" s="869" t="s">
        <v>296</v>
      </c>
      <c r="R124" s="870">
        <v>1169599000</v>
      </c>
      <c r="S124" s="868" t="e">
        <f t="shared" si="10"/>
        <v>#VALUE!</v>
      </c>
    </row>
    <row r="125" spans="1:19" ht="39.950000000000003" customHeight="1">
      <c r="A125" s="848"/>
      <c r="B125" s="856"/>
      <c r="C125" s="856"/>
      <c r="D125" s="871" t="str">
        <f t="shared" si="16"/>
        <v>수서역세권 공공주택지구 사후환경영향조사(공사시)용역</v>
      </c>
      <c r="E125" s="872" t="str">
        <f t="shared" si="14"/>
        <v xml:space="preserve">
*용역중지 : 07.10.16</v>
      </c>
      <c r="F125" s="873" t="str">
        <f t="shared" si="14"/>
        <v>수서역세권 공공주택지구 사후환경영향조사(공사시)용역</v>
      </c>
      <c r="G125" s="892" t="e">
        <f t="shared" si="15"/>
        <v>#VALUE!</v>
      </c>
      <c r="H125" s="892"/>
      <c r="I125" s="876"/>
      <c r="J125" s="877"/>
      <c r="L125" s="895" t="s">
        <v>1841</v>
      </c>
      <c r="M125" s="869" t="s">
        <v>1842</v>
      </c>
      <c r="N125" s="869" t="s">
        <v>1714</v>
      </c>
      <c r="O125" s="868">
        <v>2846</v>
      </c>
      <c r="P125" s="869" t="s">
        <v>296</v>
      </c>
      <c r="Q125" s="869" t="s">
        <v>296</v>
      </c>
      <c r="R125" s="870">
        <v>1481803000</v>
      </c>
      <c r="S125" s="868" t="e">
        <f t="shared" si="10"/>
        <v>#VALUE!</v>
      </c>
    </row>
    <row r="126" spans="1:19" ht="39.950000000000003" customHeight="1">
      <c r="A126" s="848"/>
      <c r="B126" s="856"/>
      <c r="C126" s="856"/>
      <c r="D126" s="871" t="str">
        <f t="shared" si="16"/>
        <v>육군 00여단 훈련장 현대화사업 사후환경영향조사(공사시)용역</v>
      </c>
      <c r="E126" s="872" t="str">
        <f t="shared" si="14"/>
        <v xml:space="preserve">
*용역중지 : 07.03.26</v>
      </c>
      <c r="F126" s="873" t="str">
        <f t="shared" si="14"/>
        <v>육군 00여단 훈련장 현대화사업 사후환경영향조사(공사시)용역</v>
      </c>
      <c r="G126" s="892" t="e">
        <f t="shared" si="15"/>
        <v>#VALUE!</v>
      </c>
      <c r="H126" s="892"/>
      <c r="I126" s="876"/>
      <c r="J126" s="877"/>
      <c r="L126" s="868" t="s">
        <v>1783</v>
      </c>
      <c r="M126" s="869" t="s">
        <v>1784</v>
      </c>
      <c r="N126" s="869" t="s">
        <v>1727</v>
      </c>
      <c r="O126" s="868">
        <v>2642</v>
      </c>
      <c r="P126" s="869" t="s">
        <v>296</v>
      </c>
      <c r="Q126" s="869" t="s">
        <v>296</v>
      </c>
      <c r="R126" s="870">
        <v>879100000</v>
      </c>
      <c r="S126" s="868" t="e">
        <f t="shared" si="10"/>
        <v>#VALUE!</v>
      </c>
    </row>
    <row r="127" spans="1:19" ht="39.950000000000003" customHeight="1">
      <c r="A127" s="848"/>
      <c r="B127" s="856"/>
      <c r="C127" s="856"/>
      <c r="D127" s="871" t="str">
        <f>L127&amp;IF(Q127="","",CHAR(10)&amp;"*협의완료 : "&amp;TEXT(Q127,"yy.mm.dd"))</f>
        <v>제2용인테크노밸리 환경영향평가(재협의)용역
*협의완료 : 2021.03.31</v>
      </c>
      <c r="E127" s="872" t="str">
        <f t="shared" si="14"/>
        <v xml:space="preserve">
*용역중지 : 07.04.12</v>
      </c>
      <c r="F127" s="873" t="str">
        <f t="shared" si="14"/>
        <v>제2용인테크노밸리 환경영향평가(재협의)용역</v>
      </c>
      <c r="G127" s="874" t="s">
        <v>529</v>
      </c>
      <c r="H127" s="875"/>
      <c r="I127" s="880">
        <v>6</v>
      </c>
      <c r="J127" s="877"/>
      <c r="L127" s="868" t="s">
        <v>1721</v>
      </c>
      <c r="M127" s="869" t="s">
        <v>1722</v>
      </c>
      <c r="N127" s="869" t="s">
        <v>1723</v>
      </c>
      <c r="O127" s="868">
        <v>2659</v>
      </c>
      <c r="P127" s="869" t="s">
        <v>296</v>
      </c>
      <c r="Q127" s="869" t="s">
        <v>1724</v>
      </c>
      <c r="R127" s="870">
        <v>233000000</v>
      </c>
      <c r="S127" s="868" t="e">
        <f t="shared" si="10"/>
        <v>#VALUE!</v>
      </c>
    </row>
    <row r="128" spans="1:19" ht="39.950000000000003" customHeight="1">
      <c r="A128" s="848"/>
      <c r="B128" s="856"/>
      <c r="C128" s="856"/>
      <c r="D128" s="871" t="str">
        <f>L128&amp;IF(Q128="","",CHAR(10)&amp;"*협의완료 : "&amp;TEXT(Q128,"yy.mm.dd"))</f>
        <v>부천역곡 공공주택지구 조성사업 환경영향평가용역
*협의완료 : 2021.11.01</v>
      </c>
      <c r="E128" s="872" t="str">
        <f t="shared" si="14"/>
        <v xml:space="preserve">
*용역중지 : 06.02.09</v>
      </c>
      <c r="F128" s="873" t="str">
        <f t="shared" si="14"/>
        <v>부천역곡 공공주택지구 조성사업 환경영향평가용역</v>
      </c>
      <c r="G128" s="874" t="s">
        <v>529</v>
      </c>
      <c r="H128" s="875"/>
      <c r="I128" s="876"/>
      <c r="J128" s="877"/>
      <c r="L128" s="868" t="s">
        <v>1843</v>
      </c>
      <c r="M128" s="869" t="s">
        <v>1844</v>
      </c>
      <c r="N128" s="869" t="s">
        <v>1845</v>
      </c>
      <c r="O128" s="868">
        <v>2232</v>
      </c>
      <c r="P128" s="869" t="s">
        <v>296</v>
      </c>
      <c r="Q128" s="869" t="s">
        <v>1846</v>
      </c>
      <c r="R128" s="870">
        <v>1066690000</v>
      </c>
      <c r="S128" s="868" t="e">
        <f t="shared" si="10"/>
        <v>#VALUE!</v>
      </c>
    </row>
    <row r="129" spans="1:19" ht="39.950000000000003" customHeight="1">
      <c r="A129" s="848"/>
      <c r="B129" s="856"/>
      <c r="C129" s="856"/>
      <c r="D129" s="871" t="str">
        <f>L129&amp;IF(Q129="","",CHAR(10)&amp;"*협의완료 : "&amp;TEXT(Q129,"yy.mm.dd"))</f>
        <v>천안직산 공공지원민간임대주택 공급촉진지구 환경영향평가용역
*협의완료 : 2024.09.12</v>
      </c>
      <c r="E129" s="872" t="str">
        <f t="shared" ref="E129:F144" si="17">K129&amp;IF(O129="","",CHAR(10)&amp;"*용역중지 : "&amp;TEXT(O129,"yy.mm.dd"))</f>
        <v xml:space="preserve">
*용역중지 : 07.09.26</v>
      </c>
      <c r="F129" s="873" t="str">
        <f t="shared" si="17"/>
        <v>천안직산 공공지원민간임대주택 공급촉진지구 환경영향평가용역</v>
      </c>
      <c r="G129" s="874" t="s">
        <v>529</v>
      </c>
      <c r="H129" s="875"/>
      <c r="I129" s="876"/>
      <c r="J129" s="877"/>
      <c r="L129" s="868" t="s">
        <v>1847</v>
      </c>
      <c r="M129" s="869" t="s">
        <v>1848</v>
      </c>
      <c r="N129" s="869" t="s">
        <v>1849</v>
      </c>
      <c r="O129" s="868">
        <v>2826</v>
      </c>
      <c r="P129" s="869" t="s">
        <v>296</v>
      </c>
      <c r="Q129" s="869" t="s">
        <v>1850</v>
      </c>
      <c r="R129" s="870">
        <v>1031360000</v>
      </c>
      <c r="S129" s="868" t="e">
        <f t="shared" si="10"/>
        <v>#VALUE!</v>
      </c>
    </row>
    <row r="130" spans="1:19" ht="39.950000000000003" customHeight="1">
      <c r="A130" s="848"/>
      <c r="B130" s="856"/>
      <c r="C130" s="856"/>
      <c r="D130" s="871" t="str">
        <f t="shared" si="16"/>
        <v>서울20공공2지구 전략환경영향평가 용역</v>
      </c>
      <c r="E130" s="872" t="str">
        <f t="shared" si="17"/>
        <v xml:space="preserve">
*용역중지 : 03.02.24</v>
      </c>
      <c r="F130" s="873" t="str">
        <f t="shared" si="17"/>
        <v>서울20공공2지구 전략환경영향평가 용역</v>
      </c>
      <c r="G130" s="892" t="e">
        <f t="shared" si="15"/>
        <v>#VALUE!</v>
      </c>
      <c r="H130" s="892"/>
      <c r="I130" s="876"/>
      <c r="J130" s="877"/>
      <c r="L130" s="868" t="s">
        <v>1725</v>
      </c>
      <c r="M130" s="869" t="s">
        <v>1726</v>
      </c>
      <c r="N130" s="869" t="s">
        <v>1727</v>
      </c>
      <c r="O130" s="868">
        <v>1151</v>
      </c>
      <c r="P130" s="869"/>
      <c r="Q130" s="869" t="s">
        <v>296</v>
      </c>
      <c r="R130" s="870">
        <v>451640000</v>
      </c>
      <c r="S130" s="868" t="e">
        <f t="shared" si="10"/>
        <v>#VALUE!</v>
      </c>
    </row>
    <row r="131" spans="1:19" ht="39.950000000000003" customHeight="1">
      <c r="A131" s="848"/>
      <c r="B131" s="856"/>
      <c r="C131" s="856"/>
      <c r="D131" s="871" t="str">
        <f>L131&amp;IF(Q131="","",CHAR(10)&amp;"*협의완료 : "&amp;TEXT(Q131,"yy.mm.dd"))</f>
        <v>용인중앙공원 공공지원민간임대주택 공급촉진지구 환경영향평가용역
*협의완료 : 2023.08.24</v>
      </c>
      <c r="E131" s="872" t="str">
        <f t="shared" si="17"/>
        <v xml:space="preserve">
*용역중지 : 06.10.25</v>
      </c>
      <c r="F131" s="873" t="str">
        <f t="shared" si="17"/>
        <v>용인중앙공원 공공지원민간임대주택 공급촉진지구 환경영향평가용역</v>
      </c>
      <c r="G131" s="874" t="s">
        <v>529</v>
      </c>
      <c r="H131" s="875"/>
      <c r="I131" s="876"/>
      <c r="J131" s="877"/>
      <c r="L131" s="868" t="s">
        <v>1851</v>
      </c>
      <c r="M131" s="869" t="s">
        <v>1852</v>
      </c>
      <c r="N131" s="869" t="s">
        <v>1853</v>
      </c>
      <c r="O131" s="868">
        <v>2490</v>
      </c>
      <c r="P131" s="869" t="s">
        <v>296</v>
      </c>
      <c r="Q131" s="869" t="s">
        <v>1854</v>
      </c>
      <c r="R131" s="870">
        <v>960100000</v>
      </c>
      <c r="S131" s="868" t="e">
        <f t="shared" si="10"/>
        <v>#VALUE!</v>
      </c>
    </row>
    <row r="132" spans="1:19" ht="39.950000000000003" customHeight="1">
      <c r="A132" s="848"/>
      <c r="B132" s="856"/>
      <c r="C132" s="856"/>
      <c r="D132" s="871" t="str">
        <f>L132&amp;IF(Q132="","",CHAR(10)&amp;"*협의완료 : "&amp;TEXT(Q132,"yy.mm.dd"))</f>
        <v>원주 단계공원 공공지원민간임대주택 공급촉진지구 조성사업 환경영향평가용역
*협의완료 : 2023.07.05</v>
      </c>
      <c r="E132" s="872" t="str">
        <f t="shared" si="17"/>
        <v xml:space="preserve">
*용역중지 : 07.01.15</v>
      </c>
      <c r="F132" s="873" t="str">
        <f t="shared" si="17"/>
        <v>원주 단계공원 공공지원민간임대주택 공급촉진지구 조성사업 환경영향평가용역</v>
      </c>
      <c r="G132" s="874" t="s">
        <v>529</v>
      </c>
      <c r="H132" s="875"/>
      <c r="I132" s="876"/>
      <c r="J132" s="877"/>
      <c r="L132" s="868" t="s">
        <v>1728</v>
      </c>
      <c r="M132" s="869" t="s">
        <v>1729</v>
      </c>
      <c r="N132" s="869" t="s">
        <v>1730</v>
      </c>
      <c r="O132" s="868">
        <v>2572</v>
      </c>
      <c r="P132" s="869" t="s">
        <v>296</v>
      </c>
      <c r="Q132" s="869" t="s">
        <v>1731</v>
      </c>
      <c r="R132" s="870">
        <v>913690000</v>
      </c>
      <c r="S132" s="868" t="e">
        <f t="shared" si="10"/>
        <v>#VALUE!</v>
      </c>
    </row>
    <row r="133" spans="1:19" ht="39.950000000000003" customHeight="1">
      <c r="A133" s="898"/>
      <c r="B133" s="881"/>
      <c r="C133" s="881"/>
      <c r="D133" s="871" t="str">
        <f t="shared" si="16"/>
        <v>면목행정복합타운 개발사업 서울시 환경영향평가용역</v>
      </c>
      <c r="E133" s="872" t="str">
        <f t="shared" si="17"/>
        <v xml:space="preserve">
*용역중지 : 02.08.15</v>
      </c>
      <c r="F133" s="873" t="str">
        <f t="shared" si="17"/>
        <v>면목행정복합타운 개발사업 서울시 환경영향평가용역</v>
      </c>
      <c r="G133" s="892" t="e">
        <f t="shared" si="15"/>
        <v>#VALUE!</v>
      </c>
      <c r="H133" s="892"/>
      <c r="I133" s="876"/>
      <c r="J133" s="877"/>
      <c r="L133" s="868" t="s">
        <v>1855</v>
      </c>
      <c r="M133" s="869" t="s">
        <v>1856</v>
      </c>
      <c r="N133" s="869" t="s">
        <v>1714</v>
      </c>
      <c r="O133" s="868">
        <v>958</v>
      </c>
      <c r="P133" s="869" t="s">
        <v>296</v>
      </c>
      <c r="Q133" s="869" t="s">
        <v>296</v>
      </c>
      <c r="R133" s="870">
        <v>501290000</v>
      </c>
      <c r="S133" s="868" t="e">
        <f t="shared" si="10"/>
        <v>#VALUE!</v>
      </c>
    </row>
    <row r="134" spans="1:19" ht="39.950000000000003" customHeight="1">
      <c r="A134" s="899"/>
      <c r="B134" s="884"/>
      <c r="C134" s="884"/>
      <c r="D134" s="871" t="s">
        <v>1792</v>
      </c>
      <c r="E134" s="872" t="str">
        <f t="shared" si="17"/>
        <v xml:space="preserve">
*용역중지 : 02.05.31</v>
      </c>
      <c r="F134" s="873" t="str">
        <f t="shared" si="17"/>
        <v>인천20도시개발01지구 전략환경영향평가 용역
※협의완료(2025.11.28)
※용역중지(2026.02.24)
*용역중지 : 2026.02.24</v>
      </c>
      <c r="G134" s="874" t="s">
        <v>529</v>
      </c>
      <c r="H134" s="875"/>
      <c r="I134" s="876"/>
      <c r="J134" s="877"/>
      <c r="L134" s="868" t="s">
        <v>1793</v>
      </c>
      <c r="M134" s="869" t="s">
        <v>1794</v>
      </c>
      <c r="N134" s="869" t="s">
        <v>1795</v>
      </c>
      <c r="O134" s="868">
        <v>882</v>
      </c>
      <c r="P134" s="869" t="s">
        <v>1796</v>
      </c>
      <c r="Q134" s="869" t="s">
        <v>1797</v>
      </c>
      <c r="R134" s="870">
        <v>317080000</v>
      </c>
      <c r="S134" s="868" t="e">
        <f>N134-P134+1</f>
        <v>#VALUE!</v>
      </c>
    </row>
    <row r="135" spans="1:19" ht="39.950000000000003" customHeight="1">
      <c r="A135" s="899"/>
      <c r="B135" s="884"/>
      <c r="C135" s="884"/>
      <c r="D135" s="871" t="str">
        <f t="shared" si="16"/>
        <v>웅상-무거1 국도건설공사 등 2건 사후환경영향조사용역</v>
      </c>
      <c r="E135" s="872" t="str">
        <f t="shared" si="17"/>
        <v xml:space="preserve">
*용역중지 : 13.11.17</v>
      </c>
      <c r="F135" s="873" t="str">
        <f t="shared" si="17"/>
        <v>웅상-무거1 국도건설공사 등 2건 사후환경영향조사용역</v>
      </c>
      <c r="G135" s="874" t="s">
        <v>204</v>
      </c>
      <c r="H135" s="875"/>
      <c r="I135" s="876"/>
      <c r="J135" s="877"/>
      <c r="L135" s="868" t="s">
        <v>1857</v>
      </c>
      <c r="M135" s="869" t="s">
        <v>1858</v>
      </c>
      <c r="N135" s="869" t="s">
        <v>1859</v>
      </c>
      <c r="O135" s="868">
        <v>5070</v>
      </c>
      <c r="P135" s="869" t="s">
        <v>296</v>
      </c>
      <c r="Q135" s="869" t="s">
        <v>296</v>
      </c>
      <c r="R135" s="870">
        <v>1653000000</v>
      </c>
      <c r="S135" s="868" t="e">
        <f t="shared" ref="S135:S142" si="18">IF(N135-$B$2+1&gt;365,365,N135-$B$2+1)</f>
        <v>#VALUE!</v>
      </c>
    </row>
    <row r="136" spans="1:19" ht="39.950000000000003" customHeight="1">
      <c r="A136" s="899"/>
      <c r="B136" s="884"/>
      <c r="C136" s="884"/>
      <c r="D136" s="871" t="str">
        <f t="shared" si="16"/>
        <v>사천선인 공공주택지구 조성사업 사후환경영향조사(공사시) 용역</v>
      </c>
      <c r="E136" s="872" t="str">
        <f t="shared" si="17"/>
        <v xml:space="preserve">
*용역중지 : 04.03.31</v>
      </c>
      <c r="F136" s="873" t="str">
        <f t="shared" si="17"/>
        <v>사천선인 공공주택지구 조성사업 사후환경영향조사(공사시) 용역</v>
      </c>
      <c r="G136" s="892" t="e">
        <f t="shared" ref="G136:G142" si="19">(S136/O136*R136)/10</f>
        <v>#VALUE!</v>
      </c>
      <c r="H136" s="892"/>
      <c r="I136" s="876"/>
      <c r="J136" s="877"/>
      <c r="L136" s="868" t="s">
        <v>1808</v>
      </c>
      <c r="M136" s="869" t="s">
        <v>1809</v>
      </c>
      <c r="N136" s="869" t="s">
        <v>1810</v>
      </c>
      <c r="O136" s="868">
        <v>1552</v>
      </c>
      <c r="P136" s="869" t="s">
        <v>296</v>
      </c>
      <c r="Q136" s="869" t="s">
        <v>296</v>
      </c>
      <c r="R136" s="870">
        <v>893080000</v>
      </c>
      <c r="S136" s="868" t="e">
        <f t="shared" si="18"/>
        <v>#VALUE!</v>
      </c>
    </row>
    <row r="137" spans="1:19" ht="39.950000000000003" customHeight="1">
      <c r="A137" s="899"/>
      <c r="B137" s="884"/>
      <c r="C137" s="884"/>
      <c r="D137" s="871" t="str">
        <f t="shared" si="16"/>
        <v>세종연기 공공주택지구 조성사업 환경영향평가 용역
*용역중지 : 2025.08.11</v>
      </c>
      <c r="E137" s="872" t="str">
        <f t="shared" si="17"/>
        <v xml:space="preserve">
*용역중지 : 05.12.31</v>
      </c>
      <c r="F137" s="873" t="str">
        <f t="shared" si="17"/>
        <v>세종연기 공공주택지구 조성사업 환경영향평가 용역
*용역중지 : 2025.08.11</v>
      </c>
      <c r="G137" s="874" t="s">
        <v>1681</v>
      </c>
      <c r="H137" s="875"/>
      <c r="I137" s="876"/>
      <c r="J137" s="877"/>
      <c r="L137" s="868" t="s">
        <v>1860</v>
      </c>
      <c r="M137" s="869" t="s">
        <v>1861</v>
      </c>
      <c r="N137" s="869" t="s">
        <v>1862</v>
      </c>
      <c r="O137" s="868">
        <v>2192</v>
      </c>
      <c r="P137" s="869" t="s">
        <v>1863</v>
      </c>
      <c r="Q137" s="869" t="s">
        <v>296</v>
      </c>
      <c r="R137" s="870">
        <v>1214500000</v>
      </c>
      <c r="S137" s="868">
        <v>365</v>
      </c>
    </row>
    <row r="138" spans="1:19" ht="39.950000000000003" customHeight="1">
      <c r="A138" s="899"/>
      <c r="B138" s="884"/>
      <c r="C138" s="884"/>
      <c r="D138" s="871" t="str">
        <f t="shared" si="16"/>
        <v>성남낙생 공공주택지구 사후환경영향조사(공사시) 용역</v>
      </c>
      <c r="E138" s="872" t="str">
        <f t="shared" si="17"/>
        <v xml:space="preserve">
*용역중지 : 03.12.31</v>
      </c>
      <c r="F138" s="873" t="str">
        <f t="shared" si="17"/>
        <v>성남낙생 공공주택지구 사후환경영향조사(공사시) 용역</v>
      </c>
      <c r="G138" s="892" t="e">
        <f t="shared" si="19"/>
        <v>#VALUE!</v>
      </c>
      <c r="H138" s="892"/>
      <c r="I138" s="876"/>
      <c r="J138" s="877"/>
      <c r="L138" s="868" t="s">
        <v>1864</v>
      </c>
      <c r="M138" s="869" t="s">
        <v>1865</v>
      </c>
      <c r="N138" s="869" t="s">
        <v>1866</v>
      </c>
      <c r="O138" s="868">
        <v>1461</v>
      </c>
      <c r="P138" s="869" t="s">
        <v>296</v>
      </c>
      <c r="Q138" s="869" t="s">
        <v>296</v>
      </c>
      <c r="R138" s="870">
        <v>1136765000</v>
      </c>
      <c r="S138" s="868" t="e">
        <f t="shared" si="18"/>
        <v>#VALUE!</v>
      </c>
    </row>
    <row r="139" spans="1:19" ht="39.950000000000003" customHeight="1">
      <c r="A139" s="899"/>
      <c r="B139" s="884"/>
      <c r="C139" s="884"/>
      <c r="D139" s="871" t="str">
        <f t="shared" si="16"/>
        <v>아산2단지 사후환경영향조사 2025~2026년</v>
      </c>
      <c r="E139" s="872" t="str">
        <f t="shared" si="17"/>
        <v xml:space="preserve">
*용역중지 : 02.05.16</v>
      </c>
      <c r="F139" s="873" t="str">
        <f t="shared" si="17"/>
        <v>아산2단지 사후환경영향조사 2025~2026년</v>
      </c>
      <c r="G139" s="892" t="e">
        <f t="shared" si="19"/>
        <v>#VALUE!</v>
      </c>
      <c r="H139" s="892"/>
      <c r="I139" s="876"/>
      <c r="J139" s="877"/>
      <c r="L139" s="868" t="s">
        <v>1867</v>
      </c>
      <c r="M139" s="869" t="s">
        <v>1868</v>
      </c>
      <c r="N139" s="869" t="s">
        <v>1869</v>
      </c>
      <c r="O139" s="868">
        <v>867</v>
      </c>
      <c r="P139" s="869" t="s">
        <v>296</v>
      </c>
      <c r="Q139" s="869" t="s">
        <v>296</v>
      </c>
      <c r="R139" s="870">
        <v>140800000</v>
      </c>
      <c r="S139" s="868" t="e">
        <f t="shared" si="18"/>
        <v>#VALUE!</v>
      </c>
    </row>
    <row r="140" spans="1:19" ht="39.950000000000003" customHeight="1">
      <c r="A140" s="899"/>
      <c r="B140" s="884"/>
      <c r="C140" s="884"/>
      <c r="D140" s="871" t="str">
        <f t="shared" si="16"/>
        <v>황룡강 하천기본계획 전략환경영향평가 용역</v>
      </c>
      <c r="E140" s="872" t="str">
        <f t="shared" si="17"/>
        <v xml:space="preserve">
*용역중지 : 01.12.20</v>
      </c>
      <c r="F140" s="873" t="str">
        <f t="shared" si="17"/>
        <v>황룡강 하천기본계획 전략환경영향평가 용역</v>
      </c>
      <c r="G140" s="892" t="e">
        <f t="shared" si="19"/>
        <v>#VALUE!</v>
      </c>
      <c r="H140" s="892"/>
      <c r="I140" s="876"/>
      <c r="J140" s="877"/>
      <c r="L140" s="868" t="s">
        <v>1820</v>
      </c>
      <c r="M140" s="869" t="s">
        <v>1821</v>
      </c>
      <c r="N140" s="869" t="s">
        <v>1822</v>
      </c>
      <c r="O140" s="868">
        <v>720</v>
      </c>
      <c r="P140" s="869" t="s">
        <v>296</v>
      </c>
      <c r="Q140" s="869" t="s">
        <v>296</v>
      </c>
      <c r="R140" s="870">
        <v>637747000</v>
      </c>
      <c r="S140" s="868" t="e">
        <f t="shared" si="18"/>
        <v>#VALUE!</v>
      </c>
    </row>
    <row r="141" spans="1:19" ht="39.950000000000003" customHeight="1">
      <c r="A141" s="899"/>
      <c r="B141" s="884"/>
      <c r="C141" s="884"/>
      <c r="D141" s="871" t="str">
        <f t="shared" si="16"/>
        <v>충청남도 지역개발계획(‘27~‘36) 재수립 전략환경영향평가 용역</v>
      </c>
      <c r="E141" s="872" t="str">
        <f t="shared" si="17"/>
        <v xml:space="preserve">
*용역중지 : 00.12.25</v>
      </c>
      <c r="F141" s="873" t="str">
        <f t="shared" si="17"/>
        <v>충청남도 지역개발계획(‘27~‘36) 재수립 전략환경영향평가 용역</v>
      </c>
      <c r="G141" s="874" t="s">
        <v>204</v>
      </c>
      <c r="H141" s="875"/>
      <c r="I141" s="876"/>
      <c r="J141" s="877"/>
      <c r="L141" s="868" t="s">
        <v>1745</v>
      </c>
      <c r="M141" s="869" t="s">
        <v>1746</v>
      </c>
      <c r="N141" s="869" t="s">
        <v>1747</v>
      </c>
      <c r="O141" s="868">
        <v>360</v>
      </c>
      <c r="P141" s="869" t="s">
        <v>296</v>
      </c>
      <c r="Q141" s="869" t="s">
        <v>296</v>
      </c>
      <c r="R141" s="870">
        <v>182611000</v>
      </c>
      <c r="S141" s="868" t="e">
        <f t="shared" si="18"/>
        <v>#VALUE!</v>
      </c>
    </row>
    <row r="142" spans="1:19" ht="39.950000000000003" customHeight="1">
      <c r="A142" s="899"/>
      <c r="B142" s="884"/>
      <c r="C142" s="884"/>
      <c r="D142" s="871" t="str">
        <f t="shared" si="16"/>
        <v>화옹지구 대단위농업개발사업 사후환경영향조사 용역</v>
      </c>
      <c r="E142" s="872" t="str">
        <f t="shared" si="17"/>
        <v xml:space="preserve">
*용역중지 : 03.11.16</v>
      </c>
      <c r="F142" s="873" t="str">
        <f t="shared" si="17"/>
        <v>화옹지구 대단위농업개발사업 사후환경영향조사 용역</v>
      </c>
      <c r="G142" s="892" t="e">
        <f t="shared" si="19"/>
        <v>#VALUE!</v>
      </c>
      <c r="H142" s="892"/>
      <c r="I142" s="876"/>
      <c r="J142" s="877"/>
      <c r="L142" s="868" t="s">
        <v>1748</v>
      </c>
      <c r="M142" s="869" t="s">
        <v>1749</v>
      </c>
      <c r="N142" s="869" t="s">
        <v>1750</v>
      </c>
      <c r="O142" s="868">
        <v>1416</v>
      </c>
      <c r="P142" s="869" t="s">
        <v>296</v>
      </c>
      <c r="Q142" s="869" t="s">
        <v>296</v>
      </c>
      <c r="R142" s="870">
        <v>708685000</v>
      </c>
      <c r="S142" s="868" t="e">
        <f t="shared" si="18"/>
        <v>#VALUE!</v>
      </c>
    </row>
    <row r="143" spans="1:19" ht="39.950000000000003" customHeight="1">
      <c r="A143" s="900"/>
      <c r="B143" s="901"/>
      <c r="C143" s="901"/>
      <c r="D143" s="871" t="str">
        <f t="shared" si="16"/>
        <v>345kV 신장성-신정읍 송전선로 건설사업 환경영향평가용역</v>
      </c>
      <c r="E143" s="872" t="str">
        <f t="shared" si="17"/>
        <v xml:space="preserve">
*용역중지 : 02.06.18</v>
      </c>
      <c r="F143" s="873" t="str">
        <f t="shared" si="17"/>
        <v>345kV 신장성-신정읍 송전선로 건설사업 환경영향평가용역</v>
      </c>
      <c r="G143" s="892" t="e">
        <f t="shared" si="15"/>
        <v>#VALUE!</v>
      </c>
      <c r="H143" s="892"/>
      <c r="I143" s="890"/>
      <c r="J143" s="877"/>
      <c r="L143" s="868" t="s">
        <v>1870</v>
      </c>
      <c r="M143" s="869" t="s">
        <v>1871</v>
      </c>
      <c r="N143" s="869" t="s">
        <v>1872</v>
      </c>
      <c r="O143" s="868">
        <v>900</v>
      </c>
      <c r="P143" s="869" t="s">
        <v>296</v>
      </c>
      <c r="Q143" s="869" t="s">
        <v>296</v>
      </c>
      <c r="R143" s="870">
        <v>1473790000</v>
      </c>
      <c r="S143" s="868" t="e">
        <f t="shared" si="10"/>
        <v>#VALUE!</v>
      </c>
    </row>
    <row r="144" spans="1:19" ht="39.950000000000003" customHeight="1">
      <c r="A144" s="848" t="s">
        <v>10</v>
      </c>
      <c r="B144" s="856" t="str">
        <f>B11</f>
        <v>폐기물처리</v>
      </c>
      <c r="C144" s="856" t="str">
        <f>C11</f>
        <v>홍준기</v>
      </c>
      <c r="D144" s="871" t="str">
        <f t="shared" si="16"/>
        <v>봉곡지구 일반산업단지 개발사업 전략환경영향평가 및 환경영향평가용역
*용역중지 : 26.05.06</v>
      </c>
      <c r="E144" s="872" t="str">
        <f t="shared" si="17"/>
        <v xml:space="preserve">
*용역중지 : 01.12.30</v>
      </c>
      <c r="F144" s="873" t="str">
        <f t="shared" si="17"/>
        <v>봉곡지구 일반산업단지 개발사업 전략환경영향평가 및 환경영향평가용역
*용역중지 : 26.05.06</v>
      </c>
      <c r="G144" s="874" t="s">
        <v>1681</v>
      </c>
      <c r="H144" s="875"/>
      <c r="I144" s="902">
        <v>6</v>
      </c>
      <c r="J144" s="897"/>
      <c r="L144" s="868" t="s">
        <v>1873</v>
      </c>
      <c r="M144" s="869">
        <v>45972</v>
      </c>
      <c r="N144" s="869">
        <v>46701</v>
      </c>
      <c r="O144" s="868">
        <v>730</v>
      </c>
      <c r="P144" s="869">
        <v>46148</v>
      </c>
      <c r="Q144" s="869"/>
      <c r="R144" s="870">
        <v>660771000</v>
      </c>
      <c r="S144" s="868">
        <v>365</v>
      </c>
    </row>
    <row r="145" spans="1:19" ht="39.950000000000003" customHeight="1">
      <c r="A145" s="848"/>
      <c r="B145" s="856"/>
      <c r="C145" s="856"/>
      <c r="D145" s="871" t="str">
        <f t="shared" si="16"/>
        <v>S-DBC 조성사업 전략 및 환경영향평가용역
*용역중지 : 26.09.15</v>
      </c>
      <c r="E145" s="872" t="str">
        <f t="shared" ref="E145:F147" si="20">K145&amp;IF(O145="","",CHAR(10)&amp;"*용역중지 : "&amp;TEXT(O145,"yy.mm.dd"))</f>
        <v xml:space="preserve">
*용역중지 : 01.12.30</v>
      </c>
      <c r="F145" s="873" t="str">
        <f t="shared" si="20"/>
        <v>S-DBC 조성사업 전략 및 환경영향평가용역
*용역중지 : 26.09.15</v>
      </c>
      <c r="G145" s="892">
        <f t="shared" ref="G145" si="21">(S145/O145*R145)/10</f>
        <v>50204000</v>
      </c>
      <c r="H145" s="892"/>
      <c r="I145" s="903"/>
      <c r="J145" s="897"/>
      <c r="L145" s="868" t="s">
        <v>1874</v>
      </c>
      <c r="M145" s="869">
        <v>45975</v>
      </c>
      <c r="N145" s="869">
        <v>46704</v>
      </c>
      <c r="O145" s="868">
        <v>730</v>
      </c>
      <c r="P145" s="869">
        <v>46280</v>
      </c>
      <c r="Q145" s="869"/>
      <c r="R145" s="870">
        <v>1004080000</v>
      </c>
      <c r="S145" s="868">
        <v>365</v>
      </c>
    </row>
    <row r="146" spans="1:19" ht="39.950000000000003" customHeight="1">
      <c r="A146" s="848"/>
      <c r="B146" s="856"/>
      <c r="C146" s="856"/>
      <c r="D146" s="871" t="str">
        <f t="shared" si="16"/>
        <v>가덕도신공항 접근철도 환경영향평가</v>
      </c>
      <c r="E146" s="872" t="str">
        <f t="shared" si="20"/>
        <v xml:space="preserve">
*용역중지 : 00.12.30</v>
      </c>
      <c r="F146" s="873" t="str">
        <f t="shared" si="20"/>
        <v>가덕도신공항 접근철도 환경영향평가</v>
      </c>
      <c r="G146" s="874" t="s">
        <v>204</v>
      </c>
      <c r="H146" s="875"/>
      <c r="I146" s="903"/>
      <c r="J146" s="897"/>
      <c r="L146" s="868" t="s">
        <v>809</v>
      </c>
      <c r="M146" s="869">
        <v>45986</v>
      </c>
      <c r="N146" s="869">
        <v>46350</v>
      </c>
      <c r="O146" s="868">
        <v>365</v>
      </c>
      <c r="P146" s="869"/>
      <c r="Q146" s="869"/>
      <c r="R146" s="870">
        <v>1151690000</v>
      </c>
      <c r="S146" s="868">
        <f t="shared" ref="S146" si="22">IF(N146-$B$2+1&gt;365,365,N146-$B$2+1)</f>
        <v>64</v>
      </c>
    </row>
    <row r="147" spans="1:19" ht="39.950000000000003" customHeight="1">
      <c r="A147" s="848"/>
      <c r="B147" s="856"/>
      <c r="C147" s="856"/>
      <c r="D147" s="871" t="str">
        <f t="shared" si="16"/>
        <v>345kV 신중부-신용인, 북천안-신기흥 병행 송전선로 건설사업 환경영향평가용역
*용역중지 : 26.08.26</v>
      </c>
      <c r="E147" s="872" t="str">
        <f t="shared" si="20"/>
        <v xml:space="preserve">
*용역중지 : 02.06.18</v>
      </c>
      <c r="F147" s="873" t="str">
        <f t="shared" si="20"/>
        <v>345kV 신중부-신용인, 북천안-신기흥 병행 송전선로 건설사업 환경영향평가용역
*용역중지 : 26.08.26</v>
      </c>
      <c r="G147" s="892">
        <f t="shared" ref="G147" si="23">(S147/O147*R147)/10</f>
        <v>55661283.333333336</v>
      </c>
      <c r="H147" s="892"/>
      <c r="I147" s="904"/>
      <c r="J147" s="897"/>
      <c r="L147" s="868" t="s">
        <v>1875</v>
      </c>
      <c r="M147" s="869">
        <v>46247</v>
      </c>
      <c r="N147" s="869">
        <v>47146</v>
      </c>
      <c r="O147" s="868">
        <v>900</v>
      </c>
      <c r="P147" s="869">
        <v>46260</v>
      </c>
      <c r="Q147" s="869"/>
      <c r="R147" s="870">
        <v>1372470000</v>
      </c>
      <c r="S147" s="868">
        <v>365</v>
      </c>
    </row>
    <row r="148" spans="1:19">
      <c r="L148" s="868"/>
      <c r="M148" s="869"/>
      <c r="N148" s="869"/>
      <c r="O148" s="868"/>
      <c r="P148" s="869"/>
      <c r="Q148" s="869"/>
      <c r="R148" s="868"/>
      <c r="S148" s="868"/>
    </row>
  </sheetData>
  <mergeCells count="317">
    <mergeCell ref="J144:J147"/>
    <mergeCell ref="D145:F145"/>
    <mergeCell ref="G145:H145"/>
    <mergeCell ref="D146:F146"/>
    <mergeCell ref="G146:H146"/>
    <mergeCell ref="D147:F147"/>
    <mergeCell ref="G147:H147"/>
    <mergeCell ref="A144:A147"/>
    <mergeCell ref="B144:B147"/>
    <mergeCell ref="C144:C147"/>
    <mergeCell ref="D144:F144"/>
    <mergeCell ref="G144:H144"/>
    <mergeCell ref="I144:I147"/>
    <mergeCell ref="D141:F141"/>
    <mergeCell ref="G141:H141"/>
    <mergeCell ref="D142:F142"/>
    <mergeCell ref="G142:H142"/>
    <mergeCell ref="D143:F143"/>
    <mergeCell ref="G143:H143"/>
    <mergeCell ref="D138:F138"/>
    <mergeCell ref="G138:H138"/>
    <mergeCell ref="D139:F139"/>
    <mergeCell ref="G139:H139"/>
    <mergeCell ref="D140:F140"/>
    <mergeCell ref="G140:H140"/>
    <mergeCell ref="D135:F135"/>
    <mergeCell ref="G135:H135"/>
    <mergeCell ref="D136:F136"/>
    <mergeCell ref="G136:H136"/>
    <mergeCell ref="D137:F137"/>
    <mergeCell ref="G137:H137"/>
    <mergeCell ref="D132:F132"/>
    <mergeCell ref="G132:H132"/>
    <mergeCell ref="D133:F133"/>
    <mergeCell ref="G133:H133"/>
    <mergeCell ref="D134:F134"/>
    <mergeCell ref="G134:H134"/>
    <mergeCell ref="D129:F129"/>
    <mergeCell ref="G129:H129"/>
    <mergeCell ref="D130:F130"/>
    <mergeCell ref="G130:H130"/>
    <mergeCell ref="D131:F131"/>
    <mergeCell ref="G131:H131"/>
    <mergeCell ref="D126:F126"/>
    <mergeCell ref="G126:H126"/>
    <mergeCell ref="D127:F127"/>
    <mergeCell ref="G127:H127"/>
    <mergeCell ref="D128:F128"/>
    <mergeCell ref="G128:H128"/>
    <mergeCell ref="J120:J143"/>
    <mergeCell ref="D121:F121"/>
    <mergeCell ref="G121:H121"/>
    <mergeCell ref="D122:F122"/>
    <mergeCell ref="G122:H122"/>
    <mergeCell ref="D123:F123"/>
    <mergeCell ref="G123:H123"/>
    <mergeCell ref="D124:F124"/>
    <mergeCell ref="G124:H124"/>
    <mergeCell ref="D125:F125"/>
    <mergeCell ref="D118:F118"/>
    <mergeCell ref="G118:H118"/>
    <mergeCell ref="D119:F119"/>
    <mergeCell ref="G119:H119"/>
    <mergeCell ref="A120:A133"/>
    <mergeCell ref="B120:B133"/>
    <mergeCell ref="C120:C133"/>
    <mergeCell ref="D120:F120"/>
    <mergeCell ref="G120:H120"/>
    <mergeCell ref="G125:H125"/>
    <mergeCell ref="D115:F115"/>
    <mergeCell ref="G115:H115"/>
    <mergeCell ref="D116:F116"/>
    <mergeCell ref="G116:H116"/>
    <mergeCell ref="D117:F117"/>
    <mergeCell ref="G117:H117"/>
    <mergeCell ref="A112:A119"/>
    <mergeCell ref="B112:B119"/>
    <mergeCell ref="C112:C119"/>
    <mergeCell ref="D112:F112"/>
    <mergeCell ref="G112:H112"/>
    <mergeCell ref="J112:J119"/>
    <mergeCell ref="D113:F113"/>
    <mergeCell ref="G113:H113"/>
    <mergeCell ref="D114:F114"/>
    <mergeCell ref="G114:H114"/>
    <mergeCell ref="D109:F109"/>
    <mergeCell ref="G109:H109"/>
    <mergeCell ref="D110:F110"/>
    <mergeCell ref="G110:H110"/>
    <mergeCell ref="D111:F111"/>
    <mergeCell ref="G111:H111"/>
    <mergeCell ref="D106:F106"/>
    <mergeCell ref="G106:H106"/>
    <mergeCell ref="D107:F107"/>
    <mergeCell ref="G107:H107"/>
    <mergeCell ref="D108:F108"/>
    <mergeCell ref="G108:H108"/>
    <mergeCell ref="D103:F103"/>
    <mergeCell ref="G103:H103"/>
    <mergeCell ref="D104:F104"/>
    <mergeCell ref="G104:H104"/>
    <mergeCell ref="D105:F105"/>
    <mergeCell ref="G105:H105"/>
    <mergeCell ref="D100:F100"/>
    <mergeCell ref="G100:H100"/>
    <mergeCell ref="D101:F101"/>
    <mergeCell ref="G101:H101"/>
    <mergeCell ref="D102:F102"/>
    <mergeCell ref="G102:H102"/>
    <mergeCell ref="J93:J111"/>
    <mergeCell ref="D94:F94"/>
    <mergeCell ref="G94:H94"/>
    <mergeCell ref="D95:F95"/>
    <mergeCell ref="G95:H95"/>
    <mergeCell ref="D96:F96"/>
    <mergeCell ref="G96:H96"/>
    <mergeCell ref="D97:F97"/>
    <mergeCell ref="G97:H97"/>
    <mergeCell ref="D98:F98"/>
    <mergeCell ref="D92:F92"/>
    <mergeCell ref="G92:H92"/>
    <mergeCell ref="A93:A111"/>
    <mergeCell ref="B93:B111"/>
    <mergeCell ref="C93:C111"/>
    <mergeCell ref="D93:F93"/>
    <mergeCell ref="G93:H93"/>
    <mergeCell ref="G98:H98"/>
    <mergeCell ref="D99:F99"/>
    <mergeCell ref="G99:H99"/>
    <mergeCell ref="D89:F89"/>
    <mergeCell ref="G89:H89"/>
    <mergeCell ref="D90:F90"/>
    <mergeCell ref="G90:H90"/>
    <mergeCell ref="D91:F91"/>
    <mergeCell ref="G91:H91"/>
    <mergeCell ref="D86:F86"/>
    <mergeCell ref="G86:H86"/>
    <mergeCell ref="D87:F87"/>
    <mergeCell ref="G87:H87"/>
    <mergeCell ref="D88:F88"/>
    <mergeCell ref="G88:H88"/>
    <mergeCell ref="D83:F83"/>
    <mergeCell ref="G83:H83"/>
    <mergeCell ref="D84:F84"/>
    <mergeCell ref="G84:H84"/>
    <mergeCell ref="D85:F85"/>
    <mergeCell ref="G85:H85"/>
    <mergeCell ref="D80:F80"/>
    <mergeCell ref="G80:H80"/>
    <mergeCell ref="D81:F81"/>
    <mergeCell ref="G81:H81"/>
    <mergeCell ref="D82:F82"/>
    <mergeCell ref="G82:H82"/>
    <mergeCell ref="D77:F77"/>
    <mergeCell ref="G77:H77"/>
    <mergeCell ref="D78:F78"/>
    <mergeCell ref="G78:H78"/>
    <mergeCell ref="D79:F79"/>
    <mergeCell ref="G79:H79"/>
    <mergeCell ref="D74:F74"/>
    <mergeCell ref="G74:H74"/>
    <mergeCell ref="D75:F75"/>
    <mergeCell ref="G75:H75"/>
    <mergeCell ref="D76:F76"/>
    <mergeCell ref="G76:H76"/>
    <mergeCell ref="D71:F71"/>
    <mergeCell ref="G71:H71"/>
    <mergeCell ref="D72:F72"/>
    <mergeCell ref="G72:H72"/>
    <mergeCell ref="D73:F73"/>
    <mergeCell ref="G73:H73"/>
    <mergeCell ref="D68:F68"/>
    <mergeCell ref="G68:H68"/>
    <mergeCell ref="D69:F69"/>
    <mergeCell ref="G69:H69"/>
    <mergeCell ref="D70:F70"/>
    <mergeCell ref="G70:H70"/>
    <mergeCell ref="D65:F65"/>
    <mergeCell ref="G65:H65"/>
    <mergeCell ref="D66:F66"/>
    <mergeCell ref="G66:H66"/>
    <mergeCell ref="D67:F67"/>
    <mergeCell ref="G67:H67"/>
    <mergeCell ref="A62:A92"/>
    <mergeCell ref="B62:B92"/>
    <mergeCell ref="C62:C92"/>
    <mergeCell ref="D62:F62"/>
    <mergeCell ref="G62:H62"/>
    <mergeCell ref="J62:J92"/>
    <mergeCell ref="D63:F63"/>
    <mergeCell ref="G63:H63"/>
    <mergeCell ref="D64:F64"/>
    <mergeCell ref="G64:H64"/>
    <mergeCell ref="D59:F59"/>
    <mergeCell ref="G59:H59"/>
    <mergeCell ref="D60:F60"/>
    <mergeCell ref="G60:H60"/>
    <mergeCell ref="D61:F61"/>
    <mergeCell ref="G61:H61"/>
    <mergeCell ref="D56:F56"/>
    <mergeCell ref="G56:H56"/>
    <mergeCell ref="D57:F57"/>
    <mergeCell ref="G57:H57"/>
    <mergeCell ref="D58:F58"/>
    <mergeCell ref="G58:H58"/>
    <mergeCell ref="D53:F53"/>
    <mergeCell ref="G53:H53"/>
    <mergeCell ref="D54:F54"/>
    <mergeCell ref="G54:H54"/>
    <mergeCell ref="D55:F55"/>
    <mergeCell ref="G55:H55"/>
    <mergeCell ref="D50:F50"/>
    <mergeCell ref="G50:H50"/>
    <mergeCell ref="D51:F51"/>
    <mergeCell ref="G51:H51"/>
    <mergeCell ref="D52:F52"/>
    <mergeCell ref="G52:H52"/>
    <mergeCell ref="A47:A61"/>
    <mergeCell ref="B47:B61"/>
    <mergeCell ref="C47:C61"/>
    <mergeCell ref="D47:F47"/>
    <mergeCell ref="G47:H47"/>
    <mergeCell ref="J47:J61"/>
    <mergeCell ref="D48:F48"/>
    <mergeCell ref="G48:H48"/>
    <mergeCell ref="D49:F49"/>
    <mergeCell ref="G49:H49"/>
    <mergeCell ref="D44:F44"/>
    <mergeCell ref="G44:H44"/>
    <mergeCell ref="D45:F45"/>
    <mergeCell ref="G45:H45"/>
    <mergeCell ref="D46:F46"/>
    <mergeCell ref="G46:H46"/>
    <mergeCell ref="D41:F41"/>
    <mergeCell ref="G41:H41"/>
    <mergeCell ref="D42:F42"/>
    <mergeCell ref="G42:H42"/>
    <mergeCell ref="D43:F43"/>
    <mergeCell ref="G43:H43"/>
    <mergeCell ref="D38:F38"/>
    <mergeCell ref="G38:H38"/>
    <mergeCell ref="D39:F39"/>
    <mergeCell ref="G39:H39"/>
    <mergeCell ref="D40:F40"/>
    <mergeCell ref="G40:H40"/>
    <mergeCell ref="J32:J46"/>
    <mergeCell ref="D33:F33"/>
    <mergeCell ref="G33:H33"/>
    <mergeCell ref="D34:F34"/>
    <mergeCell ref="G34:H34"/>
    <mergeCell ref="D35:F35"/>
    <mergeCell ref="G35:H35"/>
    <mergeCell ref="D36:F36"/>
    <mergeCell ref="G36:H36"/>
    <mergeCell ref="D37:F37"/>
    <mergeCell ref="D30:F30"/>
    <mergeCell ref="G30:H30"/>
    <mergeCell ref="D31:F31"/>
    <mergeCell ref="G31:H31"/>
    <mergeCell ref="A32:A46"/>
    <mergeCell ref="B32:B46"/>
    <mergeCell ref="C32:C46"/>
    <mergeCell ref="D32:F32"/>
    <mergeCell ref="G32:H32"/>
    <mergeCell ref="G37:H37"/>
    <mergeCell ref="D26:F26"/>
    <mergeCell ref="G26:H26"/>
    <mergeCell ref="D27:F27"/>
    <mergeCell ref="G27:H27"/>
    <mergeCell ref="A28:B31"/>
    <mergeCell ref="C28:C31"/>
    <mergeCell ref="D28:F28"/>
    <mergeCell ref="G28:H28"/>
    <mergeCell ref="D29:F29"/>
    <mergeCell ref="G29:H29"/>
    <mergeCell ref="D23:F23"/>
    <mergeCell ref="G23:H23"/>
    <mergeCell ref="D24:F24"/>
    <mergeCell ref="G24:H24"/>
    <mergeCell ref="D25:F25"/>
    <mergeCell ref="G25:H25"/>
    <mergeCell ref="D20:F20"/>
    <mergeCell ref="G20:H20"/>
    <mergeCell ref="D21:F21"/>
    <mergeCell ref="G21:H21"/>
    <mergeCell ref="D22:F22"/>
    <mergeCell ref="G22:H22"/>
    <mergeCell ref="G16:H16"/>
    <mergeCell ref="D17:F17"/>
    <mergeCell ref="G17:H17"/>
    <mergeCell ref="D18:F18"/>
    <mergeCell ref="G18:H18"/>
    <mergeCell ref="D19:F19"/>
    <mergeCell ref="G19:H19"/>
    <mergeCell ref="A13:C14"/>
    <mergeCell ref="D13:F14"/>
    <mergeCell ref="G13:H14"/>
    <mergeCell ref="I13:J14"/>
    <mergeCell ref="A15:B26"/>
    <mergeCell ref="C15:C26"/>
    <mergeCell ref="D15:F15"/>
    <mergeCell ref="G15:H15"/>
    <mergeCell ref="J15:J31"/>
    <mergeCell ref="D16:F16"/>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96" orientation="portrait" horizontalDpi="4294967293" r:id="rId1"/>
  <headerFooter alignWithMargins="0"/>
  <rowBreaks count="5" manualBreakCount="5">
    <brk id="12" max="9" man="1"/>
    <brk id="46" max="9" man="1"/>
    <brk id="61" max="9" man="1"/>
    <brk id="92" max="9" man="1"/>
    <brk id="111" max="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C0863-4ED2-47FA-9E2A-3A85C0FCE7CE}">
  <sheetPr>
    <tabColor theme="6" tint="0.79998168889431442"/>
  </sheetPr>
  <dimension ref="A1:S126"/>
  <sheetViews>
    <sheetView showGridLines="0" view="pageBreakPreview" topLeftCell="A76" zoomScaleSheetLayoutView="100" workbookViewId="0">
      <selection activeCell="P84" sqref="P84"/>
    </sheetView>
  </sheetViews>
  <sheetFormatPr defaultColWidth="8.88671875" defaultRowHeight="13.5"/>
  <cols>
    <col min="1" max="1" width="6.21875" style="546" customWidth="1"/>
    <col min="2" max="2" width="11.6640625" style="547" customWidth="1"/>
    <col min="3" max="3" width="6.109375" style="546" customWidth="1"/>
    <col min="4" max="4" width="7.77734375" style="546" customWidth="1"/>
    <col min="5" max="5" width="16.77734375" style="546" customWidth="1"/>
    <col min="6" max="7" width="7.77734375" style="547" customWidth="1"/>
    <col min="8" max="8" width="10.77734375" style="547" customWidth="1"/>
    <col min="9" max="9" width="7.77734375" style="547" customWidth="1"/>
    <col min="10" max="10" width="8.88671875" style="546"/>
    <col min="11" max="11" width="37.88671875" style="540" bestFit="1" customWidth="1"/>
    <col min="12" max="12" width="10.77734375" style="540" customWidth="1"/>
    <col min="13" max="13" width="10.77734375" style="541" customWidth="1"/>
    <col min="14" max="15" width="10.77734375" style="540" customWidth="1"/>
    <col min="16" max="16" width="10.77734375" style="541" customWidth="1"/>
    <col min="17" max="17" width="11.44140625" style="542" bestFit="1" customWidth="1"/>
    <col min="18" max="18" width="10.77734375" style="542" customWidth="1"/>
    <col min="19" max="19" width="10.77734375" style="546" customWidth="1"/>
    <col min="20" max="16384" width="8.88671875" style="546"/>
  </cols>
  <sheetData>
    <row r="1" spans="1:19" s="539" customFormat="1" ht="30" customHeight="1">
      <c r="A1" s="538" t="s">
        <v>0</v>
      </c>
      <c r="B1" s="538"/>
      <c r="C1" s="538"/>
      <c r="D1" s="538"/>
      <c r="E1" s="538"/>
      <c r="F1" s="538"/>
      <c r="G1" s="538"/>
      <c r="H1" s="538"/>
      <c r="I1" s="538"/>
      <c r="K1" s="540"/>
      <c r="L1" s="540"/>
      <c r="M1" s="541"/>
      <c r="N1" s="540"/>
      <c r="O1" s="540"/>
      <c r="P1" s="541"/>
      <c r="Q1" s="542"/>
      <c r="R1" s="542"/>
    </row>
    <row r="2" spans="1:19" ht="20.100000000000001" customHeight="1">
      <c r="A2" s="543" t="s">
        <v>1</v>
      </c>
      <c r="B2" s="544">
        <f>'[21]제4호(참여현황)'!C2</f>
        <v>46287</v>
      </c>
      <c r="C2" s="545"/>
      <c r="D2" s="545"/>
    </row>
    <row r="3" spans="1:19" ht="20.100000000000001" customHeight="1">
      <c r="A3" s="548" t="s">
        <v>679</v>
      </c>
      <c r="B3" s="548"/>
      <c r="C3" s="548"/>
      <c r="D3" s="549" t="s">
        <v>680</v>
      </c>
      <c r="E3" s="548" t="s">
        <v>4</v>
      </c>
      <c r="F3" s="548"/>
      <c r="G3" s="548" t="s">
        <v>5</v>
      </c>
      <c r="H3" s="548"/>
      <c r="I3" s="549" t="s">
        <v>6</v>
      </c>
    </row>
    <row r="4" spans="1:19" ht="30" customHeight="1">
      <c r="A4" s="548" t="s">
        <v>7</v>
      </c>
      <c r="B4" s="548"/>
      <c r="C4" s="549" t="str">
        <f>'[21]제4호(참여현황)'!C25</f>
        <v>김범석</v>
      </c>
      <c r="D4" s="550">
        <v>4</v>
      </c>
      <c r="E4" s="551">
        <f>SUM(G15:H28)</f>
        <v>120653054.32891347</v>
      </c>
      <c r="F4" s="552">
        <f t="shared" ref="F4:F11" si="0">E4/100000000</f>
        <v>1.2065305432891347</v>
      </c>
      <c r="G4" s="553">
        <f>IF(F4&lt;2.5,4,IF(F4&gt;2.5,$K4))</f>
        <v>4</v>
      </c>
      <c r="H4" s="553"/>
      <c r="I4" s="553"/>
      <c r="J4" s="555" t="s">
        <v>8</v>
      </c>
      <c r="K4" s="905">
        <f>4-(4*((F4-2.5)/2.5))</f>
        <v>6.0695511307373842</v>
      </c>
    </row>
    <row r="5" spans="1:19" ht="30" customHeight="1">
      <c r="A5" s="556" t="str">
        <f>'[21]제4호(참여현황)'!A26</f>
        <v>분야별
책임평가자</v>
      </c>
      <c r="B5" s="549" t="str">
        <f>'[21]제4호(참여현황)'!B26</f>
        <v>대기관리</v>
      </c>
      <c r="C5" s="549" t="str">
        <f>'[21]제4호(참여현황)'!C26</f>
        <v>박세호</v>
      </c>
      <c r="D5" s="550">
        <v>7</v>
      </c>
      <c r="E5" s="551">
        <f>SUM(G29:H42)</f>
        <v>69557390.183049336</v>
      </c>
      <c r="F5" s="552">
        <f t="shared" si="0"/>
        <v>0.69557390183049339</v>
      </c>
      <c r="G5" s="557">
        <f>IF(F5&lt;2.5,7,IF(F5&gt;2.5,$K5))</f>
        <v>7</v>
      </c>
      <c r="H5" s="558">
        <f>SUM(G5:G7)/3</f>
        <v>7</v>
      </c>
      <c r="I5" s="558"/>
      <c r="J5" s="555"/>
      <c r="K5" s="905">
        <f>7-(7*((F5-2.5)/2.5))</f>
        <v>12.052393074874619</v>
      </c>
    </row>
    <row r="6" spans="1:19" ht="30" customHeight="1">
      <c r="A6" s="556"/>
      <c r="B6" s="549" t="str">
        <f>'[21]제4호(참여현황)'!B27</f>
        <v>수질관리</v>
      </c>
      <c r="C6" s="549" t="str">
        <f>'[21]제4호(참여현황)'!C27</f>
        <v>이윤택</v>
      </c>
      <c r="D6" s="550">
        <v>7</v>
      </c>
      <c r="E6" s="551">
        <f>SUM(G43:H49)</f>
        <v>72501890.28836599</v>
      </c>
      <c r="F6" s="552">
        <f t="shared" si="0"/>
        <v>0.72501890288365989</v>
      </c>
      <c r="G6" s="557">
        <f>IF(F6&lt;2.5,7,IF(F6&gt;2.5,$K6))</f>
        <v>7</v>
      </c>
      <c r="H6" s="558"/>
      <c r="I6" s="558"/>
      <c r="J6" s="555"/>
      <c r="K6" s="905">
        <f>7-(7*((F6-2.5)/2.5))</f>
        <v>11.969947071925752</v>
      </c>
    </row>
    <row r="7" spans="1:19" ht="30" customHeight="1">
      <c r="A7" s="556"/>
      <c r="B7" s="549" t="str">
        <f>'[21]제4호(참여현황)'!B28</f>
        <v>소음진동</v>
      </c>
      <c r="C7" s="549" t="str">
        <f>'[21]제4호(참여현황)'!C28</f>
        <v>박준석</v>
      </c>
      <c r="D7" s="550">
        <v>7</v>
      </c>
      <c r="E7" s="551">
        <f>SUM(G50:H62)</f>
        <v>63558783.162014693</v>
      </c>
      <c r="F7" s="552">
        <f t="shared" si="0"/>
        <v>0.63558783162014698</v>
      </c>
      <c r="G7" s="557">
        <f>IF(F7&lt;2.5,7,IF(F7&gt;2.5,$K7))</f>
        <v>7</v>
      </c>
      <c r="H7" s="558"/>
      <c r="I7" s="558"/>
      <c r="J7" s="555"/>
      <c r="K7" s="905">
        <f>7-(7*((F7-2.5)/2.5))</f>
        <v>12.220354071463589</v>
      </c>
    </row>
    <row r="8" spans="1:19" ht="30" customHeight="1">
      <c r="A8" s="556" t="str">
        <f>'[21]제4호(참여현황)'!A29</f>
        <v>분야별
참여평가자</v>
      </c>
      <c r="B8" s="549" t="str">
        <f>'[21]제4호(참여현황)'!B29</f>
        <v>수질관리</v>
      </c>
      <c r="C8" s="549" t="str">
        <f>'[21]제4호(참여현황)'!C29</f>
        <v>이재홍</v>
      </c>
      <c r="D8" s="550">
        <v>6</v>
      </c>
      <c r="E8" s="551">
        <f>SUM(G63:H66)</f>
        <v>6881796.100551188</v>
      </c>
      <c r="F8" s="552">
        <f t="shared" si="0"/>
        <v>6.881796100551188E-2</v>
      </c>
      <c r="G8" s="557">
        <f>IF(F8&lt;2.5,6,IF(F8&gt;2.5,$K8))</f>
        <v>6</v>
      </c>
      <c r="H8" s="906">
        <f>SUM(G8:G11)/4</f>
        <v>6</v>
      </c>
      <c r="I8" s="906"/>
      <c r="J8" s="546" t="s">
        <v>8</v>
      </c>
      <c r="K8" s="905">
        <f>6-(6*((F8-2.5)/2.5))</f>
        <v>11.834836893586772</v>
      </c>
    </row>
    <row r="9" spans="1:19" ht="30" customHeight="1">
      <c r="A9" s="556"/>
      <c r="B9" s="549" t="str">
        <f>'[21]제4호(참여현황)'!B30</f>
        <v>대기관리</v>
      </c>
      <c r="C9" s="549" t="str">
        <f>'[21]제4호(참여현황)'!C30</f>
        <v>이성용</v>
      </c>
      <c r="D9" s="550">
        <v>6</v>
      </c>
      <c r="E9" s="551">
        <f>SUM(G67:H78)</f>
        <v>206038675.6518302</v>
      </c>
      <c r="F9" s="552">
        <f t="shared" si="0"/>
        <v>2.0603867565183021</v>
      </c>
      <c r="G9" s="557">
        <f>IF(F9&lt;2.5,6,IF(F9&gt;2.5,$K9))</f>
        <v>6</v>
      </c>
      <c r="H9" s="907"/>
      <c r="I9" s="907"/>
      <c r="K9" s="905">
        <f>6-(6*((F9-2.5)/2.5))</f>
        <v>7.0550717843560751</v>
      </c>
    </row>
    <row r="10" spans="1:19" ht="30" customHeight="1">
      <c r="A10" s="556"/>
      <c r="B10" s="549" t="str">
        <f>'[21]제4호(참여현황)'!B31</f>
        <v>소음진동</v>
      </c>
      <c r="C10" s="549" t="str">
        <f>'[21]제4호(참여현황)'!C31</f>
        <v>정현화</v>
      </c>
      <c r="D10" s="550">
        <v>6</v>
      </c>
      <c r="E10" s="551">
        <f>SUM(G79:H89)</f>
        <v>83537536.344558537</v>
      </c>
      <c r="F10" s="552">
        <f t="shared" si="0"/>
        <v>0.83537536344558538</v>
      </c>
      <c r="G10" s="557">
        <f>IF(F10&lt;2.5,6,IF(F10&gt;2.5,$K10))</f>
        <v>6</v>
      </c>
      <c r="H10" s="907"/>
      <c r="I10" s="907"/>
      <c r="K10" s="905">
        <f>6-(6*((F10-2.5)/2.5))</f>
        <v>9.9950991277305938</v>
      </c>
    </row>
    <row r="11" spans="1:19" ht="30" customHeight="1">
      <c r="A11" s="556"/>
      <c r="B11" s="549" t="str">
        <f>'[21]제4호(참여현황)'!B32</f>
        <v>폐기물처리</v>
      </c>
      <c r="C11" s="549" t="str">
        <f>'[21]제4호(참여현황)'!C32</f>
        <v>박난영</v>
      </c>
      <c r="D11" s="550">
        <v>6</v>
      </c>
      <c r="E11" s="551">
        <f>SUM(G90:H91)</f>
        <v>27263594.520547945</v>
      </c>
      <c r="F11" s="552">
        <f t="shared" si="0"/>
        <v>0.27263594520547946</v>
      </c>
      <c r="G11" s="557">
        <f>IF(F11&lt;2.5,6,IF(F11&gt;2.5,$K11))</f>
        <v>6</v>
      </c>
      <c r="H11" s="908"/>
      <c r="I11" s="908"/>
      <c r="K11" s="905">
        <f>6-(6*((F11-2.5)/2.5))</f>
        <v>11.345673731506849</v>
      </c>
    </row>
    <row r="12" spans="1:19" ht="15" customHeight="1">
      <c r="A12" s="559"/>
      <c r="B12" s="540"/>
      <c r="C12" s="559"/>
      <c r="D12" s="559"/>
      <c r="E12" s="559"/>
      <c r="F12" s="540"/>
      <c r="G12" s="540"/>
      <c r="H12" s="540"/>
      <c r="I12" s="540"/>
    </row>
    <row r="13" spans="1:19" ht="9.9499999999999993" customHeight="1">
      <c r="A13" s="548" t="s">
        <v>682</v>
      </c>
      <c r="B13" s="548"/>
      <c r="C13" s="548"/>
      <c r="D13" s="548" t="s">
        <v>598</v>
      </c>
      <c r="E13" s="548"/>
      <c r="F13" s="548"/>
      <c r="G13" s="548" t="s">
        <v>13</v>
      </c>
      <c r="H13" s="548"/>
      <c r="I13" s="560" t="s">
        <v>5</v>
      </c>
      <c r="K13" s="561" t="s">
        <v>683</v>
      </c>
      <c r="L13" s="561" t="s">
        <v>684</v>
      </c>
      <c r="M13" s="561" t="s">
        <v>685</v>
      </c>
      <c r="N13" s="909" t="s">
        <v>686</v>
      </c>
      <c r="O13" s="561" t="s">
        <v>687</v>
      </c>
      <c r="P13" s="561" t="s">
        <v>688</v>
      </c>
      <c r="Q13" s="909" t="s">
        <v>689</v>
      </c>
      <c r="R13" s="910" t="s">
        <v>690</v>
      </c>
      <c r="S13" s="910" t="s">
        <v>691</v>
      </c>
    </row>
    <row r="14" spans="1:19" ht="9.9499999999999993" customHeight="1">
      <c r="A14" s="548"/>
      <c r="B14" s="548"/>
      <c r="C14" s="548"/>
      <c r="D14" s="548"/>
      <c r="E14" s="548"/>
      <c r="F14" s="548"/>
      <c r="G14" s="548"/>
      <c r="H14" s="548"/>
      <c r="I14" s="560"/>
      <c r="K14" s="561"/>
      <c r="L14" s="561"/>
      <c r="M14" s="561"/>
      <c r="N14" s="909"/>
      <c r="O14" s="561"/>
      <c r="P14" s="561"/>
      <c r="Q14" s="909"/>
      <c r="R14" s="910"/>
      <c r="S14" s="910"/>
    </row>
    <row r="15" spans="1:19" ht="30" customHeight="1">
      <c r="A15" s="911" t="str">
        <f>A4</f>
        <v>책임기술자</v>
      </c>
      <c r="B15" s="912"/>
      <c r="C15" s="913" t="str">
        <f t="shared" ref="C15" si="1">C4</f>
        <v>김범석</v>
      </c>
      <c r="D15" s="914" t="str">
        <f>K15</f>
        <v>동두천 국가산업단지 사후환경영향조사(공사시)용역</v>
      </c>
      <c r="E15" s="915"/>
      <c r="F15" s="916"/>
      <c r="G15" s="569">
        <f t="shared" ref="G15:G78" si="2">Q15</f>
        <v>6939797.4093264248</v>
      </c>
      <c r="H15" s="569"/>
      <c r="I15" s="917">
        <f t="shared" ref="I15" si="3">G4</f>
        <v>4</v>
      </c>
      <c r="K15" s="918" t="s">
        <v>1876</v>
      </c>
      <c r="L15" s="919">
        <v>44487</v>
      </c>
      <c r="M15" s="919">
        <v>46416</v>
      </c>
      <c r="N15" s="920">
        <v>1030293000</v>
      </c>
      <c r="O15" s="921">
        <f>M15-L15+1</f>
        <v>1930</v>
      </c>
      <c r="P15" s="922">
        <f t="shared" ref="P15:P78" si="4">IF(R15="",(IF((M15-$B$2+1)&gt;365,365,M15-$B$2+1)),(IF((M15-R15+1)&gt;365,365,M15-R15+1)))</f>
        <v>130</v>
      </c>
      <c r="Q15" s="921">
        <f t="shared" ref="Q15:Q78" si="5">IF(R15="",(N15*(P15/O15)/10),IF($B$2-R15&gt;90,"3개월이상 중지중 해당없음",(N15*(P15/O15)/10)))</f>
        <v>6939797.4093264248</v>
      </c>
      <c r="R15" s="919"/>
      <c r="S15" s="919"/>
    </row>
    <row r="16" spans="1:19" ht="30" customHeight="1">
      <c r="A16" s="923"/>
      <c r="B16" s="924"/>
      <c r="C16" s="925"/>
      <c r="D16" s="914" t="str">
        <f t="shared" ref="D16:D28" si="6">K16</f>
        <v>대구연호 공공주택지구 사후환경영향조사(공사시)용역</v>
      </c>
      <c r="E16" s="915"/>
      <c r="F16" s="916"/>
      <c r="G16" s="569">
        <f t="shared" si="2"/>
        <v>5945917.6090468494</v>
      </c>
      <c r="H16" s="569"/>
      <c r="I16" s="926"/>
      <c r="K16" s="918" t="s">
        <v>43</v>
      </c>
      <c r="L16" s="919">
        <v>44543</v>
      </c>
      <c r="M16" s="919">
        <v>46399</v>
      </c>
      <c r="N16" s="920">
        <v>977130000</v>
      </c>
      <c r="O16" s="921">
        <f t="shared" ref="O16:O79" si="7">M16-L16+1</f>
        <v>1857</v>
      </c>
      <c r="P16" s="922">
        <f t="shared" si="4"/>
        <v>113</v>
      </c>
      <c r="Q16" s="921">
        <f t="shared" si="5"/>
        <v>5945917.6090468494</v>
      </c>
      <c r="R16" s="919"/>
      <c r="S16" s="919"/>
    </row>
    <row r="17" spans="1:19" ht="30" customHeight="1">
      <c r="A17" s="923"/>
      <c r="B17" s="924"/>
      <c r="C17" s="925"/>
      <c r="D17" s="914" t="str">
        <f t="shared" si="6"/>
        <v>고창 해리-부안 변산 도로건설공사 전략 및 환경영향평가용역 [총차:450일,1차:360일,2차미계약]</v>
      </c>
      <c r="E17" s="915"/>
      <c r="F17" s="916"/>
      <c r="G17" s="569">
        <f t="shared" si="2"/>
        <v>18037460</v>
      </c>
      <c r="H17" s="569"/>
      <c r="I17" s="926"/>
      <c r="K17" s="918" t="s">
        <v>1877</v>
      </c>
      <c r="L17" s="919">
        <v>44809</v>
      </c>
      <c r="M17" s="919">
        <v>45377</v>
      </c>
      <c r="N17" s="920">
        <v>901873000</v>
      </c>
      <c r="O17" s="921">
        <v>450</v>
      </c>
      <c r="P17" s="922">
        <v>90</v>
      </c>
      <c r="Q17" s="921">
        <f t="shared" si="5"/>
        <v>18037460</v>
      </c>
      <c r="R17" s="919"/>
      <c r="S17" s="919"/>
    </row>
    <row r="18" spans="1:19" ht="30" customHeight="1">
      <c r="A18" s="923"/>
      <c r="B18" s="924"/>
      <c r="C18" s="925"/>
      <c r="D18" s="914" t="str">
        <f t="shared" si="6"/>
        <v>제천 수산-단양 단성 도로건설공사 전략 및 환경영향평가</v>
      </c>
      <c r="E18" s="915"/>
      <c r="F18" s="916"/>
      <c r="G18" s="569" t="str">
        <f t="shared" si="2"/>
        <v>3개월이상 중지중 해당없음</v>
      </c>
      <c r="H18" s="569"/>
      <c r="I18" s="926"/>
      <c r="K18" s="918" t="s">
        <v>1878</v>
      </c>
      <c r="L18" s="919">
        <v>44896</v>
      </c>
      <c r="M18" s="919">
        <v>46004</v>
      </c>
      <c r="N18" s="920">
        <v>577000000</v>
      </c>
      <c r="O18" s="921">
        <f t="shared" si="7"/>
        <v>1109</v>
      </c>
      <c r="P18" s="922">
        <f t="shared" si="4"/>
        <v>137</v>
      </c>
      <c r="Q18" s="921" t="str">
        <f t="shared" si="5"/>
        <v>3개월이상 중지중 해당없음</v>
      </c>
      <c r="R18" s="919">
        <v>45868</v>
      </c>
      <c r="S18" s="919"/>
    </row>
    <row r="19" spans="1:19" ht="30" customHeight="1">
      <c r="A19" s="923"/>
      <c r="B19" s="924"/>
      <c r="C19" s="925"/>
      <c r="D19" s="914" t="str">
        <f t="shared" si="6"/>
        <v>만경강 춘포지구 하천환경정비사업 소규모환경영향평가</v>
      </c>
      <c r="E19" s="915"/>
      <c r="F19" s="916"/>
      <c r="G19" s="569">
        <f t="shared" si="2"/>
        <v>1196687.0838881491</v>
      </c>
      <c r="H19" s="569"/>
      <c r="I19" s="926"/>
      <c r="K19" s="918" t="s">
        <v>1879</v>
      </c>
      <c r="L19" s="919">
        <v>45576</v>
      </c>
      <c r="M19" s="919">
        <v>46326</v>
      </c>
      <c r="N19" s="920">
        <v>224678000</v>
      </c>
      <c r="O19" s="921">
        <f t="shared" si="7"/>
        <v>751</v>
      </c>
      <c r="P19" s="922">
        <f t="shared" si="4"/>
        <v>40</v>
      </c>
      <c r="Q19" s="921">
        <f t="shared" si="5"/>
        <v>1196687.0838881491</v>
      </c>
      <c r="R19" s="919"/>
      <c r="S19" s="919"/>
    </row>
    <row r="20" spans="1:19" ht="30" customHeight="1">
      <c r="A20" s="923"/>
      <c r="B20" s="924"/>
      <c r="C20" s="925"/>
      <c r="D20" s="914" t="str">
        <f t="shared" si="6"/>
        <v>남양주왕숙 기업이전단지 사후환경영향조사용역</v>
      </c>
      <c r="E20" s="915"/>
      <c r="F20" s="916"/>
      <c r="G20" s="569">
        <f t="shared" si="2"/>
        <v>24359018.518518519</v>
      </c>
      <c r="H20" s="569"/>
      <c r="I20" s="926"/>
      <c r="K20" s="918" t="s">
        <v>1880</v>
      </c>
      <c r="L20" s="919">
        <v>45590</v>
      </c>
      <c r="M20" s="919">
        <v>48289</v>
      </c>
      <c r="N20" s="920">
        <v>1801900000</v>
      </c>
      <c r="O20" s="921">
        <f t="shared" si="7"/>
        <v>2700</v>
      </c>
      <c r="P20" s="922">
        <f t="shared" si="4"/>
        <v>365</v>
      </c>
      <c r="Q20" s="921">
        <f t="shared" si="5"/>
        <v>24359018.518518519</v>
      </c>
      <c r="R20" s="919"/>
      <c r="S20" s="919"/>
    </row>
    <row r="21" spans="1:19" ht="30" customHeight="1">
      <c r="A21" s="923"/>
      <c r="B21" s="924"/>
      <c r="C21" s="925"/>
      <c r="D21" s="914" t="str">
        <f t="shared" si="6"/>
        <v>의정부고산 공공주택지구 사후환경영향조사(운영시) 용역</v>
      </c>
      <c r="E21" s="915"/>
      <c r="F21" s="916"/>
      <c r="G21" s="569">
        <f t="shared" si="2"/>
        <v>12966579.187585576</v>
      </c>
      <c r="H21" s="569"/>
      <c r="I21" s="926"/>
      <c r="K21" s="918" t="s">
        <v>1881</v>
      </c>
      <c r="L21" s="919">
        <v>45716</v>
      </c>
      <c r="M21" s="919">
        <v>47906</v>
      </c>
      <c r="N21" s="920">
        <v>778350000</v>
      </c>
      <c r="O21" s="921">
        <f t="shared" si="7"/>
        <v>2191</v>
      </c>
      <c r="P21" s="922">
        <f t="shared" si="4"/>
        <v>365</v>
      </c>
      <c r="Q21" s="921">
        <f t="shared" si="5"/>
        <v>12966579.187585576</v>
      </c>
      <c r="R21" s="919"/>
      <c r="S21" s="919"/>
    </row>
    <row r="22" spans="1:19" ht="30" customHeight="1">
      <c r="A22" s="923"/>
      <c r="B22" s="924"/>
      <c r="C22" s="925"/>
      <c r="D22" s="914" t="str">
        <f t="shared" si="6"/>
        <v>하남감일 공공주택지구 사후환경영향조사(운영시)용역</v>
      </c>
      <c r="E22" s="915"/>
      <c r="F22" s="916"/>
      <c r="G22" s="569">
        <f t="shared" si="2"/>
        <v>23944000</v>
      </c>
      <c r="H22" s="569"/>
      <c r="I22" s="926"/>
      <c r="K22" s="918" t="s">
        <v>1882</v>
      </c>
      <c r="L22" s="919">
        <v>45798</v>
      </c>
      <c r="M22" s="919">
        <v>46752</v>
      </c>
      <c r="N22" s="920">
        <v>626480000</v>
      </c>
      <c r="O22" s="921">
        <f t="shared" si="7"/>
        <v>955</v>
      </c>
      <c r="P22" s="922">
        <f t="shared" si="4"/>
        <v>365</v>
      </c>
      <c r="Q22" s="921">
        <f t="shared" si="5"/>
        <v>23944000</v>
      </c>
      <c r="R22" s="919"/>
      <c r="S22" s="919"/>
    </row>
    <row r="23" spans="1:19" ht="30" customHeight="1">
      <c r="A23" s="923"/>
      <c r="B23" s="924"/>
      <c r="C23" s="925"/>
      <c r="D23" s="914" t="str">
        <f t="shared" si="6"/>
        <v>안산신길 도시첨단산업단지 전략 및 환경(기후변화) 영향평가용역</v>
      </c>
      <c r="E23" s="915"/>
      <c r="F23" s="916"/>
      <c r="G23" s="569" t="str">
        <f t="shared" si="2"/>
        <v>3개월이상 중지중 해당없음</v>
      </c>
      <c r="H23" s="569"/>
      <c r="I23" s="926"/>
      <c r="K23" s="918" t="s">
        <v>1883</v>
      </c>
      <c r="L23" s="919">
        <v>45887</v>
      </c>
      <c r="M23" s="919">
        <v>47086</v>
      </c>
      <c r="N23" s="920">
        <v>1403800000</v>
      </c>
      <c r="O23" s="921">
        <f t="shared" si="7"/>
        <v>1200</v>
      </c>
      <c r="P23" s="922">
        <f t="shared" si="4"/>
        <v>365</v>
      </c>
      <c r="Q23" s="921" t="str">
        <f t="shared" si="5"/>
        <v>3개월이상 중지중 해당없음</v>
      </c>
      <c r="R23" s="919">
        <v>46153</v>
      </c>
      <c r="S23" s="919"/>
    </row>
    <row r="24" spans="1:19" ht="30" customHeight="1">
      <c r="A24" s="923"/>
      <c r="B24" s="924"/>
      <c r="C24" s="925"/>
      <c r="D24" s="914" t="str">
        <f t="shared" si="6"/>
        <v>포천 평화경제특구 전략환경영향평가용역</v>
      </c>
      <c r="E24" s="915"/>
      <c r="F24" s="916"/>
      <c r="G24" s="569">
        <f t="shared" si="2"/>
        <v>26929194.520547945</v>
      </c>
      <c r="H24" s="569"/>
      <c r="I24" s="926"/>
      <c r="K24" s="918" t="s">
        <v>1884</v>
      </c>
      <c r="L24" s="919">
        <v>46205</v>
      </c>
      <c r="M24" s="919">
        <v>46569</v>
      </c>
      <c r="N24" s="920">
        <v>347320000</v>
      </c>
      <c r="O24" s="921">
        <f t="shared" si="7"/>
        <v>365</v>
      </c>
      <c r="P24" s="922">
        <f t="shared" si="4"/>
        <v>283</v>
      </c>
      <c r="Q24" s="921">
        <f t="shared" si="5"/>
        <v>26929194.520547945</v>
      </c>
      <c r="R24" s="919"/>
      <c r="S24" s="919"/>
    </row>
    <row r="25" spans="1:19" ht="30" customHeight="1">
      <c r="A25" s="923"/>
      <c r="B25" s="924"/>
      <c r="C25" s="925"/>
      <c r="D25" s="914" t="str">
        <f t="shared" si="6"/>
        <v>읍내1지구 자연재해위험개선 정비사업 소규모 환경영향평가용역</v>
      </c>
      <c r="E25" s="915"/>
      <c r="F25" s="916"/>
      <c r="G25" s="569">
        <f t="shared" si="2"/>
        <v>334400</v>
      </c>
      <c r="H25" s="569"/>
      <c r="I25" s="926"/>
      <c r="K25" s="918" t="s">
        <v>1885</v>
      </c>
      <c r="L25" s="919">
        <v>46213</v>
      </c>
      <c r="M25" s="919">
        <v>46302</v>
      </c>
      <c r="N25" s="920">
        <v>18810000</v>
      </c>
      <c r="O25" s="921">
        <f t="shared" si="7"/>
        <v>90</v>
      </c>
      <c r="P25" s="922">
        <f t="shared" si="4"/>
        <v>16</v>
      </c>
      <c r="Q25" s="921">
        <f t="shared" si="5"/>
        <v>334400</v>
      </c>
      <c r="R25" s="919"/>
      <c r="S25" s="919"/>
    </row>
    <row r="26" spans="1:19" ht="30" customHeight="1">
      <c r="A26" s="923"/>
      <c r="B26" s="924"/>
      <c r="C26" s="925"/>
      <c r="D26" s="914" t="str">
        <f t="shared" si="6"/>
        <v>의료폐기물 소각시설 설치사업 소규모환경영향평가용역</v>
      </c>
      <c r="E26" s="915"/>
      <c r="F26" s="916"/>
      <c r="G26" s="569" t="str">
        <f t="shared" si="2"/>
        <v>3개월이상 중지중 해당없음</v>
      </c>
      <c r="H26" s="569"/>
      <c r="I26" s="926"/>
      <c r="K26" s="918" t="s">
        <v>1886</v>
      </c>
      <c r="L26" s="919">
        <v>44643</v>
      </c>
      <c r="M26" s="919">
        <v>45007</v>
      </c>
      <c r="N26" s="920">
        <v>385000000</v>
      </c>
      <c r="O26" s="921">
        <f t="shared" si="7"/>
        <v>365</v>
      </c>
      <c r="P26" s="922">
        <f t="shared" si="4"/>
        <v>9</v>
      </c>
      <c r="Q26" s="921" t="str">
        <f t="shared" si="5"/>
        <v>3개월이상 중지중 해당없음</v>
      </c>
      <c r="R26" s="919">
        <v>44999</v>
      </c>
      <c r="S26" s="919"/>
    </row>
    <row r="27" spans="1:19" ht="30" customHeight="1">
      <c r="A27" s="923"/>
      <c r="B27" s="924"/>
      <c r="C27" s="925"/>
      <c r="D27" s="914" t="str">
        <f t="shared" si="6"/>
        <v>양잠리 염해농지 태양광발전사업 소규모환경영향평가용역</v>
      </c>
      <c r="E27" s="915"/>
      <c r="F27" s="916"/>
      <c r="G27" s="569" t="str">
        <f t="shared" si="2"/>
        <v>3개월이상 중지중 해당없음</v>
      </c>
      <c r="H27" s="569"/>
      <c r="I27" s="926"/>
      <c r="K27" s="918" t="s">
        <v>1887</v>
      </c>
      <c r="L27" s="919">
        <v>44670</v>
      </c>
      <c r="M27" s="919">
        <v>45107</v>
      </c>
      <c r="N27" s="920">
        <v>132000000</v>
      </c>
      <c r="O27" s="921">
        <f t="shared" si="7"/>
        <v>438</v>
      </c>
      <c r="P27" s="922">
        <f t="shared" si="4"/>
        <v>88</v>
      </c>
      <c r="Q27" s="921" t="str">
        <f t="shared" si="5"/>
        <v>3개월이상 중지중 해당없음</v>
      </c>
      <c r="R27" s="919">
        <v>45020</v>
      </c>
      <c r="S27" s="919"/>
    </row>
    <row r="28" spans="1:19" ht="30" customHeight="1">
      <c r="A28" s="927"/>
      <c r="B28" s="928"/>
      <c r="C28" s="929"/>
      <c r="D28" s="914" t="str">
        <f t="shared" si="6"/>
        <v>태안햇살에너지 태양광발전사업 환경영향평가용역</v>
      </c>
      <c r="E28" s="915"/>
      <c r="F28" s="916"/>
      <c r="G28" s="569" t="str">
        <f t="shared" si="2"/>
        <v>3개월이상 중지중 해당없음</v>
      </c>
      <c r="H28" s="569"/>
      <c r="I28" s="930"/>
      <c r="K28" s="918" t="s">
        <v>1888</v>
      </c>
      <c r="L28" s="919">
        <v>44670</v>
      </c>
      <c r="M28" s="919">
        <v>45107</v>
      </c>
      <c r="N28" s="920">
        <v>451000000</v>
      </c>
      <c r="O28" s="921">
        <f t="shared" si="7"/>
        <v>438</v>
      </c>
      <c r="P28" s="922">
        <f t="shared" si="4"/>
        <v>88</v>
      </c>
      <c r="Q28" s="921" t="str">
        <f t="shared" si="5"/>
        <v>3개월이상 중지중 해당없음</v>
      </c>
      <c r="R28" s="919">
        <v>45020</v>
      </c>
      <c r="S28" s="919"/>
    </row>
    <row r="29" spans="1:19" ht="30" customHeight="1">
      <c r="A29" s="931" t="str">
        <f>A5</f>
        <v>분야별
책임평가자</v>
      </c>
      <c r="B29" s="913" t="str">
        <f>B5</f>
        <v>대기관리</v>
      </c>
      <c r="C29" s="913" t="str">
        <f>C5</f>
        <v>박세호</v>
      </c>
      <c r="D29" s="914" t="str">
        <f>K29</f>
        <v>대구연경지구 사후환경영향조사용역(공사시)</v>
      </c>
      <c r="E29" s="915"/>
      <c r="F29" s="916"/>
      <c r="G29" s="932">
        <f t="shared" si="2"/>
        <v>2106294.3925233642</v>
      </c>
      <c r="H29" s="933"/>
      <c r="I29" s="934">
        <f>G5</f>
        <v>7</v>
      </c>
      <c r="K29" s="935" t="s">
        <v>1889</v>
      </c>
      <c r="L29" s="571">
        <v>40427</v>
      </c>
      <c r="M29" s="571">
        <v>46418</v>
      </c>
      <c r="N29" s="572">
        <v>956130000</v>
      </c>
      <c r="O29" s="921">
        <f t="shared" si="7"/>
        <v>5992</v>
      </c>
      <c r="P29" s="922">
        <f t="shared" si="4"/>
        <v>132</v>
      </c>
      <c r="Q29" s="921">
        <f t="shared" si="5"/>
        <v>2106294.3925233642</v>
      </c>
      <c r="R29" s="581"/>
      <c r="S29" s="581"/>
    </row>
    <row r="30" spans="1:19" ht="30" customHeight="1">
      <c r="A30" s="936"/>
      <c r="B30" s="925"/>
      <c r="C30" s="925"/>
      <c r="D30" s="914" t="str">
        <f t="shared" ref="D30:D42" si="8">K30</f>
        <v>중군-진상간 국가지원 지방도 확포장공사 사후환경영향조사용역</v>
      </c>
      <c r="E30" s="915"/>
      <c r="F30" s="916"/>
      <c r="G30" s="932">
        <f t="shared" si="2"/>
        <v>3603966.4047683561</v>
      </c>
      <c r="H30" s="933"/>
      <c r="I30" s="937"/>
      <c r="K30" s="935" t="s">
        <v>1890</v>
      </c>
      <c r="L30" s="571">
        <v>42703</v>
      </c>
      <c r="M30" s="571">
        <v>46393</v>
      </c>
      <c r="N30" s="572">
        <v>1243200000</v>
      </c>
      <c r="O30" s="921">
        <f t="shared" si="7"/>
        <v>3691</v>
      </c>
      <c r="P30" s="922">
        <f t="shared" si="4"/>
        <v>107</v>
      </c>
      <c r="Q30" s="921">
        <f t="shared" si="5"/>
        <v>3603966.4047683561</v>
      </c>
      <c r="R30" s="581"/>
      <c r="S30" s="581"/>
    </row>
    <row r="31" spans="1:19" ht="30" customHeight="1">
      <c r="A31" s="936"/>
      <c r="B31" s="925"/>
      <c r="C31" s="925"/>
      <c r="D31" s="914" t="str">
        <f t="shared" si="8"/>
        <v>안성 중소기업 일반산업단지 사후환경영향조사용역(공사시)</v>
      </c>
      <c r="E31" s="915"/>
      <c r="F31" s="916"/>
      <c r="G31" s="932">
        <f t="shared" si="2"/>
        <v>11592528.874024527</v>
      </c>
      <c r="H31" s="933"/>
      <c r="I31" s="937"/>
      <c r="K31" s="935" t="s">
        <v>1891</v>
      </c>
      <c r="L31" s="571">
        <v>43787</v>
      </c>
      <c r="M31" s="571">
        <v>46477</v>
      </c>
      <c r="N31" s="572">
        <v>1633272000</v>
      </c>
      <c r="O31" s="921">
        <f t="shared" si="7"/>
        <v>2691</v>
      </c>
      <c r="P31" s="922">
        <f t="shared" si="4"/>
        <v>191</v>
      </c>
      <c r="Q31" s="921">
        <f t="shared" si="5"/>
        <v>11592528.874024527</v>
      </c>
      <c r="R31" s="581"/>
      <c r="S31" s="581"/>
    </row>
    <row r="32" spans="1:19" ht="30" customHeight="1">
      <c r="A32" s="936"/>
      <c r="B32" s="925"/>
      <c r="C32" s="925"/>
      <c r="D32" s="914" t="str">
        <f t="shared" si="8"/>
        <v>동두천 국가산업단지 사후환경영향조사(공사시)용역</v>
      </c>
      <c r="E32" s="915"/>
      <c r="F32" s="916"/>
      <c r="G32" s="932">
        <f t="shared" si="2"/>
        <v>6939797.4093264248</v>
      </c>
      <c r="H32" s="933"/>
      <c r="I32" s="937"/>
      <c r="K32" s="935" t="s">
        <v>1876</v>
      </c>
      <c r="L32" s="571">
        <v>44487</v>
      </c>
      <c r="M32" s="571">
        <v>46416</v>
      </c>
      <c r="N32" s="572">
        <v>1030293000</v>
      </c>
      <c r="O32" s="921">
        <f t="shared" si="7"/>
        <v>1930</v>
      </c>
      <c r="P32" s="922">
        <f t="shared" si="4"/>
        <v>130</v>
      </c>
      <c r="Q32" s="921">
        <f t="shared" si="5"/>
        <v>6939797.4093264248</v>
      </c>
      <c r="R32" s="581"/>
      <c r="S32" s="581"/>
    </row>
    <row r="33" spans="1:19" ht="30" customHeight="1">
      <c r="A33" s="936"/>
      <c r="B33" s="925"/>
      <c r="C33" s="925"/>
      <c r="D33" s="914" t="str">
        <f t="shared" si="8"/>
        <v>고창 해리-부안 변산 도로건설공사 전략 및 환경영향평가용역 [총차:450일,1차:360일,2차미계약]</v>
      </c>
      <c r="E33" s="915"/>
      <c r="F33" s="916"/>
      <c r="G33" s="569">
        <f t="shared" si="2"/>
        <v>18037460</v>
      </c>
      <c r="H33" s="569"/>
      <c r="I33" s="937"/>
      <c r="K33" s="918" t="s">
        <v>1877</v>
      </c>
      <c r="L33" s="571">
        <v>44809</v>
      </c>
      <c r="M33" s="571">
        <v>45377</v>
      </c>
      <c r="N33" s="572">
        <v>901873000</v>
      </c>
      <c r="O33" s="921">
        <v>450</v>
      </c>
      <c r="P33" s="922">
        <v>90</v>
      </c>
      <c r="Q33" s="921">
        <f t="shared" si="5"/>
        <v>18037460</v>
      </c>
      <c r="R33" s="581"/>
      <c r="S33" s="581"/>
    </row>
    <row r="34" spans="1:19" ht="30" customHeight="1">
      <c r="A34" s="936"/>
      <c r="B34" s="925"/>
      <c r="C34" s="925"/>
      <c r="D34" s="914" t="str">
        <f t="shared" si="8"/>
        <v>제천 수산-단양 단성 도로건설공사 전략 및 환경영향평가</v>
      </c>
      <c r="E34" s="915"/>
      <c r="F34" s="916"/>
      <c r="G34" s="932" t="str">
        <f t="shared" si="2"/>
        <v>3개월이상 중지중 해당없음</v>
      </c>
      <c r="H34" s="933"/>
      <c r="I34" s="937"/>
      <c r="K34" s="935" t="s">
        <v>1878</v>
      </c>
      <c r="L34" s="571">
        <v>44896</v>
      </c>
      <c r="M34" s="571">
        <v>46004</v>
      </c>
      <c r="N34" s="572">
        <v>577000000</v>
      </c>
      <c r="O34" s="921">
        <f t="shared" si="7"/>
        <v>1109</v>
      </c>
      <c r="P34" s="922">
        <f t="shared" si="4"/>
        <v>137</v>
      </c>
      <c r="Q34" s="921" t="str">
        <f t="shared" si="5"/>
        <v>3개월이상 중지중 해당없음</v>
      </c>
      <c r="R34" s="581">
        <v>45868</v>
      </c>
      <c r="S34" s="581"/>
    </row>
    <row r="35" spans="1:19" ht="30" customHeight="1">
      <c r="A35" s="936"/>
      <c r="B35" s="925"/>
      <c r="C35" s="925"/>
      <c r="D35" s="914" t="str">
        <f t="shared" si="8"/>
        <v>대구산업선 철도건설사업 환경영향평가용역</v>
      </c>
      <c r="E35" s="915"/>
      <c r="F35" s="916"/>
      <c r="G35" s="932" t="str">
        <f t="shared" si="2"/>
        <v>3개월이상 중지중 해당없음</v>
      </c>
      <c r="H35" s="933"/>
      <c r="I35" s="937"/>
      <c r="K35" s="935" t="s">
        <v>1892</v>
      </c>
      <c r="L35" s="571">
        <v>45096</v>
      </c>
      <c r="M35" s="571">
        <v>46387</v>
      </c>
      <c r="N35" s="572">
        <v>1398111000</v>
      </c>
      <c r="O35" s="921">
        <f t="shared" si="7"/>
        <v>1292</v>
      </c>
      <c r="P35" s="922">
        <f t="shared" si="4"/>
        <v>275</v>
      </c>
      <c r="Q35" s="921" t="str">
        <f t="shared" si="5"/>
        <v>3개월이상 중지중 해당없음</v>
      </c>
      <c r="R35" s="581">
        <v>46113</v>
      </c>
      <c r="S35" s="581"/>
    </row>
    <row r="36" spans="1:19" ht="30" customHeight="1">
      <c r="A36" s="936"/>
      <c r="B36" s="925"/>
      <c r="C36" s="925"/>
      <c r="D36" s="914" t="str">
        <f t="shared" si="8"/>
        <v>황간산업단지 조성사업 사후환경영향조사용역(공사시) (전체)</v>
      </c>
      <c r="E36" s="915"/>
      <c r="F36" s="916"/>
      <c r="G36" s="932" t="str">
        <f t="shared" si="2"/>
        <v>3개월이상 중지중 해당없음</v>
      </c>
      <c r="H36" s="933"/>
      <c r="I36" s="937"/>
      <c r="K36" s="935" t="s">
        <v>1893</v>
      </c>
      <c r="L36" s="571">
        <v>45576</v>
      </c>
      <c r="M36" s="571">
        <v>46471</v>
      </c>
      <c r="N36" s="572">
        <v>650180000</v>
      </c>
      <c r="O36" s="921">
        <f t="shared" si="7"/>
        <v>896</v>
      </c>
      <c r="P36" s="922">
        <f t="shared" si="4"/>
        <v>365</v>
      </c>
      <c r="Q36" s="921" t="str">
        <f t="shared" si="5"/>
        <v>3개월이상 중지중 해당없음</v>
      </c>
      <c r="R36" s="581">
        <v>45777</v>
      </c>
      <c r="S36" s="581"/>
    </row>
    <row r="37" spans="1:19" ht="30" customHeight="1">
      <c r="A37" s="936"/>
      <c r="B37" s="925"/>
      <c r="C37" s="925"/>
      <c r="D37" s="914" t="str">
        <f t="shared" si="8"/>
        <v>만경강 춘포지구 하천환경정비사업 소규모환경영향평가</v>
      </c>
      <c r="E37" s="915"/>
      <c r="F37" s="916"/>
      <c r="G37" s="932">
        <f t="shared" si="2"/>
        <v>1196687.0838881491</v>
      </c>
      <c r="H37" s="933"/>
      <c r="I37" s="937"/>
      <c r="K37" s="935" t="s">
        <v>1879</v>
      </c>
      <c r="L37" s="571">
        <v>45576</v>
      </c>
      <c r="M37" s="571">
        <v>46326</v>
      </c>
      <c r="N37" s="572">
        <v>224678000</v>
      </c>
      <c r="O37" s="921">
        <f t="shared" si="7"/>
        <v>751</v>
      </c>
      <c r="P37" s="922">
        <f t="shared" si="4"/>
        <v>40</v>
      </c>
      <c r="Q37" s="921">
        <f t="shared" si="5"/>
        <v>1196687.0838881491</v>
      </c>
      <c r="R37" s="581"/>
      <c r="S37" s="581"/>
    </row>
    <row r="38" spans="1:19" ht="30" customHeight="1">
      <c r="A38" s="936"/>
      <c r="B38" s="925"/>
      <c r="C38" s="925"/>
      <c r="D38" s="914" t="str">
        <f t="shared" si="8"/>
        <v>남양주왕숙 기업이전단지 사후환경영향조사용역</v>
      </c>
      <c r="E38" s="915"/>
      <c r="F38" s="916"/>
      <c r="G38" s="932">
        <f t="shared" si="2"/>
        <v>24359018.518518519</v>
      </c>
      <c r="H38" s="933"/>
      <c r="I38" s="937"/>
      <c r="K38" s="935" t="s">
        <v>1880</v>
      </c>
      <c r="L38" s="571">
        <v>45590</v>
      </c>
      <c r="M38" s="571">
        <v>48289</v>
      </c>
      <c r="N38" s="572">
        <v>1801900000</v>
      </c>
      <c r="O38" s="921">
        <f t="shared" si="7"/>
        <v>2700</v>
      </c>
      <c r="P38" s="922">
        <f t="shared" si="4"/>
        <v>365</v>
      </c>
      <c r="Q38" s="921">
        <f t="shared" si="5"/>
        <v>24359018.518518519</v>
      </c>
      <c r="R38" s="581"/>
      <c r="S38" s="581"/>
    </row>
    <row r="39" spans="1:19" ht="30" customHeight="1">
      <c r="A39" s="936"/>
      <c r="B39" s="925"/>
      <c r="C39" s="925"/>
      <c r="D39" s="914" t="str">
        <f t="shared" si="8"/>
        <v>안산신길 도시첨단산업단지 전략 및 환경(기후변화) 영향평가용역</v>
      </c>
      <c r="E39" s="915"/>
      <c r="F39" s="916"/>
      <c r="G39" s="932" t="str">
        <f t="shared" si="2"/>
        <v>3개월이상 중지중 해당없음</v>
      </c>
      <c r="H39" s="933"/>
      <c r="I39" s="937"/>
      <c r="K39" s="935" t="s">
        <v>1883</v>
      </c>
      <c r="L39" s="571">
        <v>45887</v>
      </c>
      <c r="M39" s="571">
        <v>47086</v>
      </c>
      <c r="N39" s="572">
        <v>1403800000</v>
      </c>
      <c r="O39" s="921">
        <f t="shared" si="7"/>
        <v>1200</v>
      </c>
      <c r="P39" s="922">
        <f t="shared" si="4"/>
        <v>365</v>
      </c>
      <c r="Q39" s="921" t="str">
        <f t="shared" si="5"/>
        <v>3개월이상 중지중 해당없음</v>
      </c>
      <c r="R39" s="581">
        <v>46153</v>
      </c>
      <c r="S39" s="581"/>
    </row>
    <row r="40" spans="1:19" ht="30" customHeight="1">
      <c r="A40" s="936"/>
      <c r="B40" s="925"/>
      <c r="C40" s="925"/>
      <c r="D40" s="914" t="str">
        <f t="shared" si="8"/>
        <v>정선군 생활폐기물 처리시설 설치사업 전략환경영향평가 및 기후변화영향평가 용역</v>
      </c>
      <c r="E40" s="915"/>
      <c r="F40" s="916"/>
      <c r="G40" s="932">
        <f t="shared" si="2"/>
        <v>1387237.5</v>
      </c>
      <c r="H40" s="933"/>
      <c r="I40" s="937"/>
      <c r="K40" s="935" t="s">
        <v>1894</v>
      </c>
      <c r="L40" s="571">
        <v>46030</v>
      </c>
      <c r="M40" s="571">
        <v>46269</v>
      </c>
      <c r="N40" s="572">
        <v>369930000</v>
      </c>
      <c r="O40" s="921">
        <f t="shared" si="7"/>
        <v>240</v>
      </c>
      <c r="P40" s="922">
        <f t="shared" si="4"/>
        <v>9</v>
      </c>
      <c r="Q40" s="921">
        <f t="shared" si="5"/>
        <v>1387237.5</v>
      </c>
      <c r="R40" s="581">
        <v>46261</v>
      </c>
      <c r="S40" s="581"/>
    </row>
    <row r="41" spans="1:19" ht="30" customHeight="1">
      <c r="A41" s="936"/>
      <c r="B41" s="925"/>
      <c r="C41" s="925"/>
      <c r="D41" s="914" t="str">
        <f t="shared" si="8"/>
        <v>읍내1지구 자연재해위험개선 정비사업 소규모 환경영향평가용역</v>
      </c>
      <c r="E41" s="915"/>
      <c r="F41" s="916"/>
      <c r="G41" s="932">
        <f t="shared" si="2"/>
        <v>334400</v>
      </c>
      <c r="H41" s="933"/>
      <c r="I41" s="937"/>
      <c r="K41" s="935" t="s">
        <v>1885</v>
      </c>
      <c r="L41" s="571">
        <v>46213</v>
      </c>
      <c r="M41" s="571">
        <v>46302</v>
      </c>
      <c r="N41" s="572">
        <v>18810000</v>
      </c>
      <c r="O41" s="921">
        <f t="shared" si="7"/>
        <v>90</v>
      </c>
      <c r="P41" s="922">
        <f t="shared" si="4"/>
        <v>16</v>
      </c>
      <c r="Q41" s="921">
        <f t="shared" si="5"/>
        <v>334400</v>
      </c>
      <c r="R41" s="581"/>
      <c r="S41" s="581"/>
    </row>
    <row r="42" spans="1:19" ht="30" customHeight="1">
      <c r="A42" s="936"/>
      <c r="B42" s="929"/>
      <c r="C42" s="929"/>
      <c r="D42" s="914" t="str">
        <f t="shared" si="8"/>
        <v>전곡 고능리 사업장 폐기물 최종처리시설 조성사업 환경영향평가용역</v>
      </c>
      <c r="E42" s="915"/>
      <c r="F42" s="916"/>
      <c r="G42" s="932" t="str">
        <f t="shared" si="2"/>
        <v>3개월이상 중지중 해당없음</v>
      </c>
      <c r="H42" s="933"/>
      <c r="I42" s="938"/>
      <c r="K42" s="935" t="s">
        <v>1895</v>
      </c>
      <c r="L42" s="571">
        <v>43490</v>
      </c>
      <c r="M42" s="571">
        <v>44128</v>
      </c>
      <c r="N42" s="572">
        <v>330000000</v>
      </c>
      <c r="O42" s="921">
        <f t="shared" si="7"/>
        <v>639</v>
      </c>
      <c r="P42" s="922">
        <f t="shared" si="4"/>
        <v>3</v>
      </c>
      <c r="Q42" s="921" t="str">
        <f t="shared" si="5"/>
        <v>3개월이상 중지중 해당없음</v>
      </c>
      <c r="R42" s="581">
        <v>44126</v>
      </c>
      <c r="S42" s="581"/>
    </row>
    <row r="43" spans="1:19" ht="30" customHeight="1">
      <c r="A43" s="936"/>
      <c r="B43" s="913" t="str">
        <f>B6</f>
        <v>수질관리</v>
      </c>
      <c r="C43" s="913" t="str">
        <f>C6</f>
        <v>이윤택</v>
      </c>
      <c r="D43" s="914" t="str">
        <f>K43</f>
        <v>대구연경지구 사후환경영향조사용역(공사시)</v>
      </c>
      <c r="E43" s="915"/>
      <c r="F43" s="916"/>
      <c r="G43" s="932">
        <f t="shared" si="2"/>
        <v>2106294.3925233642</v>
      </c>
      <c r="H43" s="933"/>
      <c r="I43" s="934">
        <f>G6</f>
        <v>7</v>
      </c>
      <c r="K43" s="935" t="s">
        <v>1889</v>
      </c>
      <c r="L43" s="571">
        <v>40427</v>
      </c>
      <c r="M43" s="571">
        <v>46418</v>
      </c>
      <c r="N43" s="572">
        <v>956130000</v>
      </c>
      <c r="O43" s="921">
        <f t="shared" si="7"/>
        <v>5992</v>
      </c>
      <c r="P43" s="922">
        <f t="shared" si="4"/>
        <v>132</v>
      </c>
      <c r="Q43" s="921">
        <f t="shared" si="5"/>
        <v>2106294.3925233642</v>
      </c>
      <c r="R43" s="581"/>
      <c r="S43" s="581"/>
    </row>
    <row r="44" spans="1:19" ht="30" customHeight="1">
      <c r="A44" s="936"/>
      <c r="B44" s="925"/>
      <c r="C44" s="925"/>
      <c r="D44" s="914" t="str">
        <f t="shared" ref="D44:D91" si="9">K44</f>
        <v>고양장항 공공주택지구 사후환경영향조사(공사시)용역</v>
      </c>
      <c r="E44" s="915"/>
      <c r="F44" s="916"/>
      <c r="G44" s="932">
        <f t="shared" si="2"/>
        <v>23005986.62207358</v>
      </c>
      <c r="H44" s="933"/>
      <c r="I44" s="937"/>
      <c r="K44" s="935" t="s">
        <v>1896</v>
      </c>
      <c r="L44" s="571">
        <v>43763</v>
      </c>
      <c r="M44" s="571">
        <v>46752</v>
      </c>
      <c r="N44" s="572">
        <v>1884600000</v>
      </c>
      <c r="O44" s="921">
        <f t="shared" si="7"/>
        <v>2990</v>
      </c>
      <c r="P44" s="922">
        <f t="shared" si="4"/>
        <v>365</v>
      </c>
      <c r="Q44" s="921">
        <f t="shared" si="5"/>
        <v>23005986.62207358</v>
      </c>
      <c r="R44" s="581"/>
      <c r="S44" s="581"/>
    </row>
    <row r="45" spans="1:19" ht="30" customHeight="1">
      <c r="A45" s="936"/>
      <c r="B45" s="925"/>
      <c r="C45" s="925"/>
      <c r="D45" s="914" t="str">
        <f t="shared" si="9"/>
        <v>안성 중소기업 일반산업단지 사후환경영향조사용역(공사시)</v>
      </c>
      <c r="E45" s="915"/>
      <c r="F45" s="916"/>
      <c r="G45" s="932">
        <f t="shared" si="2"/>
        <v>11592528.874024527</v>
      </c>
      <c r="H45" s="933"/>
      <c r="I45" s="937"/>
      <c r="K45" s="935" t="s">
        <v>1891</v>
      </c>
      <c r="L45" s="571">
        <v>43787</v>
      </c>
      <c r="M45" s="571">
        <v>46477</v>
      </c>
      <c r="N45" s="572">
        <v>1633272000</v>
      </c>
      <c r="O45" s="921">
        <f t="shared" si="7"/>
        <v>2691</v>
      </c>
      <c r="P45" s="922">
        <f t="shared" si="4"/>
        <v>191</v>
      </c>
      <c r="Q45" s="921">
        <f t="shared" si="5"/>
        <v>11592528.874024527</v>
      </c>
      <c r="R45" s="581"/>
      <c r="S45" s="581"/>
    </row>
    <row r="46" spans="1:19" ht="30" customHeight="1">
      <c r="A46" s="936"/>
      <c r="B46" s="925"/>
      <c r="C46" s="925"/>
      <c r="D46" s="914" t="str">
        <f t="shared" si="9"/>
        <v>대구연호 공공주택지구 사후환경영향조사(공사시)용역</v>
      </c>
      <c r="E46" s="915"/>
      <c r="F46" s="916"/>
      <c r="G46" s="932">
        <f t="shared" si="2"/>
        <v>5945917.6090468494</v>
      </c>
      <c r="H46" s="933"/>
      <c r="I46" s="937"/>
      <c r="K46" s="935" t="s">
        <v>43</v>
      </c>
      <c r="L46" s="571">
        <v>44543</v>
      </c>
      <c r="M46" s="571">
        <v>46399</v>
      </c>
      <c r="N46" s="572">
        <v>977130000</v>
      </c>
      <c r="O46" s="921">
        <f t="shared" si="7"/>
        <v>1857</v>
      </c>
      <c r="P46" s="922">
        <f t="shared" si="4"/>
        <v>113</v>
      </c>
      <c r="Q46" s="921">
        <f t="shared" si="5"/>
        <v>5945917.6090468494</v>
      </c>
      <c r="R46" s="581"/>
      <c r="S46" s="581"/>
    </row>
    <row r="47" spans="1:19" ht="30" customHeight="1">
      <c r="A47" s="936"/>
      <c r="B47" s="925"/>
      <c r="C47" s="925"/>
      <c r="D47" s="914" t="str">
        <f t="shared" si="9"/>
        <v>대구산업선 철도건설사업 환경영향평가용역</v>
      </c>
      <c r="E47" s="915"/>
      <c r="F47" s="916"/>
      <c r="G47" s="932" t="str">
        <f t="shared" si="2"/>
        <v>3개월이상 중지중 해당없음</v>
      </c>
      <c r="H47" s="933"/>
      <c r="I47" s="937"/>
      <c r="K47" s="935" t="s">
        <v>1892</v>
      </c>
      <c r="L47" s="571">
        <v>45096</v>
      </c>
      <c r="M47" s="571">
        <v>46387</v>
      </c>
      <c r="N47" s="572">
        <v>1398111000</v>
      </c>
      <c r="O47" s="921">
        <f t="shared" si="7"/>
        <v>1292</v>
      </c>
      <c r="P47" s="922">
        <f t="shared" si="4"/>
        <v>275</v>
      </c>
      <c r="Q47" s="921" t="str">
        <f t="shared" si="5"/>
        <v>3개월이상 중지중 해당없음</v>
      </c>
      <c r="R47" s="581">
        <v>46113</v>
      </c>
      <c r="S47" s="581"/>
    </row>
    <row r="48" spans="1:19" ht="30" customHeight="1">
      <c r="A48" s="936"/>
      <c r="B48" s="925"/>
      <c r="C48" s="925"/>
      <c r="D48" s="914" t="str">
        <f t="shared" si="9"/>
        <v>광주전남 집단에너지사업 사후환경영향조사(운영시,3차) 및 환경영향평가 변경협의 용역</v>
      </c>
      <c r="E48" s="915"/>
      <c r="F48" s="916"/>
      <c r="G48" s="932">
        <f t="shared" si="2"/>
        <v>29851162.790697675</v>
      </c>
      <c r="H48" s="933"/>
      <c r="I48" s="937"/>
      <c r="K48" s="935" t="s">
        <v>1897</v>
      </c>
      <c r="L48" s="571">
        <v>45329</v>
      </c>
      <c r="M48" s="571">
        <v>46446</v>
      </c>
      <c r="N48" s="572">
        <v>2085850000</v>
      </c>
      <c r="O48" s="921">
        <f t="shared" si="7"/>
        <v>1118</v>
      </c>
      <c r="P48" s="922">
        <f t="shared" si="4"/>
        <v>160</v>
      </c>
      <c r="Q48" s="921">
        <f t="shared" si="5"/>
        <v>29851162.790697675</v>
      </c>
      <c r="R48" s="581"/>
      <c r="S48" s="581"/>
    </row>
    <row r="49" spans="1:19" ht="30" customHeight="1">
      <c r="A49" s="936"/>
      <c r="B49" s="929"/>
      <c r="C49" s="929"/>
      <c r="D49" s="914" t="str">
        <f t="shared" si="9"/>
        <v>안산신길 도시첨단산업단지 전략 및 환경(기후변화) 영향평가용역</v>
      </c>
      <c r="E49" s="915"/>
      <c r="F49" s="916"/>
      <c r="G49" s="932" t="str">
        <f t="shared" si="2"/>
        <v>3개월이상 중지중 해당없음</v>
      </c>
      <c r="H49" s="933"/>
      <c r="I49" s="938"/>
      <c r="K49" s="935" t="s">
        <v>1883</v>
      </c>
      <c r="L49" s="571">
        <v>45887</v>
      </c>
      <c r="M49" s="571">
        <v>47086</v>
      </c>
      <c r="N49" s="572">
        <v>1403800000</v>
      </c>
      <c r="O49" s="921">
        <f t="shared" si="7"/>
        <v>1200</v>
      </c>
      <c r="P49" s="922">
        <f t="shared" si="4"/>
        <v>365</v>
      </c>
      <c r="Q49" s="921" t="str">
        <f t="shared" si="5"/>
        <v>3개월이상 중지중 해당없음</v>
      </c>
      <c r="R49" s="581">
        <v>46153</v>
      </c>
      <c r="S49" s="581"/>
    </row>
    <row r="50" spans="1:19" ht="30" customHeight="1">
      <c r="A50" s="936"/>
      <c r="B50" s="913" t="str">
        <f>B7</f>
        <v>소음진동</v>
      </c>
      <c r="C50" s="913" t="str">
        <f>C7</f>
        <v>박준석</v>
      </c>
      <c r="D50" s="914" t="str">
        <f t="shared" si="9"/>
        <v>동두천 국가산업단지 사후환경영향조사(공사시)용역</v>
      </c>
      <c r="E50" s="915"/>
      <c r="F50" s="916"/>
      <c r="G50" s="932">
        <f t="shared" si="2"/>
        <v>6939797.4093264248</v>
      </c>
      <c r="H50" s="933"/>
      <c r="I50" s="934">
        <f>G7</f>
        <v>7</v>
      </c>
      <c r="K50" s="935" t="s">
        <v>1876</v>
      </c>
      <c r="L50" s="571">
        <v>44487</v>
      </c>
      <c r="M50" s="571">
        <v>46416</v>
      </c>
      <c r="N50" s="572">
        <v>1030293000</v>
      </c>
      <c r="O50" s="921">
        <f t="shared" si="7"/>
        <v>1930</v>
      </c>
      <c r="P50" s="922">
        <f t="shared" si="4"/>
        <v>130</v>
      </c>
      <c r="Q50" s="921">
        <f t="shared" si="5"/>
        <v>6939797.4093264248</v>
      </c>
      <c r="R50" s="581"/>
      <c r="S50" s="581"/>
    </row>
    <row r="51" spans="1:19" ht="30" customHeight="1">
      <c r="A51" s="939"/>
      <c r="B51" s="925"/>
      <c r="C51" s="925"/>
      <c r="D51" s="914" t="str">
        <f t="shared" si="9"/>
        <v>대구연호 공공주택지구 사후환경영향조사(공사시)용역</v>
      </c>
      <c r="E51" s="915"/>
      <c r="F51" s="916"/>
      <c r="G51" s="932">
        <f t="shared" si="2"/>
        <v>5945917.6090468494</v>
      </c>
      <c r="H51" s="933"/>
      <c r="I51" s="937"/>
      <c r="K51" s="935" t="s">
        <v>43</v>
      </c>
      <c r="L51" s="571">
        <v>44543</v>
      </c>
      <c r="M51" s="571">
        <v>46399</v>
      </c>
      <c r="N51" s="572">
        <v>977130000</v>
      </c>
      <c r="O51" s="921">
        <f t="shared" si="7"/>
        <v>1857</v>
      </c>
      <c r="P51" s="922">
        <f t="shared" si="4"/>
        <v>113</v>
      </c>
      <c r="Q51" s="921">
        <f t="shared" si="5"/>
        <v>5945917.6090468494</v>
      </c>
      <c r="R51" s="581"/>
      <c r="S51" s="581"/>
    </row>
    <row r="52" spans="1:19" ht="30" customHeight="1">
      <c r="A52" s="939"/>
      <c r="B52" s="925"/>
      <c r="C52" s="925"/>
      <c r="D52" s="914" t="str">
        <f t="shared" si="9"/>
        <v>고창 해리-부안 변산 도로건설공사 전략 및 환경영향평가용역 [총차:450일,1차:360일,2차미계약]</v>
      </c>
      <c r="E52" s="915"/>
      <c r="F52" s="916"/>
      <c r="G52" s="932">
        <f t="shared" si="2"/>
        <v>18037460</v>
      </c>
      <c r="H52" s="933"/>
      <c r="I52" s="937"/>
      <c r="K52" s="918" t="s">
        <v>1877</v>
      </c>
      <c r="L52" s="571">
        <v>44809</v>
      </c>
      <c r="M52" s="571">
        <v>45377</v>
      </c>
      <c r="N52" s="572">
        <v>901873000</v>
      </c>
      <c r="O52" s="921">
        <v>450</v>
      </c>
      <c r="P52" s="922">
        <v>90</v>
      </c>
      <c r="Q52" s="921">
        <f t="shared" si="5"/>
        <v>18037460</v>
      </c>
      <c r="R52" s="581"/>
      <c r="S52" s="581"/>
    </row>
    <row r="53" spans="1:19" ht="30" customHeight="1">
      <c r="A53" s="939"/>
      <c r="B53" s="925"/>
      <c r="C53" s="925"/>
      <c r="D53" s="914" t="str">
        <f t="shared" si="9"/>
        <v>대구산업선 철도건설사업 환경영향평가용역</v>
      </c>
      <c r="E53" s="915"/>
      <c r="F53" s="916"/>
      <c r="G53" s="932" t="str">
        <f t="shared" si="2"/>
        <v>3개월이상 중지중 해당없음</v>
      </c>
      <c r="H53" s="933"/>
      <c r="I53" s="937"/>
      <c r="K53" s="935" t="s">
        <v>1892</v>
      </c>
      <c r="L53" s="571">
        <v>45096</v>
      </c>
      <c r="M53" s="571">
        <v>46387</v>
      </c>
      <c r="N53" s="572">
        <v>1398111000</v>
      </c>
      <c r="O53" s="921">
        <f t="shared" si="7"/>
        <v>1292</v>
      </c>
      <c r="P53" s="922">
        <f t="shared" si="4"/>
        <v>275</v>
      </c>
      <c r="Q53" s="921" t="str">
        <f t="shared" si="5"/>
        <v>3개월이상 중지중 해당없음</v>
      </c>
      <c r="R53" s="581">
        <v>46113</v>
      </c>
      <c r="S53" s="581"/>
    </row>
    <row r="54" spans="1:19" ht="30" customHeight="1">
      <c r="A54" s="939"/>
      <c r="B54" s="925"/>
      <c r="C54" s="925"/>
      <c r="D54" s="914" t="str">
        <f t="shared" si="9"/>
        <v>경주 양남-문무대왕 전략 및 환경영향평가용역</v>
      </c>
      <c r="E54" s="915"/>
      <c r="F54" s="916"/>
      <c r="G54" s="932">
        <f t="shared" si="2"/>
        <v>2695214.7808358818</v>
      </c>
      <c r="H54" s="933"/>
      <c r="I54" s="937"/>
      <c r="K54" s="935" t="s">
        <v>1898</v>
      </c>
      <c r="L54" s="571">
        <v>45308</v>
      </c>
      <c r="M54" s="571">
        <v>46288</v>
      </c>
      <c r="N54" s="572">
        <v>539593000</v>
      </c>
      <c r="O54" s="921">
        <f t="shared" si="7"/>
        <v>981</v>
      </c>
      <c r="P54" s="922">
        <f t="shared" si="4"/>
        <v>49</v>
      </c>
      <c r="Q54" s="921">
        <f t="shared" si="5"/>
        <v>2695214.7808358818</v>
      </c>
      <c r="R54" s="581">
        <v>46240</v>
      </c>
      <c r="S54" s="581"/>
    </row>
    <row r="55" spans="1:19" ht="30" customHeight="1">
      <c r="A55" s="939"/>
      <c r="B55" s="925"/>
      <c r="C55" s="925"/>
      <c r="D55" s="914" t="str">
        <f t="shared" si="9"/>
        <v>영산강 담양지구 소규모환경영향평가용역</v>
      </c>
      <c r="E55" s="915"/>
      <c r="F55" s="916"/>
      <c r="G55" s="932">
        <f t="shared" si="2"/>
        <v>2676798.8422575975</v>
      </c>
      <c r="H55" s="933"/>
      <c r="I55" s="937"/>
      <c r="K55" s="935" t="s">
        <v>1899</v>
      </c>
      <c r="L55" s="571">
        <v>45698</v>
      </c>
      <c r="M55" s="571">
        <v>46388</v>
      </c>
      <c r="N55" s="572">
        <v>181340000</v>
      </c>
      <c r="O55" s="921">
        <f t="shared" si="7"/>
        <v>691</v>
      </c>
      <c r="P55" s="922">
        <f t="shared" si="4"/>
        <v>102</v>
      </c>
      <c r="Q55" s="921">
        <f t="shared" si="5"/>
        <v>2676798.8422575975</v>
      </c>
      <c r="R55" s="581"/>
      <c r="S55" s="581"/>
    </row>
    <row r="56" spans="1:19" ht="30" customHeight="1">
      <c r="A56" s="939"/>
      <c r="B56" s="925"/>
      <c r="C56" s="925"/>
      <c r="D56" s="914" t="str">
        <f t="shared" si="9"/>
        <v>남양주 다산지금 공공주택지구 환경보전방안 검토용역</v>
      </c>
      <c r="E56" s="915"/>
      <c r="F56" s="916"/>
      <c r="G56" s="932" t="str">
        <f t="shared" si="2"/>
        <v>3개월이상 중지중 해당없음</v>
      </c>
      <c r="H56" s="933"/>
      <c r="I56" s="937"/>
      <c r="K56" s="935" t="s">
        <v>1900</v>
      </c>
      <c r="L56" s="571">
        <v>45950</v>
      </c>
      <c r="M56" s="571">
        <v>46132</v>
      </c>
      <c r="N56" s="572">
        <v>70670000</v>
      </c>
      <c r="O56" s="921">
        <f t="shared" si="7"/>
        <v>183</v>
      </c>
      <c r="P56" s="922">
        <f t="shared" si="4"/>
        <v>7</v>
      </c>
      <c r="Q56" s="921" t="str">
        <f t="shared" si="5"/>
        <v>3개월이상 중지중 해당없음</v>
      </c>
      <c r="R56" s="581">
        <v>46126</v>
      </c>
      <c r="S56" s="581"/>
    </row>
    <row r="57" spans="1:19" ht="30" customHeight="1">
      <c r="A57" s="939"/>
      <c r="B57" s="925"/>
      <c r="C57" s="925"/>
      <c r="D57" s="914" t="str">
        <f t="shared" si="9"/>
        <v>곡교천 소정지구 등 3개소 하천환경정비사업 사후환경영향조사용역(전체)</v>
      </c>
      <c r="E57" s="915"/>
      <c r="F57" s="916"/>
      <c r="G57" s="932" t="str">
        <f t="shared" si="2"/>
        <v>3개월이상 중지중 해당없음</v>
      </c>
      <c r="H57" s="933"/>
      <c r="I57" s="937"/>
      <c r="K57" s="935" t="s">
        <v>1901</v>
      </c>
      <c r="L57" s="571">
        <v>45994</v>
      </c>
      <c r="M57" s="571">
        <v>48153</v>
      </c>
      <c r="N57" s="572">
        <v>1179604000</v>
      </c>
      <c r="O57" s="921">
        <f t="shared" si="7"/>
        <v>2160</v>
      </c>
      <c r="P57" s="922">
        <f t="shared" si="4"/>
        <v>365</v>
      </c>
      <c r="Q57" s="921" t="str">
        <f t="shared" si="5"/>
        <v>3개월이상 중지중 해당없음</v>
      </c>
      <c r="R57" s="581">
        <v>46001</v>
      </c>
      <c r="S57" s="581"/>
    </row>
    <row r="58" spans="1:19" ht="30" customHeight="1">
      <c r="A58" s="939"/>
      <c r="B58" s="925"/>
      <c r="C58" s="925"/>
      <c r="D58" s="914" t="str">
        <f t="shared" si="9"/>
        <v>포천 평화경제특구 전략환경영향평가용역</v>
      </c>
      <c r="E58" s="915"/>
      <c r="F58" s="916"/>
      <c r="G58" s="932">
        <f t="shared" si="2"/>
        <v>26929194.520547945</v>
      </c>
      <c r="H58" s="933"/>
      <c r="I58" s="937"/>
      <c r="K58" s="935" t="s">
        <v>1884</v>
      </c>
      <c r="L58" s="571">
        <v>46205</v>
      </c>
      <c r="M58" s="571">
        <v>46569</v>
      </c>
      <c r="N58" s="572">
        <v>347320000</v>
      </c>
      <c r="O58" s="921">
        <f t="shared" si="7"/>
        <v>365</v>
      </c>
      <c r="P58" s="922">
        <f t="shared" si="4"/>
        <v>283</v>
      </c>
      <c r="Q58" s="921">
        <f t="shared" si="5"/>
        <v>26929194.520547945</v>
      </c>
      <c r="R58" s="581"/>
      <c r="S58" s="581"/>
    </row>
    <row r="59" spans="1:19" ht="30" customHeight="1">
      <c r="A59" s="939"/>
      <c r="B59" s="925"/>
      <c r="C59" s="925"/>
      <c r="D59" s="914" t="str">
        <f t="shared" si="9"/>
        <v>읍내1지구 자연재해위험개선 정비사업 소규모 환경영향평가용역</v>
      </c>
      <c r="E59" s="915"/>
      <c r="F59" s="916"/>
      <c r="G59" s="932">
        <f t="shared" si="2"/>
        <v>334400</v>
      </c>
      <c r="H59" s="933"/>
      <c r="I59" s="937"/>
      <c r="K59" s="935" t="s">
        <v>1885</v>
      </c>
      <c r="L59" s="571">
        <v>46213</v>
      </c>
      <c r="M59" s="571">
        <v>46302</v>
      </c>
      <c r="N59" s="572">
        <v>18810000</v>
      </c>
      <c r="O59" s="921">
        <f t="shared" si="7"/>
        <v>90</v>
      </c>
      <c r="P59" s="922">
        <f t="shared" si="4"/>
        <v>16</v>
      </c>
      <c r="Q59" s="921">
        <f t="shared" si="5"/>
        <v>334400</v>
      </c>
      <c r="R59" s="581"/>
      <c r="S59" s="581"/>
    </row>
    <row r="60" spans="1:19" ht="30" customHeight="1">
      <c r="A60" s="939"/>
      <c r="B60" s="925"/>
      <c r="C60" s="925"/>
      <c r="D60" s="914" t="str">
        <f t="shared" si="9"/>
        <v>의료폐기물 소각시설 설치사업 소규모환경영향평가용역</v>
      </c>
      <c r="E60" s="915"/>
      <c r="F60" s="916"/>
      <c r="G60" s="932" t="str">
        <f t="shared" si="2"/>
        <v>3개월이상 중지중 해당없음</v>
      </c>
      <c r="H60" s="933"/>
      <c r="I60" s="937"/>
      <c r="K60" s="935" t="s">
        <v>1886</v>
      </c>
      <c r="L60" s="571">
        <v>44643</v>
      </c>
      <c r="M60" s="571">
        <v>45007</v>
      </c>
      <c r="N60" s="572">
        <v>385000000</v>
      </c>
      <c r="O60" s="921">
        <f t="shared" si="7"/>
        <v>365</v>
      </c>
      <c r="P60" s="922">
        <f t="shared" si="4"/>
        <v>9</v>
      </c>
      <c r="Q60" s="921" t="str">
        <f t="shared" si="5"/>
        <v>3개월이상 중지중 해당없음</v>
      </c>
      <c r="R60" s="581">
        <v>44999</v>
      </c>
      <c r="S60" s="581"/>
    </row>
    <row r="61" spans="1:19" ht="30" customHeight="1">
      <c r="A61" s="939"/>
      <c r="B61" s="925"/>
      <c r="C61" s="925"/>
      <c r="D61" s="914" t="str">
        <f t="shared" si="9"/>
        <v>양잠리 염해농지 태양광발전사업 소규모환경영향평가용역</v>
      </c>
      <c r="E61" s="915"/>
      <c r="F61" s="916"/>
      <c r="G61" s="932" t="str">
        <f t="shared" si="2"/>
        <v>3개월이상 중지중 해당없음</v>
      </c>
      <c r="H61" s="933"/>
      <c r="I61" s="937"/>
      <c r="K61" s="935" t="s">
        <v>1887</v>
      </c>
      <c r="L61" s="571">
        <v>44670</v>
      </c>
      <c r="M61" s="571">
        <v>45107</v>
      </c>
      <c r="N61" s="572">
        <v>132000000</v>
      </c>
      <c r="O61" s="921">
        <f t="shared" si="7"/>
        <v>438</v>
      </c>
      <c r="P61" s="922">
        <f t="shared" si="4"/>
        <v>88</v>
      </c>
      <c r="Q61" s="921" t="str">
        <f t="shared" si="5"/>
        <v>3개월이상 중지중 해당없음</v>
      </c>
      <c r="R61" s="581">
        <v>45020</v>
      </c>
      <c r="S61" s="581"/>
    </row>
    <row r="62" spans="1:19" ht="30" customHeight="1">
      <c r="A62" s="939"/>
      <c r="B62" s="929"/>
      <c r="C62" s="929"/>
      <c r="D62" s="914" t="str">
        <f t="shared" si="9"/>
        <v>태안햇살에너지 태양광발전사업 환경영향평가용역</v>
      </c>
      <c r="E62" s="915"/>
      <c r="F62" s="916"/>
      <c r="G62" s="932" t="str">
        <f t="shared" si="2"/>
        <v>3개월이상 중지중 해당없음</v>
      </c>
      <c r="H62" s="933"/>
      <c r="I62" s="938"/>
      <c r="K62" s="935" t="s">
        <v>1888</v>
      </c>
      <c r="L62" s="571">
        <v>44670</v>
      </c>
      <c r="M62" s="571">
        <v>45107</v>
      </c>
      <c r="N62" s="572">
        <v>451000000</v>
      </c>
      <c r="O62" s="921">
        <f t="shared" si="7"/>
        <v>438</v>
      </c>
      <c r="P62" s="922">
        <f t="shared" si="4"/>
        <v>88</v>
      </c>
      <c r="Q62" s="921" t="str">
        <f t="shared" si="5"/>
        <v>3개월이상 중지중 해당없음</v>
      </c>
      <c r="R62" s="581">
        <v>45020</v>
      </c>
      <c r="S62" s="581"/>
    </row>
    <row r="63" spans="1:19" ht="30" customHeight="1">
      <c r="A63" s="940" t="str">
        <f>A8</f>
        <v>분야별
참여평가자</v>
      </c>
      <c r="B63" s="913" t="str">
        <f>B8</f>
        <v>수질관리</v>
      </c>
      <c r="C63" s="913" t="str">
        <f>C8</f>
        <v>이재홍</v>
      </c>
      <c r="D63" s="914" t="str">
        <f t="shared" si="9"/>
        <v>만리근린공원 조성사업 소규모 환경영향평가 용역</v>
      </c>
      <c r="E63" s="915"/>
      <c r="F63" s="916"/>
      <c r="G63" s="569">
        <f t="shared" si="2"/>
        <v>83300</v>
      </c>
      <c r="H63" s="569"/>
      <c r="I63" s="934">
        <f>G8</f>
        <v>6</v>
      </c>
      <c r="K63" s="935" t="s">
        <v>1902</v>
      </c>
      <c r="L63" s="571">
        <v>46087</v>
      </c>
      <c r="M63" s="571">
        <v>46206</v>
      </c>
      <c r="N63" s="572">
        <v>19992000</v>
      </c>
      <c r="O63" s="921">
        <f t="shared" si="7"/>
        <v>120</v>
      </c>
      <c r="P63" s="922">
        <f t="shared" si="4"/>
        <v>5</v>
      </c>
      <c r="Q63" s="921">
        <f t="shared" si="5"/>
        <v>83300</v>
      </c>
      <c r="R63" s="581">
        <v>46202</v>
      </c>
      <c r="S63" s="581"/>
    </row>
    <row r="64" spans="1:19" ht="30" customHeight="1">
      <c r="A64" s="941"/>
      <c r="B64" s="925"/>
      <c r="C64" s="925"/>
      <c r="D64" s="914" t="str">
        <f t="shared" si="9"/>
        <v>무릉 건강·복합체험 관광단지(복합체험 관광지구) 개발사업 사후환경영향조사(공사시 3차년도) 용역</v>
      </c>
      <c r="E64" s="915"/>
      <c r="F64" s="916"/>
      <c r="G64" s="569">
        <f t="shared" si="2"/>
        <v>4165698.6301369863</v>
      </c>
      <c r="H64" s="569"/>
      <c r="I64" s="937"/>
      <c r="K64" s="935" t="s">
        <v>1903</v>
      </c>
      <c r="L64" s="571">
        <v>46092</v>
      </c>
      <c r="M64" s="571">
        <v>46456</v>
      </c>
      <c r="N64" s="572">
        <v>89440000</v>
      </c>
      <c r="O64" s="921">
        <f t="shared" si="7"/>
        <v>365</v>
      </c>
      <c r="P64" s="922">
        <f t="shared" si="4"/>
        <v>170</v>
      </c>
      <c r="Q64" s="921">
        <f t="shared" si="5"/>
        <v>4165698.6301369863</v>
      </c>
      <c r="R64" s="581"/>
      <c r="S64" s="581"/>
    </row>
    <row r="65" spans="1:19" ht="30" customHeight="1">
      <c r="A65" s="941"/>
      <c r="B65" s="925"/>
      <c r="C65" s="925"/>
      <c r="D65" s="914" t="str">
        <f t="shared" si="9"/>
        <v>괸돌지구 다목적 농촌용수개발사업 소규모환경영향평가 용역</v>
      </c>
      <c r="E65" s="915"/>
      <c r="F65" s="916"/>
      <c r="G65" s="569">
        <f t="shared" si="2"/>
        <v>1331152.5</v>
      </c>
      <c r="H65" s="569"/>
      <c r="I65" s="937"/>
      <c r="K65" s="935" t="s">
        <v>1904</v>
      </c>
      <c r="L65" s="571">
        <v>46118</v>
      </c>
      <c r="M65" s="571">
        <v>46325</v>
      </c>
      <c r="N65" s="572">
        <v>70994800</v>
      </c>
      <c r="O65" s="921">
        <f t="shared" si="7"/>
        <v>208</v>
      </c>
      <c r="P65" s="922">
        <f t="shared" si="4"/>
        <v>39</v>
      </c>
      <c r="Q65" s="921">
        <f t="shared" si="5"/>
        <v>1331152.5</v>
      </c>
      <c r="R65" s="581"/>
      <c r="S65" s="581"/>
    </row>
    <row r="66" spans="1:19" ht="30" customHeight="1">
      <c r="A66" s="941"/>
      <c r="B66" s="929"/>
      <c r="C66" s="929"/>
      <c r="D66" s="914" t="str">
        <f t="shared" si="9"/>
        <v>인천공항 한전연계형 태양광 개발사업 환경영향평가 용역</v>
      </c>
      <c r="E66" s="915"/>
      <c r="F66" s="916"/>
      <c r="G66" s="569">
        <f t="shared" si="2"/>
        <v>1301644.9704142013</v>
      </c>
      <c r="H66" s="569"/>
      <c r="I66" s="938"/>
      <c r="K66" s="935" t="s">
        <v>1905</v>
      </c>
      <c r="L66" s="571">
        <v>46219</v>
      </c>
      <c r="M66" s="571">
        <v>46387</v>
      </c>
      <c r="N66" s="572">
        <v>21780000</v>
      </c>
      <c r="O66" s="921">
        <f t="shared" si="7"/>
        <v>169</v>
      </c>
      <c r="P66" s="922">
        <f t="shared" si="4"/>
        <v>101</v>
      </c>
      <c r="Q66" s="921">
        <f t="shared" si="5"/>
        <v>1301644.9704142013</v>
      </c>
      <c r="R66" s="581"/>
      <c r="S66" s="581"/>
    </row>
    <row r="67" spans="1:19" ht="30" customHeight="1">
      <c r="A67" s="941"/>
      <c r="B67" s="913" t="str">
        <f>B9</f>
        <v>대기관리</v>
      </c>
      <c r="C67" s="913" t="str">
        <f>C9</f>
        <v>이성용</v>
      </c>
      <c r="D67" s="942" t="str">
        <f t="shared" si="9"/>
        <v>동부도로사업소 공공주택지구 조성사업 전략환경영향평가 및 소규모 환경영향평가용역</v>
      </c>
      <c r="E67" s="942"/>
      <c r="F67" s="942"/>
      <c r="G67" s="569" t="str">
        <f t="shared" si="2"/>
        <v>3개월이상 중지중 해당없음</v>
      </c>
      <c r="H67" s="569"/>
      <c r="I67" s="934">
        <f>G9</f>
        <v>6</v>
      </c>
      <c r="K67" s="935" t="s">
        <v>1906</v>
      </c>
      <c r="L67" s="571">
        <v>43580</v>
      </c>
      <c r="M67" s="571">
        <v>44309</v>
      </c>
      <c r="N67" s="572">
        <v>206850000</v>
      </c>
      <c r="O67" s="921">
        <f t="shared" si="7"/>
        <v>730</v>
      </c>
      <c r="P67" s="922">
        <f t="shared" si="4"/>
        <v>94</v>
      </c>
      <c r="Q67" s="921" t="str">
        <f t="shared" si="5"/>
        <v>3개월이상 중지중 해당없음</v>
      </c>
      <c r="R67" s="581">
        <v>44216</v>
      </c>
      <c r="S67" s="581"/>
    </row>
    <row r="68" spans="1:19" ht="30" customHeight="1">
      <c r="A68" s="941"/>
      <c r="B68" s="925"/>
      <c r="C68" s="925"/>
      <c r="D68" s="942" t="str">
        <f t="shared" si="9"/>
        <v>고양장항 공공주택지구 사후환경영향조사(공사시)용역</v>
      </c>
      <c r="E68" s="942"/>
      <c r="F68" s="942"/>
      <c r="G68" s="569">
        <f t="shared" si="2"/>
        <v>23005986.62207358</v>
      </c>
      <c r="H68" s="569"/>
      <c r="I68" s="937"/>
      <c r="K68" s="935" t="s">
        <v>1896</v>
      </c>
      <c r="L68" s="571">
        <v>43763</v>
      </c>
      <c r="M68" s="571">
        <v>46752</v>
      </c>
      <c r="N68" s="572">
        <v>1884600000</v>
      </c>
      <c r="O68" s="921">
        <f t="shared" si="7"/>
        <v>2990</v>
      </c>
      <c r="P68" s="922">
        <f t="shared" si="4"/>
        <v>365</v>
      </c>
      <c r="Q68" s="921">
        <f t="shared" si="5"/>
        <v>23005986.62207358</v>
      </c>
      <c r="R68" s="581"/>
      <c r="S68" s="581"/>
    </row>
    <row r="69" spans="1:19" ht="30" customHeight="1">
      <c r="A69" s="941"/>
      <c r="B69" s="925"/>
      <c r="C69" s="925"/>
      <c r="D69" s="942" t="str">
        <f t="shared" si="9"/>
        <v>대구연호 공공주택지구 사후환경영향조사(공사시)용역</v>
      </c>
      <c r="E69" s="942"/>
      <c r="F69" s="942"/>
      <c r="G69" s="569">
        <f t="shared" si="2"/>
        <v>5945917.6090468494</v>
      </c>
      <c r="H69" s="569"/>
      <c r="I69" s="937"/>
      <c r="K69" s="935" t="s">
        <v>43</v>
      </c>
      <c r="L69" s="571">
        <v>44543</v>
      </c>
      <c r="M69" s="571">
        <v>46399</v>
      </c>
      <c r="N69" s="572">
        <v>977130000</v>
      </c>
      <c r="O69" s="921">
        <f t="shared" si="7"/>
        <v>1857</v>
      </c>
      <c r="P69" s="922">
        <f t="shared" si="4"/>
        <v>113</v>
      </c>
      <c r="Q69" s="921">
        <f t="shared" si="5"/>
        <v>5945917.6090468494</v>
      </c>
      <c r="R69" s="581"/>
      <c r="S69" s="581"/>
    </row>
    <row r="70" spans="1:19" ht="30" customHeight="1">
      <c r="A70" s="941"/>
      <c r="B70" s="925"/>
      <c r="C70" s="925"/>
      <c r="D70" s="942" t="str">
        <f t="shared" si="9"/>
        <v>무한천권역 하천기본계획 전략환경영향평가용역</v>
      </c>
      <c r="E70" s="942"/>
      <c r="F70" s="942"/>
      <c r="G70" s="569" t="str">
        <f t="shared" si="2"/>
        <v>3개월이상 중지중 해당없음</v>
      </c>
      <c r="H70" s="569"/>
      <c r="I70" s="937"/>
      <c r="K70" s="935" t="s">
        <v>1907</v>
      </c>
      <c r="L70" s="571">
        <v>45217</v>
      </c>
      <c r="M70" s="571">
        <v>46051</v>
      </c>
      <c r="N70" s="572">
        <v>837912000</v>
      </c>
      <c r="O70" s="921">
        <f t="shared" si="7"/>
        <v>835</v>
      </c>
      <c r="P70" s="922">
        <f t="shared" si="4"/>
        <v>71</v>
      </c>
      <c r="Q70" s="921" t="str">
        <f t="shared" si="5"/>
        <v>3개월이상 중지중 해당없음</v>
      </c>
      <c r="R70" s="581">
        <v>45981</v>
      </c>
      <c r="S70" s="581"/>
    </row>
    <row r="71" spans="1:19" ht="30" customHeight="1">
      <c r="A71" s="941"/>
      <c r="B71" s="925"/>
      <c r="C71" s="925"/>
      <c r="D71" s="942" t="str">
        <f t="shared" si="9"/>
        <v>임진강 우정지구 및 배수영향구간(황공천) 하천정비사업전략 및 소규모환경영향평가용역</v>
      </c>
      <c r="E71" s="942"/>
      <c r="F71" s="942"/>
      <c r="G71" s="569">
        <f t="shared" si="2"/>
        <v>684221.10552763822</v>
      </c>
      <c r="H71" s="569"/>
      <c r="I71" s="937"/>
      <c r="K71" s="935" t="s">
        <v>1908</v>
      </c>
      <c r="L71" s="571">
        <v>45266</v>
      </c>
      <c r="M71" s="571">
        <v>46260</v>
      </c>
      <c r="N71" s="572">
        <v>296000000</v>
      </c>
      <c r="O71" s="921">
        <f t="shared" si="7"/>
        <v>995</v>
      </c>
      <c r="P71" s="922">
        <f t="shared" si="4"/>
        <v>23</v>
      </c>
      <c r="Q71" s="921">
        <f t="shared" si="5"/>
        <v>684221.10552763822</v>
      </c>
      <c r="R71" s="581">
        <v>46238</v>
      </c>
      <c r="S71" s="581"/>
    </row>
    <row r="72" spans="1:19" ht="30" customHeight="1">
      <c r="A72" s="941"/>
      <c r="B72" s="925"/>
      <c r="C72" s="925"/>
      <c r="D72" s="942" t="str">
        <f t="shared" si="9"/>
        <v>광주전남 집단에너지사업 사후환경영향조사(운영시,3차) 및 환경영향평가 변경협의 용역</v>
      </c>
      <c r="E72" s="942"/>
      <c r="F72" s="942"/>
      <c r="G72" s="569">
        <f t="shared" si="2"/>
        <v>29851162.790697675</v>
      </c>
      <c r="H72" s="569"/>
      <c r="I72" s="937"/>
      <c r="K72" s="935" t="s">
        <v>1897</v>
      </c>
      <c r="L72" s="571">
        <v>45329</v>
      </c>
      <c r="M72" s="571">
        <v>46446</v>
      </c>
      <c r="N72" s="572">
        <v>2085850000</v>
      </c>
      <c r="O72" s="921">
        <f t="shared" si="7"/>
        <v>1118</v>
      </c>
      <c r="P72" s="922">
        <f t="shared" si="4"/>
        <v>160</v>
      </c>
      <c r="Q72" s="921">
        <f t="shared" si="5"/>
        <v>29851162.790697675</v>
      </c>
      <c r="R72" s="581"/>
      <c r="S72" s="581"/>
    </row>
    <row r="73" spans="1:19" ht="30" customHeight="1">
      <c r="A73" s="941"/>
      <c r="B73" s="925"/>
      <c r="C73" s="925"/>
      <c r="D73" s="942" t="str">
        <f t="shared" si="9"/>
        <v>의정부고산 공공주택지구 사후환경영향조사(운영시) 용역</v>
      </c>
      <c r="E73" s="942"/>
      <c r="F73" s="942"/>
      <c r="G73" s="569">
        <f t="shared" si="2"/>
        <v>12966579.187585576</v>
      </c>
      <c r="H73" s="569"/>
      <c r="I73" s="937"/>
      <c r="K73" s="935" t="s">
        <v>1881</v>
      </c>
      <c r="L73" s="571">
        <v>45716</v>
      </c>
      <c r="M73" s="571">
        <v>47906</v>
      </c>
      <c r="N73" s="572">
        <v>778350000</v>
      </c>
      <c r="O73" s="921">
        <f t="shared" si="7"/>
        <v>2191</v>
      </c>
      <c r="P73" s="922">
        <f t="shared" si="4"/>
        <v>365</v>
      </c>
      <c r="Q73" s="921">
        <f t="shared" si="5"/>
        <v>12966579.187585576</v>
      </c>
      <c r="R73" s="581"/>
      <c r="S73" s="581"/>
    </row>
    <row r="74" spans="1:19" ht="30" customHeight="1">
      <c r="A74" s="941"/>
      <c r="B74" s="925"/>
      <c r="C74" s="925"/>
      <c r="D74" s="942" t="str">
        <f t="shared" si="9"/>
        <v>하남감일 공공주택지구 사후환경영향조사(운영시)용역</v>
      </c>
      <c r="E74" s="942"/>
      <c r="F74" s="942"/>
      <c r="G74" s="569">
        <f t="shared" si="2"/>
        <v>23944000</v>
      </c>
      <c r="H74" s="569"/>
      <c r="I74" s="937"/>
      <c r="K74" s="935" t="s">
        <v>1882</v>
      </c>
      <c r="L74" s="571">
        <v>45798</v>
      </c>
      <c r="M74" s="571">
        <v>46752</v>
      </c>
      <c r="N74" s="572">
        <v>626480000</v>
      </c>
      <c r="O74" s="921">
        <f t="shared" si="7"/>
        <v>955</v>
      </c>
      <c r="P74" s="922">
        <f t="shared" si="4"/>
        <v>365</v>
      </c>
      <c r="Q74" s="921">
        <f t="shared" si="5"/>
        <v>23944000</v>
      </c>
      <c r="R74" s="581"/>
      <c r="S74" s="581"/>
    </row>
    <row r="75" spans="1:19" ht="30" customHeight="1">
      <c r="A75" s="941"/>
      <c r="B75" s="925"/>
      <c r="C75" s="925"/>
      <c r="D75" s="942" t="str">
        <f t="shared" si="9"/>
        <v>내성천 대은지구 하천환경정비사업 소규모환경영향평가용역</v>
      </c>
      <c r="E75" s="942"/>
      <c r="F75" s="942"/>
      <c r="G75" s="569">
        <f t="shared" si="2"/>
        <v>17353815.668202765</v>
      </c>
      <c r="H75" s="569"/>
      <c r="I75" s="937"/>
      <c r="K75" s="935" t="s">
        <v>1909</v>
      </c>
      <c r="L75" s="571">
        <v>46008</v>
      </c>
      <c r="M75" s="571">
        <v>46875</v>
      </c>
      <c r="N75" s="572">
        <v>412688000</v>
      </c>
      <c r="O75" s="921">
        <f t="shared" si="7"/>
        <v>868</v>
      </c>
      <c r="P75" s="922">
        <f t="shared" si="4"/>
        <v>365</v>
      </c>
      <c r="Q75" s="921">
        <f t="shared" si="5"/>
        <v>17353815.668202765</v>
      </c>
      <c r="R75" s="581"/>
      <c r="S75" s="581"/>
    </row>
    <row r="76" spans="1:19" ht="30" customHeight="1">
      <c r="A76" s="941"/>
      <c r="B76" s="925"/>
      <c r="C76" s="925"/>
      <c r="D76" s="942" t="str">
        <f t="shared" si="9"/>
        <v>충남도청(내포)신도시 사후환경영향조사용역(3차) 및 환경영향평가 변경협의 용역</v>
      </c>
      <c r="E76" s="942"/>
      <c r="F76" s="942"/>
      <c r="G76" s="569">
        <f t="shared" si="2"/>
        <v>65023398.148148142</v>
      </c>
      <c r="H76" s="569"/>
      <c r="I76" s="937"/>
      <c r="K76" s="935" t="s">
        <v>324</v>
      </c>
      <c r="L76" s="571">
        <v>46099</v>
      </c>
      <c r="M76" s="571">
        <v>47178</v>
      </c>
      <c r="N76" s="572">
        <v>1923980000</v>
      </c>
      <c r="O76" s="921">
        <f t="shared" si="7"/>
        <v>1080</v>
      </c>
      <c r="P76" s="922">
        <f t="shared" si="4"/>
        <v>365</v>
      </c>
      <c r="Q76" s="921">
        <f t="shared" si="5"/>
        <v>65023398.148148142</v>
      </c>
      <c r="R76" s="581"/>
      <c r="S76" s="581"/>
    </row>
    <row r="77" spans="1:19" ht="30" customHeight="1">
      <c r="A77" s="941"/>
      <c r="B77" s="925"/>
      <c r="C77" s="925"/>
      <c r="D77" s="942" t="str">
        <f t="shared" si="9"/>
        <v>포천 평화경제특구 전략환경영향평가용역</v>
      </c>
      <c r="E77" s="942"/>
      <c r="F77" s="942"/>
      <c r="G77" s="569">
        <f t="shared" si="2"/>
        <v>26929194.520547945</v>
      </c>
      <c r="H77" s="569"/>
      <c r="I77" s="937"/>
      <c r="K77" s="935" t="s">
        <v>1884</v>
      </c>
      <c r="L77" s="571">
        <v>46205</v>
      </c>
      <c r="M77" s="571">
        <v>46569</v>
      </c>
      <c r="N77" s="572">
        <v>347320000</v>
      </c>
      <c r="O77" s="921">
        <f t="shared" si="7"/>
        <v>365</v>
      </c>
      <c r="P77" s="922">
        <f t="shared" si="4"/>
        <v>283</v>
      </c>
      <c r="Q77" s="921">
        <f t="shared" si="5"/>
        <v>26929194.520547945</v>
      </c>
      <c r="R77" s="581"/>
      <c r="S77" s="581"/>
    </row>
    <row r="78" spans="1:19" ht="30" customHeight="1">
      <c r="A78" s="941"/>
      <c r="B78" s="929"/>
      <c r="C78" s="929"/>
      <c r="D78" s="942" t="str">
        <f t="shared" si="9"/>
        <v>읍내1지구 자연재해위험개선 정비사업 소규모 환경영향평가용역</v>
      </c>
      <c r="E78" s="942"/>
      <c r="F78" s="942"/>
      <c r="G78" s="569">
        <f t="shared" si="2"/>
        <v>334400</v>
      </c>
      <c r="H78" s="569"/>
      <c r="I78" s="938"/>
      <c r="K78" s="935" t="s">
        <v>1885</v>
      </c>
      <c r="L78" s="571">
        <v>46213</v>
      </c>
      <c r="M78" s="571">
        <v>46302</v>
      </c>
      <c r="N78" s="572">
        <v>18810000</v>
      </c>
      <c r="O78" s="921">
        <f t="shared" si="7"/>
        <v>90</v>
      </c>
      <c r="P78" s="922">
        <f t="shared" si="4"/>
        <v>16</v>
      </c>
      <c r="Q78" s="921">
        <f t="shared" si="5"/>
        <v>334400</v>
      </c>
      <c r="R78" s="581"/>
      <c r="S78" s="581"/>
    </row>
    <row r="79" spans="1:19" ht="30" customHeight="1">
      <c r="A79" s="941"/>
      <c r="B79" s="913" t="str">
        <f>B10</f>
        <v>소음진동</v>
      </c>
      <c r="C79" s="913" t="str">
        <f>C10</f>
        <v>정현화</v>
      </c>
      <c r="D79" s="942" t="str">
        <f t="shared" si="9"/>
        <v>사능천 친수공간 조성사업 소규모 환경영향평가용역</v>
      </c>
      <c r="E79" s="942"/>
      <c r="F79" s="942"/>
      <c r="G79" s="569" t="str">
        <f t="shared" ref="G79:G108" si="10">Q79</f>
        <v>3개월이상 중지중 해당없음</v>
      </c>
      <c r="H79" s="569"/>
      <c r="I79" s="934">
        <f>G10</f>
        <v>6</v>
      </c>
      <c r="K79" s="935" t="s">
        <v>1910</v>
      </c>
      <c r="L79" s="571">
        <v>45117</v>
      </c>
      <c r="M79" s="571">
        <v>45296</v>
      </c>
      <c r="N79" s="572">
        <v>20459000</v>
      </c>
      <c r="O79" s="921">
        <f t="shared" si="7"/>
        <v>180</v>
      </c>
      <c r="P79" s="922">
        <f t="shared" ref="P79:P91" si="11">IF(R79="",(IF((M79-$B$2+1)&gt;365,365,M79-$B$2+1)),(IF((M79-R79+1)&gt;365,365,M79-R79+1)))</f>
        <v>23</v>
      </c>
      <c r="Q79" s="921" t="str">
        <f t="shared" ref="Q79:Q91" si="12">IF(R79="",(N79*(P79/O79)/10),IF($B$2-R79&gt;90,"3개월이상 중지중 해당없음",(N79*(P79/O79)/10)))</f>
        <v>3개월이상 중지중 해당없음</v>
      </c>
      <c r="R79" s="581">
        <v>45274</v>
      </c>
      <c r="S79" s="581"/>
    </row>
    <row r="80" spans="1:19" ht="30" customHeight="1">
      <c r="A80" s="941"/>
      <c r="B80" s="925"/>
      <c r="C80" s="925"/>
      <c r="D80" s="942" t="str">
        <f t="shared" si="9"/>
        <v>무한천권역 하천기본계획 전략환경영향평가용역</v>
      </c>
      <c r="E80" s="942"/>
      <c r="F80" s="942"/>
      <c r="G80" s="569" t="str">
        <f t="shared" si="10"/>
        <v>3개월이상 중지중 해당없음</v>
      </c>
      <c r="H80" s="569"/>
      <c r="I80" s="937"/>
      <c r="K80" s="935" t="s">
        <v>1907</v>
      </c>
      <c r="L80" s="571">
        <v>45217</v>
      </c>
      <c r="M80" s="571">
        <v>46051</v>
      </c>
      <c r="N80" s="572">
        <v>837912000</v>
      </c>
      <c r="O80" s="921">
        <f t="shared" ref="O80:O91" si="13">M80-L80+1</f>
        <v>835</v>
      </c>
      <c r="P80" s="922">
        <f t="shared" si="11"/>
        <v>71</v>
      </c>
      <c r="Q80" s="921" t="str">
        <f t="shared" si="12"/>
        <v>3개월이상 중지중 해당없음</v>
      </c>
      <c r="R80" s="581">
        <v>45981</v>
      </c>
      <c r="S80" s="581"/>
    </row>
    <row r="81" spans="1:19" ht="30" customHeight="1">
      <c r="A81" s="941"/>
      <c r="B81" s="925"/>
      <c r="C81" s="925"/>
      <c r="D81" s="942" t="str">
        <f t="shared" si="9"/>
        <v>임진강 우정지구 및 배수영향구간(황공천) 하천정비사업전략 및 소규모환경영향평가용역</v>
      </c>
      <c r="E81" s="942"/>
      <c r="F81" s="942"/>
      <c r="G81" s="569">
        <f t="shared" si="10"/>
        <v>684221.10552763822</v>
      </c>
      <c r="H81" s="569"/>
      <c r="I81" s="937"/>
      <c r="K81" s="935" t="s">
        <v>1908</v>
      </c>
      <c r="L81" s="571">
        <v>45266</v>
      </c>
      <c r="M81" s="571">
        <v>46260</v>
      </c>
      <c r="N81" s="572">
        <v>296000000</v>
      </c>
      <c r="O81" s="921">
        <f t="shared" si="13"/>
        <v>995</v>
      </c>
      <c r="P81" s="922">
        <f t="shared" si="11"/>
        <v>23</v>
      </c>
      <c r="Q81" s="921">
        <f t="shared" si="12"/>
        <v>684221.10552763822</v>
      </c>
      <c r="R81" s="581">
        <v>46238</v>
      </c>
      <c r="S81" s="581"/>
    </row>
    <row r="82" spans="1:19" ht="30" customHeight="1">
      <c r="A82" s="941"/>
      <c r="B82" s="925"/>
      <c r="C82" s="925"/>
      <c r="D82" s="942" t="str">
        <f t="shared" si="9"/>
        <v>경주 양남-문무대왕 전략 및 환경영향평가용역</v>
      </c>
      <c r="E82" s="942"/>
      <c r="F82" s="942"/>
      <c r="G82" s="569">
        <f t="shared" si="10"/>
        <v>2695214.7808358818</v>
      </c>
      <c r="H82" s="569"/>
      <c r="I82" s="937"/>
      <c r="K82" s="935" t="s">
        <v>1898</v>
      </c>
      <c r="L82" s="571">
        <v>45308</v>
      </c>
      <c r="M82" s="571">
        <v>46288</v>
      </c>
      <c r="N82" s="572">
        <v>539593000</v>
      </c>
      <c r="O82" s="921">
        <f t="shared" si="13"/>
        <v>981</v>
      </c>
      <c r="P82" s="922">
        <f t="shared" si="11"/>
        <v>49</v>
      </c>
      <c r="Q82" s="921">
        <f t="shared" si="12"/>
        <v>2695214.7808358818</v>
      </c>
      <c r="R82" s="581">
        <v>46240</v>
      </c>
      <c r="S82" s="581"/>
    </row>
    <row r="83" spans="1:19" ht="30" customHeight="1">
      <c r="A83" s="941"/>
      <c r="B83" s="925"/>
      <c r="C83" s="925"/>
      <c r="D83" s="942" t="str">
        <f t="shared" si="9"/>
        <v>만경강 춘포지구 하천환경정비사업 소규모환경영향평가</v>
      </c>
      <c r="E83" s="942"/>
      <c r="F83" s="942"/>
      <c r="G83" s="569">
        <f t="shared" si="10"/>
        <v>1196687.0838881491</v>
      </c>
      <c r="H83" s="569"/>
      <c r="I83" s="937"/>
      <c r="K83" s="935" t="s">
        <v>1879</v>
      </c>
      <c r="L83" s="571">
        <v>45576</v>
      </c>
      <c r="M83" s="571">
        <v>46326</v>
      </c>
      <c r="N83" s="572">
        <v>224678000</v>
      </c>
      <c r="O83" s="921">
        <f t="shared" si="13"/>
        <v>751</v>
      </c>
      <c r="P83" s="922">
        <f t="shared" si="11"/>
        <v>40</v>
      </c>
      <c r="Q83" s="921">
        <f t="shared" si="12"/>
        <v>1196687.0838881491</v>
      </c>
      <c r="R83" s="581"/>
      <c r="S83" s="581"/>
    </row>
    <row r="84" spans="1:19" ht="30" customHeight="1">
      <c r="A84" s="941"/>
      <c r="B84" s="925"/>
      <c r="C84" s="925"/>
      <c r="D84" s="942" t="str">
        <f t="shared" si="9"/>
        <v>남양주왕숙 기업이전단지 사후환경영향조사용역</v>
      </c>
      <c r="E84" s="942"/>
      <c r="F84" s="942"/>
      <c r="G84" s="569">
        <f t="shared" si="10"/>
        <v>24359018.518518519</v>
      </c>
      <c r="H84" s="569"/>
      <c r="I84" s="937"/>
      <c r="K84" s="935" t="s">
        <v>1880</v>
      </c>
      <c r="L84" s="571">
        <v>45590</v>
      </c>
      <c r="M84" s="571">
        <v>48289</v>
      </c>
      <c r="N84" s="572">
        <v>1801900000</v>
      </c>
      <c r="O84" s="921">
        <f t="shared" si="13"/>
        <v>2700</v>
      </c>
      <c r="P84" s="922">
        <f t="shared" si="11"/>
        <v>365</v>
      </c>
      <c r="Q84" s="921">
        <f t="shared" si="12"/>
        <v>24359018.518518519</v>
      </c>
      <c r="R84" s="581"/>
      <c r="S84" s="581"/>
    </row>
    <row r="85" spans="1:19" ht="30" customHeight="1">
      <c r="A85" s="941"/>
      <c r="B85" s="925"/>
      <c r="C85" s="925"/>
      <c r="D85" s="942" t="str">
        <f t="shared" si="9"/>
        <v>의정부고산 공공주택지구 사후환경영향조사(운영시) 용역</v>
      </c>
      <c r="E85" s="942"/>
      <c r="F85" s="942"/>
      <c r="G85" s="569">
        <f t="shared" si="10"/>
        <v>12966579.187585576</v>
      </c>
      <c r="H85" s="569"/>
      <c r="I85" s="937"/>
      <c r="K85" s="935" t="s">
        <v>1881</v>
      </c>
      <c r="L85" s="571">
        <v>45716</v>
      </c>
      <c r="M85" s="571">
        <v>47906</v>
      </c>
      <c r="N85" s="572">
        <v>778350000</v>
      </c>
      <c r="O85" s="921">
        <f t="shared" si="13"/>
        <v>2191</v>
      </c>
      <c r="P85" s="922">
        <f t="shared" si="11"/>
        <v>365</v>
      </c>
      <c r="Q85" s="921">
        <f t="shared" si="12"/>
        <v>12966579.187585576</v>
      </c>
      <c r="R85" s="581"/>
      <c r="S85" s="581"/>
    </row>
    <row r="86" spans="1:19" ht="30" customHeight="1">
      <c r="A86" s="941"/>
      <c r="B86" s="925"/>
      <c r="C86" s="925"/>
      <c r="D86" s="942" t="str">
        <f t="shared" si="9"/>
        <v>하남감일 공공주택지구 사후환경영향조사(운영시)용역</v>
      </c>
      <c r="E86" s="942"/>
      <c r="F86" s="942"/>
      <c r="G86" s="569">
        <f t="shared" si="10"/>
        <v>23944000</v>
      </c>
      <c r="H86" s="569"/>
      <c r="I86" s="937"/>
      <c r="K86" s="935" t="s">
        <v>1882</v>
      </c>
      <c r="L86" s="571">
        <v>45798</v>
      </c>
      <c r="M86" s="571">
        <v>46752</v>
      </c>
      <c r="N86" s="572">
        <v>626480000</v>
      </c>
      <c r="O86" s="921">
        <f t="shared" si="13"/>
        <v>955</v>
      </c>
      <c r="P86" s="922">
        <f t="shared" si="11"/>
        <v>365</v>
      </c>
      <c r="Q86" s="921">
        <f t="shared" si="12"/>
        <v>23944000</v>
      </c>
      <c r="R86" s="581"/>
      <c r="S86" s="581"/>
    </row>
    <row r="87" spans="1:19" ht="30" customHeight="1">
      <c r="A87" s="941"/>
      <c r="B87" s="925"/>
      <c r="C87" s="925"/>
      <c r="D87" s="942" t="str">
        <f t="shared" si="9"/>
        <v>안산신길 도시첨단산업단지 전략 및 환경(기후변화) 영향평가용역</v>
      </c>
      <c r="E87" s="942"/>
      <c r="F87" s="942"/>
      <c r="G87" s="569" t="str">
        <f t="shared" si="10"/>
        <v>3개월이상 중지중 해당없음</v>
      </c>
      <c r="H87" s="569"/>
      <c r="I87" s="937"/>
      <c r="K87" s="935" t="s">
        <v>1883</v>
      </c>
      <c r="L87" s="571">
        <v>45887</v>
      </c>
      <c r="M87" s="571">
        <v>47086</v>
      </c>
      <c r="N87" s="572">
        <v>1403800000</v>
      </c>
      <c r="O87" s="921">
        <f t="shared" si="13"/>
        <v>1200</v>
      </c>
      <c r="P87" s="922">
        <f t="shared" si="11"/>
        <v>365</v>
      </c>
      <c r="Q87" s="921" t="str">
        <f t="shared" si="12"/>
        <v>3개월이상 중지중 해당없음</v>
      </c>
      <c r="R87" s="581">
        <v>46153</v>
      </c>
      <c r="S87" s="581"/>
    </row>
    <row r="88" spans="1:19" ht="30" customHeight="1">
      <c r="A88" s="941"/>
      <c r="B88" s="925"/>
      <c r="C88" s="925"/>
      <c r="D88" s="942" t="str">
        <f t="shared" si="9"/>
        <v>내성천 대은지구 하천환경정비사업 소규모환경영향평가용역</v>
      </c>
      <c r="E88" s="942"/>
      <c r="F88" s="942"/>
      <c r="G88" s="569">
        <f t="shared" si="10"/>
        <v>17353815.668202765</v>
      </c>
      <c r="H88" s="569"/>
      <c r="I88" s="937"/>
      <c r="K88" s="935" t="s">
        <v>1909</v>
      </c>
      <c r="L88" s="571">
        <v>46008</v>
      </c>
      <c r="M88" s="571">
        <v>46875</v>
      </c>
      <c r="N88" s="572">
        <v>412688000</v>
      </c>
      <c r="O88" s="921">
        <f t="shared" si="13"/>
        <v>868</v>
      </c>
      <c r="P88" s="922">
        <f t="shared" si="11"/>
        <v>365</v>
      </c>
      <c r="Q88" s="921">
        <f t="shared" si="12"/>
        <v>17353815.668202765</v>
      </c>
      <c r="R88" s="581"/>
      <c r="S88" s="581"/>
    </row>
    <row r="89" spans="1:19" ht="30" customHeight="1">
      <c r="A89" s="941"/>
      <c r="B89" s="929"/>
      <c r="C89" s="929"/>
      <c r="D89" s="942" t="str">
        <f t="shared" si="9"/>
        <v>제천 봉양농공단지 조성사업 환경영향평가용역</v>
      </c>
      <c r="E89" s="942"/>
      <c r="F89" s="942"/>
      <c r="G89" s="569">
        <f t="shared" si="10"/>
        <v>338000</v>
      </c>
      <c r="H89" s="569"/>
      <c r="I89" s="938"/>
      <c r="K89" s="935" t="s">
        <v>1911</v>
      </c>
      <c r="L89" s="571">
        <v>46051</v>
      </c>
      <c r="M89" s="571">
        <v>46560</v>
      </c>
      <c r="N89" s="572">
        <v>5100000</v>
      </c>
      <c r="O89" s="921">
        <f t="shared" si="13"/>
        <v>510</v>
      </c>
      <c r="P89" s="922">
        <f t="shared" si="11"/>
        <v>338</v>
      </c>
      <c r="Q89" s="921">
        <f t="shared" si="12"/>
        <v>338000</v>
      </c>
      <c r="R89" s="581">
        <v>46223</v>
      </c>
      <c r="S89" s="581"/>
    </row>
    <row r="90" spans="1:19" ht="30" customHeight="1">
      <c r="A90" s="941"/>
      <c r="B90" s="913" t="str">
        <f>B11</f>
        <v>폐기물처리</v>
      </c>
      <c r="C90" s="913" t="str">
        <f>C11</f>
        <v>박난영</v>
      </c>
      <c r="D90" s="942" t="str">
        <f t="shared" si="9"/>
        <v>포천 평화경제특구 전략환경영향평가용역</v>
      </c>
      <c r="E90" s="942"/>
      <c r="F90" s="942"/>
      <c r="G90" s="569">
        <f t="shared" si="10"/>
        <v>26929194.520547945</v>
      </c>
      <c r="H90" s="569"/>
      <c r="I90" s="934">
        <f>G11</f>
        <v>6</v>
      </c>
      <c r="K90" s="935" t="s">
        <v>1884</v>
      </c>
      <c r="L90" s="571">
        <v>46205</v>
      </c>
      <c r="M90" s="571">
        <v>46569</v>
      </c>
      <c r="N90" s="572">
        <v>347320000</v>
      </c>
      <c r="O90" s="921">
        <f t="shared" si="13"/>
        <v>365</v>
      </c>
      <c r="P90" s="922">
        <f t="shared" si="11"/>
        <v>283</v>
      </c>
      <c r="Q90" s="921">
        <f t="shared" si="12"/>
        <v>26929194.520547945</v>
      </c>
      <c r="R90" s="581"/>
      <c r="S90" s="581"/>
    </row>
    <row r="91" spans="1:19" ht="30" customHeight="1">
      <c r="A91" s="941"/>
      <c r="B91" s="929"/>
      <c r="C91" s="929"/>
      <c r="D91" s="942" t="str">
        <f t="shared" si="9"/>
        <v>읍내1지구 자연재해위험개선 정비사업 소규모 환경영향평가용역</v>
      </c>
      <c r="E91" s="942"/>
      <c r="F91" s="942"/>
      <c r="G91" s="569">
        <f t="shared" si="10"/>
        <v>334400</v>
      </c>
      <c r="H91" s="569"/>
      <c r="I91" s="938"/>
      <c r="K91" s="935" t="s">
        <v>1885</v>
      </c>
      <c r="L91" s="571">
        <v>46213</v>
      </c>
      <c r="M91" s="571">
        <v>46302</v>
      </c>
      <c r="N91" s="572">
        <v>18810000</v>
      </c>
      <c r="O91" s="921">
        <f t="shared" si="13"/>
        <v>90</v>
      </c>
      <c r="P91" s="922">
        <f t="shared" si="11"/>
        <v>16</v>
      </c>
      <c r="Q91" s="921">
        <f t="shared" si="12"/>
        <v>334400</v>
      </c>
      <c r="R91" s="581"/>
      <c r="S91" s="581"/>
    </row>
    <row r="92" spans="1:19" ht="69.75" customHeight="1">
      <c r="C92" s="583"/>
      <c r="I92" s="584"/>
      <c r="K92" s="542"/>
      <c r="L92" s="542"/>
      <c r="M92" s="585"/>
      <c r="P92" s="585"/>
    </row>
    <row r="93" spans="1:19">
      <c r="K93" s="542"/>
      <c r="L93" s="542"/>
    </row>
    <row r="94" spans="1:19">
      <c r="K94" s="542"/>
      <c r="L94" s="542"/>
    </row>
    <row r="95" spans="1:19">
      <c r="K95" s="542"/>
      <c r="L95" s="542"/>
    </row>
    <row r="96" spans="1:19">
      <c r="K96" s="542"/>
      <c r="L96" s="542"/>
    </row>
    <row r="97" spans="11:12">
      <c r="K97" s="542"/>
      <c r="L97" s="542"/>
    </row>
    <row r="98" spans="11:12">
      <c r="K98" s="542"/>
      <c r="L98" s="542"/>
    </row>
    <row r="99" spans="11:12">
      <c r="K99" s="542"/>
      <c r="L99" s="542"/>
    </row>
    <row r="100" spans="11:12">
      <c r="K100" s="542"/>
      <c r="L100" s="542"/>
    </row>
    <row r="101" spans="11:12">
      <c r="K101" s="542"/>
      <c r="L101" s="542"/>
    </row>
    <row r="102" spans="11:12">
      <c r="K102" s="542"/>
      <c r="L102" s="542"/>
    </row>
    <row r="103" spans="11:12">
      <c r="K103" s="542"/>
      <c r="L103" s="542"/>
    </row>
    <row r="104" spans="11:12">
      <c r="K104" s="542"/>
      <c r="L104" s="542"/>
    </row>
    <row r="105" spans="11:12">
      <c r="K105" s="542"/>
      <c r="L105" s="542"/>
    </row>
    <row r="106" spans="11:12">
      <c r="K106" s="542"/>
      <c r="L106" s="542"/>
    </row>
    <row r="107" spans="11:12">
      <c r="K107" s="542"/>
      <c r="L107" s="542"/>
    </row>
    <row r="108" spans="11:12">
      <c r="K108" s="542"/>
      <c r="L108" s="542"/>
    </row>
    <row r="109" spans="11:12">
      <c r="K109" s="542"/>
      <c r="L109" s="542"/>
    </row>
    <row r="110" spans="11:12">
      <c r="K110" s="542"/>
      <c r="L110" s="542"/>
    </row>
    <row r="111" spans="11:12">
      <c r="K111" s="542"/>
      <c r="L111" s="542"/>
    </row>
    <row r="112" spans="11:12">
      <c r="K112" s="542"/>
      <c r="L112" s="542"/>
    </row>
    <row r="113" spans="11:12">
      <c r="K113" s="542"/>
      <c r="L113" s="542"/>
    </row>
    <row r="114" spans="11:12">
      <c r="K114" s="542"/>
      <c r="L114" s="542"/>
    </row>
    <row r="115" spans="11:12">
      <c r="K115" s="542"/>
      <c r="L115" s="542"/>
    </row>
    <row r="116" spans="11:12">
      <c r="K116" s="542"/>
      <c r="L116" s="542"/>
    </row>
    <row r="117" spans="11:12">
      <c r="K117" s="542"/>
      <c r="L117" s="542"/>
    </row>
    <row r="118" spans="11:12">
      <c r="K118" s="542"/>
      <c r="L118" s="542"/>
    </row>
    <row r="119" spans="11:12">
      <c r="K119" s="542"/>
      <c r="L119" s="542"/>
    </row>
    <row r="120" spans="11:12">
      <c r="K120" s="542"/>
      <c r="L120" s="542"/>
    </row>
    <row r="121" spans="11:12">
      <c r="K121" s="542"/>
      <c r="L121" s="542"/>
    </row>
    <row r="122" spans="11:12">
      <c r="K122" s="542"/>
      <c r="L122" s="542"/>
    </row>
    <row r="123" spans="11:12">
      <c r="K123" s="542"/>
      <c r="L123" s="542"/>
    </row>
    <row r="124" spans="11:12">
      <c r="K124" s="542"/>
      <c r="L124" s="542"/>
    </row>
    <row r="125" spans="11:12">
      <c r="K125" s="542"/>
      <c r="L125" s="542"/>
    </row>
    <row r="126" spans="11:12">
      <c r="K126" s="542"/>
      <c r="L126" s="542"/>
    </row>
  </sheetData>
  <mergeCells count="206">
    <mergeCell ref="B90:B91"/>
    <mergeCell ref="C90:C91"/>
    <mergeCell ref="D90:F90"/>
    <mergeCell ref="G90:H90"/>
    <mergeCell ref="I90:I91"/>
    <mergeCell ref="D91:F91"/>
    <mergeCell ref="G91:H91"/>
    <mergeCell ref="G86:H86"/>
    <mergeCell ref="D87:F87"/>
    <mergeCell ref="G87:H87"/>
    <mergeCell ref="D88:F88"/>
    <mergeCell ref="G88:H88"/>
    <mergeCell ref="D89:F89"/>
    <mergeCell ref="G89:H89"/>
    <mergeCell ref="I79:I89"/>
    <mergeCell ref="D80:F80"/>
    <mergeCell ref="G80:H80"/>
    <mergeCell ref="D81:F81"/>
    <mergeCell ref="G81:H81"/>
    <mergeCell ref="D82:F82"/>
    <mergeCell ref="G82:H82"/>
    <mergeCell ref="D83:F83"/>
    <mergeCell ref="G83:H83"/>
    <mergeCell ref="D84:F84"/>
    <mergeCell ref="D78:F78"/>
    <mergeCell ref="G78:H78"/>
    <mergeCell ref="B79:B89"/>
    <mergeCell ref="C79:C89"/>
    <mergeCell ref="D79:F79"/>
    <mergeCell ref="G79:H79"/>
    <mergeCell ref="G84:H84"/>
    <mergeCell ref="D85:F85"/>
    <mergeCell ref="G85:H85"/>
    <mergeCell ref="D86:F86"/>
    <mergeCell ref="D75:F75"/>
    <mergeCell ref="G75:H75"/>
    <mergeCell ref="D76:F76"/>
    <mergeCell ref="G76:H76"/>
    <mergeCell ref="D77:F77"/>
    <mergeCell ref="G77:H77"/>
    <mergeCell ref="D72:F72"/>
    <mergeCell ref="G72:H72"/>
    <mergeCell ref="D73:F73"/>
    <mergeCell ref="G73:H73"/>
    <mergeCell ref="D74:F74"/>
    <mergeCell ref="G74:H74"/>
    <mergeCell ref="G67:H67"/>
    <mergeCell ref="I67:I78"/>
    <mergeCell ref="D68:F68"/>
    <mergeCell ref="G68:H68"/>
    <mergeCell ref="D69:F69"/>
    <mergeCell ref="G69:H69"/>
    <mergeCell ref="D70:F70"/>
    <mergeCell ref="G70:H70"/>
    <mergeCell ref="D71:F71"/>
    <mergeCell ref="G71:H71"/>
    <mergeCell ref="I63:I66"/>
    <mergeCell ref="D64:F64"/>
    <mergeCell ref="G64:H64"/>
    <mergeCell ref="D65:F65"/>
    <mergeCell ref="G65:H65"/>
    <mergeCell ref="D66:F66"/>
    <mergeCell ref="G66:H66"/>
    <mergeCell ref="D62:F62"/>
    <mergeCell ref="G62:H62"/>
    <mergeCell ref="A63:A91"/>
    <mergeCell ref="B63:B66"/>
    <mergeCell ref="C63:C66"/>
    <mergeCell ref="D63:F63"/>
    <mergeCell ref="G63:H63"/>
    <mergeCell ref="B67:B78"/>
    <mergeCell ref="C67:C78"/>
    <mergeCell ref="D67:F67"/>
    <mergeCell ref="D59:F59"/>
    <mergeCell ref="G59:H59"/>
    <mergeCell ref="D60:F60"/>
    <mergeCell ref="G60:H60"/>
    <mergeCell ref="D61:F61"/>
    <mergeCell ref="G61:H61"/>
    <mergeCell ref="D56:F56"/>
    <mergeCell ref="G56:H56"/>
    <mergeCell ref="D57:F57"/>
    <mergeCell ref="G57:H57"/>
    <mergeCell ref="D58:F58"/>
    <mergeCell ref="G58:H58"/>
    <mergeCell ref="D53:F53"/>
    <mergeCell ref="G53:H53"/>
    <mergeCell ref="D54:F54"/>
    <mergeCell ref="G54:H54"/>
    <mergeCell ref="D55:F55"/>
    <mergeCell ref="G55:H55"/>
    <mergeCell ref="G49:H49"/>
    <mergeCell ref="B50:B62"/>
    <mergeCell ref="C50:C62"/>
    <mergeCell ref="D50:F50"/>
    <mergeCell ref="G50:H50"/>
    <mergeCell ref="I50:I62"/>
    <mergeCell ref="D51:F51"/>
    <mergeCell ref="G51:H51"/>
    <mergeCell ref="D52:F52"/>
    <mergeCell ref="G52:H52"/>
    <mergeCell ref="I43:I49"/>
    <mergeCell ref="D44:F44"/>
    <mergeCell ref="G44:H44"/>
    <mergeCell ref="D45:F45"/>
    <mergeCell ref="G45:H45"/>
    <mergeCell ref="D46:F46"/>
    <mergeCell ref="G46:H46"/>
    <mergeCell ref="D47:F47"/>
    <mergeCell ref="G47:H47"/>
    <mergeCell ref="D48:F48"/>
    <mergeCell ref="D41:F41"/>
    <mergeCell ref="G41:H41"/>
    <mergeCell ref="D42:F42"/>
    <mergeCell ref="G42:H42"/>
    <mergeCell ref="B43:B49"/>
    <mergeCell ref="C43:C49"/>
    <mergeCell ref="D43:F43"/>
    <mergeCell ref="G43:H43"/>
    <mergeCell ref="G48:H48"/>
    <mergeCell ref="D49:F49"/>
    <mergeCell ref="D38:F38"/>
    <mergeCell ref="G38:H38"/>
    <mergeCell ref="D39:F39"/>
    <mergeCell ref="G39:H39"/>
    <mergeCell ref="D40:F40"/>
    <mergeCell ref="G40:H40"/>
    <mergeCell ref="D35:F35"/>
    <mergeCell ref="G35:H35"/>
    <mergeCell ref="D36:F36"/>
    <mergeCell ref="G36:H36"/>
    <mergeCell ref="D37:F37"/>
    <mergeCell ref="G37:H37"/>
    <mergeCell ref="I29:I42"/>
    <mergeCell ref="D30:F30"/>
    <mergeCell ref="G30:H30"/>
    <mergeCell ref="D31:F31"/>
    <mergeCell ref="G31:H31"/>
    <mergeCell ref="D32:F32"/>
    <mergeCell ref="G32:H32"/>
    <mergeCell ref="D33:F33"/>
    <mergeCell ref="G33:H33"/>
    <mergeCell ref="D34:F34"/>
    <mergeCell ref="D27:F27"/>
    <mergeCell ref="G27:H27"/>
    <mergeCell ref="D28:F28"/>
    <mergeCell ref="G28:H28"/>
    <mergeCell ref="A29:A50"/>
    <mergeCell ref="B29:B42"/>
    <mergeCell ref="C29:C42"/>
    <mergeCell ref="D29:F29"/>
    <mergeCell ref="G29:H29"/>
    <mergeCell ref="G34:H34"/>
    <mergeCell ref="D24:F24"/>
    <mergeCell ref="G24:H24"/>
    <mergeCell ref="D25:F25"/>
    <mergeCell ref="G25:H25"/>
    <mergeCell ref="D26:F26"/>
    <mergeCell ref="G26:H26"/>
    <mergeCell ref="D21:F21"/>
    <mergeCell ref="G21:H21"/>
    <mergeCell ref="D22:F22"/>
    <mergeCell ref="G22:H22"/>
    <mergeCell ref="D23:F23"/>
    <mergeCell ref="G23:H23"/>
    <mergeCell ref="D18:F18"/>
    <mergeCell ref="G18:H18"/>
    <mergeCell ref="D19:F19"/>
    <mergeCell ref="G19:H19"/>
    <mergeCell ref="D20:F20"/>
    <mergeCell ref="G20:H20"/>
    <mergeCell ref="S13:S14"/>
    <mergeCell ref="A15:B28"/>
    <mergeCell ref="C15:C28"/>
    <mergeCell ref="D15:F15"/>
    <mergeCell ref="G15:H15"/>
    <mergeCell ref="I15:I28"/>
    <mergeCell ref="D16:F16"/>
    <mergeCell ref="G16:H16"/>
    <mergeCell ref="D17:F17"/>
    <mergeCell ref="G17:H17"/>
    <mergeCell ref="M13:M14"/>
    <mergeCell ref="N13:N14"/>
    <mergeCell ref="O13:O14"/>
    <mergeCell ref="P13:P14"/>
    <mergeCell ref="Q13:Q14"/>
    <mergeCell ref="R13:R14"/>
    <mergeCell ref="A13:C14"/>
    <mergeCell ref="D13:F14"/>
    <mergeCell ref="G13:H14"/>
    <mergeCell ref="I13:I14"/>
    <mergeCell ref="K13:K14"/>
    <mergeCell ref="L13:L14"/>
    <mergeCell ref="A5:A7"/>
    <mergeCell ref="H5:H7"/>
    <mergeCell ref="I5:I7"/>
    <mergeCell ref="A8:A11"/>
    <mergeCell ref="H8:H11"/>
    <mergeCell ref="I8:I11"/>
    <mergeCell ref="A1:I1"/>
    <mergeCell ref="C2:D2"/>
    <mergeCell ref="A3:C3"/>
    <mergeCell ref="E3:F3"/>
    <mergeCell ref="G3:H3"/>
    <mergeCell ref="A4:B4"/>
    <mergeCell ref="G4:I4"/>
  </mergeCells>
  <phoneticPr fontId="4" type="noConversion"/>
  <printOptions horizontalCentered="1"/>
  <pageMargins left="0.39370078740157483" right="0.39370078740157483" top="0.39370078740157483" bottom="0.39370078740157483" header="0" footer="0"/>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2588E-D745-4BE7-B55D-AF642FB586FC}">
  <sheetPr>
    <tabColor rgb="FFFF0000"/>
  </sheetPr>
  <dimension ref="A1:W133"/>
  <sheetViews>
    <sheetView showGridLines="0" view="pageBreakPreview" zoomScaleSheetLayoutView="100" workbookViewId="0">
      <selection activeCell="E10" sqref="E10"/>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10.77734375" style="6" customWidth="1"/>
    <col min="7" max="8" width="5.33203125" style="6" customWidth="1"/>
    <col min="9" max="9" width="13.21875" style="5" customWidth="1"/>
    <col min="10" max="10" width="8.6640625" style="5" customWidth="1"/>
    <col min="11" max="13" width="8.88671875" style="5"/>
    <col min="14" max="14" width="4" style="5" customWidth="1"/>
    <col min="15" max="15" width="9.109375" style="5" customWidth="1"/>
    <col min="16" max="16" width="6.77734375" style="5" customWidth="1"/>
    <col min="17" max="17" width="11.109375" style="5" customWidth="1"/>
    <col min="18" max="18" width="8.88671875" style="5"/>
    <col min="19" max="19" width="8.88671875" style="235"/>
    <col min="20" max="20" width="7" style="5" customWidth="1"/>
    <col min="21" max="21" width="7.33203125" style="5" customWidth="1"/>
    <col min="22" max="16384" width="8.88671875" style="5"/>
  </cols>
  <sheetData>
    <row r="1" spans="1:23" s="2" customFormat="1" ht="27.75" customHeight="1">
      <c r="A1" s="308" t="s">
        <v>0</v>
      </c>
      <c r="B1" s="308"/>
      <c r="C1" s="308"/>
      <c r="D1" s="308"/>
      <c r="E1" s="308"/>
      <c r="F1" s="308"/>
      <c r="G1" s="308"/>
      <c r="H1" s="308"/>
      <c r="I1" s="308"/>
      <c r="J1" s="308"/>
      <c r="S1" s="234"/>
    </row>
    <row r="2" spans="1:23" ht="22.5" customHeight="1">
      <c r="A2" s="3" t="s">
        <v>1</v>
      </c>
      <c r="B2" s="4">
        <f>'[22]제4호(참여현황)'!C2</f>
        <v>46287</v>
      </c>
      <c r="C2" s="309"/>
      <c r="D2" s="309"/>
    </row>
    <row r="3" spans="1:23" ht="35.1" customHeight="1" thickBot="1">
      <c r="A3" s="339" t="s">
        <v>2</v>
      </c>
      <c r="B3" s="339"/>
      <c r="C3" s="339"/>
      <c r="D3" s="30" t="s">
        <v>3</v>
      </c>
      <c r="E3" s="339" t="s">
        <v>4</v>
      </c>
      <c r="F3" s="339"/>
      <c r="G3" s="339" t="s">
        <v>5</v>
      </c>
      <c r="H3" s="339"/>
      <c r="I3" s="339"/>
      <c r="J3" s="30" t="s">
        <v>6</v>
      </c>
    </row>
    <row r="4" spans="1:23" ht="35.1" customHeight="1" thickTop="1">
      <c r="A4" s="353" t="s">
        <v>7</v>
      </c>
      <c r="B4" s="353"/>
      <c r="C4" s="31" t="str">
        <f>'[22]제4호(참여현황)'!C25</f>
        <v>정재열</v>
      </c>
      <c r="D4" s="32">
        <v>4</v>
      </c>
      <c r="E4" s="33">
        <f>SUM(G15:H34)</f>
        <v>181099349.63999999</v>
      </c>
      <c r="F4" s="34">
        <f>E4/100000000</f>
        <v>1.8109934963999998</v>
      </c>
      <c r="G4" s="354">
        <v>4</v>
      </c>
      <c r="H4" s="354"/>
      <c r="I4" s="354"/>
      <c r="J4" s="35" t="s">
        <v>8</v>
      </c>
      <c r="K4" s="12" t="s">
        <v>8</v>
      </c>
    </row>
    <row r="5" spans="1:23" ht="35.1" customHeight="1">
      <c r="A5" s="303" t="s">
        <v>9</v>
      </c>
      <c r="B5" s="27" t="str">
        <f>'[22]제4호(참여현황)'!B26</f>
        <v>대기관리분야</v>
      </c>
      <c r="C5" s="27" t="str">
        <f>'[22]제4호(참여현황)'!C26</f>
        <v>이명규</v>
      </c>
      <c r="D5" s="8">
        <v>7</v>
      </c>
      <c r="E5" s="9">
        <f>SUM(G35:H43)</f>
        <v>159868435.52000001</v>
      </c>
      <c r="F5" s="10">
        <f t="shared" ref="F5:F11" si="0">E5/100000000</f>
        <v>1.5986843552000001</v>
      </c>
      <c r="G5" s="28">
        <v>7</v>
      </c>
      <c r="H5" s="305">
        <f>SUM(G5:G7)/3</f>
        <v>7</v>
      </c>
      <c r="I5" s="305"/>
      <c r="J5" s="306"/>
      <c r="K5" s="12"/>
    </row>
    <row r="6" spans="1:23" ht="35.1" customHeight="1">
      <c r="A6" s="304"/>
      <c r="B6" s="27" t="str">
        <f>'[22]제4호(참여현황)'!B27</f>
        <v>수질관리분야</v>
      </c>
      <c r="C6" s="27" t="str">
        <f>'[22]제4호(참여현황)'!C27</f>
        <v>정상철</v>
      </c>
      <c r="D6" s="8">
        <v>7</v>
      </c>
      <c r="E6" s="9">
        <f>I44</f>
        <v>99036456.049999997</v>
      </c>
      <c r="F6" s="10">
        <f t="shared" si="0"/>
        <v>0.99036456049999999</v>
      </c>
      <c r="G6" s="28">
        <v>7</v>
      </c>
      <c r="H6" s="305"/>
      <c r="I6" s="305"/>
      <c r="J6" s="306"/>
      <c r="K6" s="12"/>
    </row>
    <row r="7" spans="1:23" ht="35.1" customHeight="1">
      <c r="A7" s="304"/>
      <c r="B7" s="27" t="str">
        <f>'[22]제4호(참여현황)'!B28</f>
        <v>소음진동분야</v>
      </c>
      <c r="C7" s="27" t="str">
        <f>'[22]제4호(참여현황)'!C28</f>
        <v>최재용</v>
      </c>
      <c r="D7" s="8">
        <v>7</v>
      </c>
      <c r="E7" s="9">
        <f>I51</f>
        <v>222519478.94</v>
      </c>
      <c r="F7" s="10">
        <f t="shared" si="0"/>
        <v>2.2251947894000002</v>
      </c>
      <c r="G7" s="28">
        <v>7</v>
      </c>
      <c r="H7" s="305"/>
      <c r="I7" s="305"/>
      <c r="J7" s="306"/>
      <c r="K7" s="12"/>
    </row>
    <row r="8" spans="1:23" ht="35.1" customHeight="1">
      <c r="A8" s="943" t="s">
        <v>10</v>
      </c>
      <c r="B8" s="27" t="str">
        <f>'[22]제4호(참여현황)'!B29</f>
        <v>대기관리분야</v>
      </c>
      <c r="C8" s="27" t="str">
        <f>'[22]제4호(참여현황)'!C29</f>
        <v>신종인</v>
      </c>
      <c r="D8" s="8">
        <v>6</v>
      </c>
      <c r="E8" s="9">
        <f>I69</f>
        <v>218932132.58999997</v>
      </c>
      <c r="F8" s="10">
        <f t="shared" si="0"/>
        <v>2.1893213258999999</v>
      </c>
      <c r="G8" s="28">
        <v>6</v>
      </c>
      <c r="H8" s="944">
        <f>SUM(G8:G11)/4</f>
        <v>6</v>
      </c>
      <c r="I8" s="945"/>
      <c r="J8" s="946" t="s">
        <v>8</v>
      </c>
      <c r="K8" s="5" t="s">
        <v>8</v>
      </c>
    </row>
    <row r="9" spans="1:23" ht="35.1" customHeight="1">
      <c r="A9" s="420"/>
      <c r="B9" s="27" t="str">
        <f>'[22]제4호(참여현황)'!B30</f>
        <v>수질관리분야</v>
      </c>
      <c r="C9" s="27" t="str">
        <f>'[22]제4호(참여현황)'!C30</f>
        <v>이광석</v>
      </c>
      <c r="D9" s="8">
        <v>6</v>
      </c>
      <c r="E9" s="9">
        <f>I91</f>
        <v>196964884.03000003</v>
      </c>
      <c r="F9" s="10">
        <f t="shared" si="0"/>
        <v>1.9696488403000003</v>
      </c>
      <c r="G9" s="28">
        <v>6</v>
      </c>
      <c r="H9" s="947"/>
      <c r="I9" s="948"/>
      <c r="J9" s="618"/>
    </row>
    <row r="10" spans="1:23" ht="35.1" customHeight="1">
      <c r="A10" s="420"/>
      <c r="B10" s="27" t="str">
        <f>'[22]제4호(참여현황)'!B31</f>
        <v>소음진동분야</v>
      </c>
      <c r="C10" s="27" t="str">
        <f>'[22]제4호(참여현황)'!C31</f>
        <v>김승준</v>
      </c>
      <c r="D10" s="8">
        <v>6</v>
      </c>
      <c r="E10" s="9">
        <f>I111</f>
        <v>82146912.840000004</v>
      </c>
      <c r="F10" s="10">
        <f t="shared" si="0"/>
        <v>0.82146912840000008</v>
      </c>
      <c r="G10" s="28">
        <v>6</v>
      </c>
      <c r="H10" s="947"/>
      <c r="I10" s="948"/>
      <c r="J10" s="618"/>
    </row>
    <row r="11" spans="1:23" ht="35.1" customHeight="1">
      <c r="A11" s="949"/>
      <c r="B11" s="27" t="str">
        <f>'[22]제4호(참여현황)'!B32</f>
        <v>자연환경분야</v>
      </c>
      <c r="C11" s="27" t="str">
        <f>'[22]제4호(참여현황)'!C32</f>
        <v>임인수</v>
      </c>
      <c r="D11" s="8">
        <v>6</v>
      </c>
      <c r="E11" s="9">
        <f>I117</f>
        <v>207852450.22999996</v>
      </c>
      <c r="F11" s="10">
        <f t="shared" si="0"/>
        <v>2.0785245022999996</v>
      </c>
      <c r="G11" s="28">
        <v>6</v>
      </c>
      <c r="H11" s="950"/>
      <c r="I11" s="951"/>
      <c r="J11" s="952"/>
    </row>
    <row r="12" spans="1:23" ht="15" customHeight="1">
      <c r="A12" s="14"/>
    </row>
    <row r="13" spans="1:23" ht="15" customHeight="1">
      <c r="A13" s="304" t="s">
        <v>11</v>
      </c>
      <c r="B13" s="304"/>
      <c r="C13" s="304"/>
      <c r="D13" s="304" t="s">
        <v>12</v>
      </c>
      <c r="E13" s="304"/>
      <c r="F13" s="304"/>
      <c r="G13" s="304" t="s">
        <v>13</v>
      </c>
      <c r="H13" s="304"/>
      <c r="I13" s="310" t="s">
        <v>5</v>
      </c>
      <c r="J13" s="310"/>
    </row>
    <row r="14" spans="1:23" ht="15" customHeight="1" thickBot="1">
      <c r="A14" s="339"/>
      <c r="B14" s="339"/>
      <c r="C14" s="339"/>
      <c r="D14" s="339"/>
      <c r="E14" s="339"/>
      <c r="F14" s="339"/>
      <c r="G14" s="339"/>
      <c r="H14" s="339"/>
      <c r="I14" s="340"/>
      <c r="J14" s="340"/>
      <c r="L14" s="5" t="s">
        <v>529</v>
      </c>
      <c r="M14" s="5" t="s">
        <v>1912</v>
      </c>
      <c r="O14" s="5" t="s">
        <v>1913</v>
      </c>
      <c r="P14" s="5" t="s">
        <v>1320</v>
      </c>
      <c r="Q14" s="5" t="s">
        <v>1914</v>
      </c>
      <c r="R14" s="5" t="s">
        <v>16</v>
      </c>
      <c r="S14" s="235" t="s">
        <v>17</v>
      </c>
      <c r="T14" s="5" t="s">
        <v>1321</v>
      </c>
      <c r="U14" s="5" t="s">
        <v>19</v>
      </c>
      <c r="V14" s="5" t="s">
        <v>13</v>
      </c>
      <c r="W14" s="5" t="s">
        <v>6</v>
      </c>
    </row>
    <row r="15" spans="1:23" ht="42" customHeight="1" thickTop="1">
      <c r="A15" s="341" t="str">
        <f>A4</f>
        <v>책임기술자</v>
      </c>
      <c r="B15" s="342"/>
      <c r="C15" s="345" t="str">
        <f>C4</f>
        <v>정재열</v>
      </c>
      <c r="D15" s="953" t="str">
        <f>O15&amp;CHAR(10)&amp;W15</f>
        <v>국지도84호선(길상~선원) 도로개설공사 사후환경영향조사용역
※참여제외 (26.01.31)</v>
      </c>
      <c r="E15" s="953"/>
      <c r="F15" s="953"/>
      <c r="G15" s="954">
        <f>V15</f>
        <v>0</v>
      </c>
      <c r="H15" s="954"/>
      <c r="I15" s="438">
        <f>SUM(G15:H34)</f>
        <v>181099349.63999999</v>
      </c>
      <c r="J15" s="352">
        <v>4</v>
      </c>
      <c r="L15" s="48"/>
      <c r="O15" s="5" t="s">
        <v>1915</v>
      </c>
      <c r="P15" s="5" t="s">
        <v>1916</v>
      </c>
      <c r="Q15" s="955">
        <v>1399300000</v>
      </c>
      <c r="R15" s="48">
        <v>43276</v>
      </c>
      <c r="S15" s="268">
        <v>47848</v>
      </c>
      <c r="T15" s="5">
        <f t="shared" ref="T15:T78" si="1">S15-R15+1</f>
        <v>4573</v>
      </c>
      <c r="U15" s="5">
        <v>0</v>
      </c>
      <c r="V15" s="739">
        <f t="shared" ref="V15:V78" si="2">ROUNDUP(Q15*U15/T15/10,2)</f>
        <v>0</v>
      </c>
      <c r="W15" s="5" t="s">
        <v>1917</v>
      </c>
    </row>
    <row r="16" spans="1:23" ht="42" customHeight="1">
      <c r="A16" s="343"/>
      <c r="B16" s="344"/>
      <c r="C16" s="346"/>
      <c r="D16" s="953" t="str">
        <f t="shared" ref="D16:D79" si="3">O16 &amp; CHAR(10) &amp; IF(ISNUMBER(L16), "※ 협의완료일 " &amp; TEXT(L16, "YYYY.MM.DD"), IF(ISNUMBER(M16), IF(M16 &gt;= EDATE($B$2, 3), "※ 3개월이상 과업중지중 ", "※ 과업중지중 ") &amp; TEXT(M16, "YYYY.MM.DD"), ""))</f>
        <v xml:space="preserve">하남교산 동남로 연결도로 소규모 환경영향평가 용역
</v>
      </c>
      <c r="E16" s="953"/>
      <c r="F16" s="953"/>
      <c r="G16" s="954">
        <f>V16</f>
        <v>1316180.02</v>
      </c>
      <c r="H16" s="954"/>
      <c r="I16" s="415"/>
      <c r="J16" s="323"/>
      <c r="L16" s="48"/>
      <c r="O16" s="5" t="s">
        <v>1918</v>
      </c>
      <c r="P16" s="5" t="s">
        <v>1919</v>
      </c>
      <c r="Q16" s="955">
        <v>134045000</v>
      </c>
      <c r="R16" s="48">
        <v>43697</v>
      </c>
      <c r="S16" s="268">
        <v>46568</v>
      </c>
      <c r="T16" s="5">
        <f t="shared" si="1"/>
        <v>2872</v>
      </c>
      <c r="U16" s="5">
        <f t="shared" ref="U16:U25" si="4">IF(S16-$B$2+1&gt;365,365,S16-$B$2+1)</f>
        <v>282</v>
      </c>
      <c r="V16" s="739">
        <f t="shared" si="2"/>
        <v>1316180.02</v>
      </c>
      <c r="W16" s="738"/>
    </row>
    <row r="17" spans="1:23" ht="42" customHeight="1">
      <c r="A17" s="343"/>
      <c r="B17" s="344"/>
      <c r="C17" s="346"/>
      <c r="D17" s="953" t="str">
        <f t="shared" si="3"/>
        <v xml:space="preserve">빛그린산업단지 2단계 사후환경영향조사(공사시) 용역
</v>
      </c>
      <c r="E17" s="953"/>
      <c r="F17" s="953"/>
      <c r="G17" s="954">
        <f t="shared" ref="G17:G80" si="5">V17</f>
        <v>8427031.3699999992</v>
      </c>
      <c r="H17" s="954"/>
      <c r="I17" s="415"/>
      <c r="J17" s="323"/>
      <c r="O17" s="5" t="s">
        <v>841</v>
      </c>
      <c r="P17" s="5" t="s">
        <v>527</v>
      </c>
      <c r="Q17" s="955">
        <v>1888990000</v>
      </c>
      <c r="R17" s="48">
        <v>44124</v>
      </c>
      <c r="S17" s="268">
        <v>46387</v>
      </c>
      <c r="T17" s="5">
        <f t="shared" si="1"/>
        <v>2264</v>
      </c>
      <c r="U17" s="5">
        <f t="shared" si="4"/>
        <v>101</v>
      </c>
      <c r="V17" s="739">
        <f t="shared" si="2"/>
        <v>8427031.3699999992</v>
      </c>
    </row>
    <row r="18" spans="1:23" ht="42" customHeight="1">
      <c r="A18" s="343"/>
      <c r="B18" s="344"/>
      <c r="C18" s="346"/>
      <c r="D18" s="953" t="str">
        <f>O18&amp;CHAR(10)&amp;W18</f>
        <v>순천 도시첨단산업단지 사후환경조사용역(공사시)
※참여제외 (26.02.02)</v>
      </c>
      <c r="E18" s="953"/>
      <c r="F18" s="953"/>
      <c r="G18" s="954">
        <f t="shared" si="5"/>
        <v>0</v>
      </c>
      <c r="H18" s="954"/>
      <c r="I18" s="415"/>
      <c r="J18" s="323"/>
      <c r="O18" s="5" t="s">
        <v>1920</v>
      </c>
      <c r="P18" s="5" t="s">
        <v>527</v>
      </c>
      <c r="Q18" s="955">
        <v>1026700000</v>
      </c>
      <c r="R18" s="48">
        <v>44277</v>
      </c>
      <c r="S18" s="268">
        <v>46387</v>
      </c>
      <c r="T18" s="5">
        <f t="shared" si="1"/>
        <v>2111</v>
      </c>
      <c r="U18" s="5">
        <v>0</v>
      </c>
      <c r="V18" s="739">
        <f t="shared" si="2"/>
        <v>0</v>
      </c>
      <c r="W18" s="5" t="s">
        <v>1921</v>
      </c>
    </row>
    <row r="19" spans="1:23" ht="42" customHeight="1">
      <c r="A19" s="343"/>
      <c r="B19" s="344"/>
      <c r="C19" s="346"/>
      <c r="D19" s="953" t="str">
        <f t="shared" si="3"/>
        <v xml:space="preserve">서울도시철도 7호선 청라국제도시 연장 건설공사 사후환경영향조사용역(공사시)
</v>
      </c>
      <c r="E19" s="953"/>
      <c r="F19" s="953"/>
      <c r="G19" s="954">
        <f t="shared" si="5"/>
        <v>16098886.199999999</v>
      </c>
      <c r="H19" s="954"/>
      <c r="I19" s="415"/>
      <c r="J19" s="323"/>
      <c r="O19" s="5" t="s">
        <v>1922</v>
      </c>
      <c r="P19" s="5" t="s">
        <v>773</v>
      </c>
      <c r="Q19" s="955">
        <v>910800000</v>
      </c>
      <c r="R19" s="48">
        <v>44610</v>
      </c>
      <c r="S19" s="268">
        <v>46674</v>
      </c>
      <c r="T19" s="5">
        <f t="shared" si="1"/>
        <v>2065</v>
      </c>
      <c r="U19" s="5">
        <f t="shared" si="4"/>
        <v>365</v>
      </c>
      <c r="V19" s="739">
        <f t="shared" si="2"/>
        <v>16098886.199999999</v>
      </c>
    </row>
    <row r="20" spans="1:23" ht="42" customHeight="1">
      <c r="A20" s="343"/>
      <c r="B20" s="344"/>
      <c r="C20" s="346"/>
      <c r="D20" s="953" t="str">
        <f>O20&amp;CHAR(10)&amp;W20</f>
        <v>위례선 도시철도 건설사업 사후환경영향조사 용역
※참여제외 (26.02.02)</v>
      </c>
      <c r="E20" s="953"/>
      <c r="F20" s="953"/>
      <c r="G20" s="954">
        <f t="shared" si="5"/>
        <v>0</v>
      </c>
      <c r="H20" s="954"/>
      <c r="I20" s="415"/>
      <c r="J20" s="323"/>
      <c r="O20" s="5" t="s">
        <v>1923</v>
      </c>
      <c r="P20" s="5" t="s">
        <v>1924</v>
      </c>
      <c r="Q20" s="955">
        <v>1125160000</v>
      </c>
      <c r="R20" s="48">
        <v>44916</v>
      </c>
      <c r="S20" s="268">
        <v>47372</v>
      </c>
      <c r="T20" s="5">
        <f t="shared" si="1"/>
        <v>2457</v>
      </c>
      <c r="U20" s="5">
        <v>0</v>
      </c>
      <c r="V20" s="739">
        <f t="shared" si="2"/>
        <v>0</v>
      </c>
      <c r="W20" s="5" t="s">
        <v>1921</v>
      </c>
    </row>
    <row r="21" spans="1:23" ht="42" customHeight="1">
      <c r="A21" s="343"/>
      <c r="B21" s="344"/>
      <c r="C21" s="346"/>
      <c r="D21" s="953" t="str">
        <f t="shared" si="3"/>
        <v xml:space="preserve">시화국가산업단지 재생사업 사후환경영향평가(공사시)
</v>
      </c>
      <c r="E21" s="953"/>
      <c r="F21" s="953"/>
      <c r="G21" s="954">
        <f t="shared" si="5"/>
        <v>12178708.84</v>
      </c>
      <c r="H21" s="954"/>
      <c r="I21" s="415"/>
      <c r="J21" s="323"/>
      <c r="O21" s="5" t="s">
        <v>320</v>
      </c>
      <c r="P21" s="5" t="s">
        <v>1925</v>
      </c>
      <c r="Q21" s="955">
        <v>573900800</v>
      </c>
      <c r="R21" s="48">
        <v>45124</v>
      </c>
      <c r="S21" s="268">
        <v>46843</v>
      </c>
      <c r="T21" s="5">
        <f t="shared" si="1"/>
        <v>1720</v>
      </c>
      <c r="U21" s="5">
        <f t="shared" si="4"/>
        <v>365</v>
      </c>
      <c r="V21" s="739">
        <f t="shared" si="2"/>
        <v>12178708.84</v>
      </c>
    </row>
    <row r="22" spans="1:23" ht="42" customHeight="1">
      <c r="A22" s="343"/>
      <c r="B22" s="344"/>
      <c r="C22" s="346"/>
      <c r="D22" s="953" t="str">
        <f t="shared" si="3"/>
        <v>진안저동지구 풍수해생활권 종합정비사업 소규모 환경영향평가 용역
※ 과업중지중 2024.06.24</v>
      </c>
      <c r="E22" s="953"/>
      <c r="F22" s="953"/>
      <c r="G22" s="954">
        <f t="shared" si="5"/>
        <v>0</v>
      </c>
      <c r="H22" s="954"/>
      <c r="I22" s="415"/>
      <c r="J22" s="323"/>
      <c r="M22" s="48">
        <v>45467</v>
      </c>
      <c r="O22" s="5" t="s">
        <v>1926</v>
      </c>
      <c r="P22" s="5" t="s">
        <v>1927</v>
      </c>
      <c r="Q22" s="955">
        <v>19950000</v>
      </c>
      <c r="R22" s="48">
        <v>45322</v>
      </c>
      <c r="S22" s="268">
        <v>45501</v>
      </c>
      <c r="T22" s="5">
        <f t="shared" si="1"/>
        <v>180</v>
      </c>
      <c r="U22" s="5">
        <v>0</v>
      </c>
      <c r="V22" s="739">
        <f t="shared" si="2"/>
        <v>0</v>
      </c>
    </row>
    <row r="23" spans="1:23" ht="42" customHeight="1">
      <c r="A23" s="343"/>
      <c r="B23" s="344"/>
      <c r="C23" s="346"/>
      <c r="D23" s="953" t="str">
        <f t="shared" si="3"/>
        <v>남해군 소하천정비종합계획 재수립 전략환경영향평가 용역
※ 과업중지중 2026.06.11</v>
      </c>
      <c r="E23" s="953"/>
      <c r="F23" s="953"/>
      <c r="G23" s="954">
        <f t="shared" si="5"/>
        <v>0</v>
      </c>
      <c r="H23" s="954"/>
      <c r="I23" s="415"/>
      <c r="J23" s="323"/>
      <c r="M23" s="48">
        <v>46184</v>
      </c>
      <c r="O23" s="5" t="s">
        <v>831</v>
      </c>
      <c r="P23" s="5" t="s">
        <v>832</v>
      </c>
      <c r="Q23" s="955">
        <v>517610000</v>
      </c>
      <c r="R23" s="48">
        <v>45575</v>
      </c>
      <c r="S23" s="268">
        <v>46265</v>
      </c>
      <c r="T23" s="5">
        <f t="shared" si="1"/>
        <v>691</v>
      </c>
      <c r="U23" s="5">
        <v>0</v>
      </c>
      <c r="V23" s="739">
        <f t="shared" si="2"/>
        <v>0</v>
      </c>
    </row>
    <row r="24" spans="1:23" ht="42" customHeight="1">
      <c r="A24" s="343"/>
      <c r="B24" s="344"/>
      <c r="C24" s="346"/>
      <c r="D24" s="953" t="str">
        <f t="shared" si="3"/>
        <v xml:space="preserve">제천강저2 공공지원민간임대주택 공급촉진지구 소규모 환경영향평가용역
</v>
      </c>
      <c r="E24" s="953"/>
      <c r="F24" s="953"/>
      <c r="G24" s="954">
        <f t="shared" si="5"/>
        <v>5179468.2799999993</v>
      </c>
      <c r="H24" s="954"/>
      <c r="I24" s="415"/>
      <c r="J24" s="323"/>
      <c r="O24" s="5" t="s">
        <v>1928</v>
      </c>
      <c r="P24" s="5" t="s">
        <v>527</v>
      </c>
      <c r="Q24" s="955">
        <v>310910000</v>
      </c>
      <c r="R24" s="48">
        <v>45590</v>
      </c>
      <c r="S24" s="268">
        <v>47780</v>
      </c>
      <c r="T24" s="5">
        <f t="shared" si="1"/>
        <v>2191</v>
      </c>
      <c r="U24" s="5">
        <f t="shared" si="4"/>
        <v>365</v>
      </c>
      <c r="V24" s="739">
        <f t="shared" si="2"/>
        <v>5179468.2799999993</v>
      </c>
    </row>
    <row r="25" spans="1:23" ht="42" customHeight="1">
      <c r="A25" s="343"/>
      <c r="B25" s="344"/>
      <c r="C25" s="346"/>
      <c r="D25" s="953" t="str">
        <f t="shared" si="3"/>
        <v xml:space="preserve">영산강 하류권역(함평천 등) 하천기본계획 전략환경영향평가용역
</v>
      </c>
      <c r="E25" s="953"/>
      <c r="F25" s="953"/>
      <c r="G25" s="954">
        <f t="shared" si="5"/>
        <v>14452208.25</v>
      </c>
      <c r="H25" s="954"/>
      <c r="I25" s="415"/>
      <c r="J25" s="323"/>
      <c r="O25" s="5" t="s">
        <v>1929</v>
      </c>
      <c r="P25" s="5" t="s">
        <v>1595</v>
      </c>
      <c r="Q25" s="955">
        <v>599728000</v>
      </c>
      <c r="R25" s="48">
        <v>45698</v>
      </c>
      <c r="S25" s="268">
        <v>46473</v>
      </c>
      <c r="T25" s="5">
        <f t="shared" si="1"/>
        <v>776</v>
      </c>
      <c r="U25" s="5">
        <f t="shared" si="4"/>
        <v>187</v>
      </c>
      <c r="V25" s="739">
        <f t="shared" si="2"/>
        <v>14452208.25</v>
      </c>
    </row>
    <row r="26" spans="1:23" ht="42" customHeight="1">
      <c r="A26" s="343"/>
      <c r="B26" s="344"/>
      <c r="C26" s="346"/>
      <c r="D26" s="953" t="str">
        <f t="shared" si="3"/>
        <v>154kV 동면, 동춘천분기T/L 건설사업 소규모 환경평가용역
※ 과업중지중 2026.04.21</v>
      </c>
      <c r="E26" s="953"/>
      <c r="F26" s="953"/>
      <c r="G26" s="954">
        <f t="shared" si="5"/>
        <v>0</v>
      </c>
      <c r="H26" s="954"/>
      <c r="I26" s="415"/>
      <c r="J26" s="323"/>
      <c r="M26" s="48">
        <v>46133</v>
      </c>
      <c r="O26" s="5" t="s">
        <v>1930</v>
      </c>
      <c r="P26" s="5" t="s">
        <v>808</v>
      </c>
      <c r="Q26" s="955">
        <v>23315000</v>
      </c>
      <c r="R26" s="48">
        <v>45825</v>
      </c>
      <c r="S26" s="268">
        <v>46184</v>
      </c>
      <c r="T26" s="5">
        <f t="shared" si="1"/>
        <v>360</v>
      </c>
      <c r="U26" s="5">
        <v>0</v>
      </c>
      <c r="V26" s="739">
        <f t="shared" si="2"/>
        <v>0</v>
      </c>
    </row>
    <row r="27" spans="1:23" ht="42" customHeight="1">
      <c r="A27" s="343"/>
      <c r="B27" s="344"/>
      <c r="C27" s="346"/>
      <c r="D27" s="953" t="str">
        <f t="shared" si="3"/>
        <v xml:space="preserve">청주 하수처리장 증설사업(3단계) 사후환경영향조사(운영시)
</v>
      </c>
      <c r="E27" s="953"/>
      <c r="F27" s="953"/>
      <c r="G27" s="954">
        <f t="shared" si="5"/>
        <v>15416467.25</v>
      </c>
      <c r="H27" s="954"/>
      <c r="I27" s="415"/>
      <c r="J27" s="323"/>
      <c r="O27" s="5" t="s">
        <v>1931</v>
      </c>
      <c r="P27" s="5" t="s">
        <v>1602</v>
      </c>
      <c r="Q27" s="955">
        <v>367461000</v>
      </c>
      <c r="R27" s="48">
        <v>45883</v>
      </c>
      <c r="S27" s="268">
        <v>46752</v>
      </c>
      <c r="T27" s="5">
        <f t="shared" si="1"/>
        <v>870</v>
      </c>
      <c r="U27" s="5">
        <f t="shared" ref="U27:U34" si="6">IF(S27-$B$2+1&gt;365,365,S27-$B$2+1)</f>
        <v>365</v>
      </c>
      <c r="V27" s="739">
        <f t="shared" si="2"/>
        <v>15416467.25</v>
      </c>
    </row>
    <row r="28" spans="1:23" ht="42" customHeight="1">
      <c r="A28" s="343"/>
      <c r="B28" s="344"/>
      <c r="C28" s="346"/>
      <c r="D28" s="953" t="str">
        <f t="shared" si="3"/>
        <v xml:space="preserve">이사천권역 하천기본계획 전략환경영향평가용역
</v>
      </c>
      <c r="E28" s="953"/>
      <c r="F28" s="953"/>
      <c r="G28" s="954">
        <f t="shared" si="5"/>
        <v>35816025</v>
      </c>
      <c r="H28" s="954"/>
      <c r="I28" s="415"/>
      <c r="J28" s="323"/>
      <c r="O28" s="5" t="s">
        <v>1932</v>
      </c>
      <c r="P28" s="5" t="s">
        <v>1595</v>
      </c>
      <c r="Q28" s="955">
        <v>722340000</v>
      </c>
      <c r="R28" s="48">
        <v>45924</v>
      </c>
      <c r="S28" s="268">
        <v>46643</v>
      </c>
      <c r="T28" s="5">
        <f t="shared" si="1"/>
        <v>720</v>
      </c>
      <c r="U28" s="5">
        <f t="shared" si="6"/>
        <v>357</v>
      </c>
      <c r="V28" s="739">
        <f t="shared" si="2"/>
        <v>35816025</v>
      </c>
    </row>
    <row r="29" spans="1:23" ht="42" customHeight="1">
      <c r="A29" s="343"/>
      <c r="B29" s="344"/>
      <c r="C29" s="346"/>
      <c r="D29" s="953" t="str">
        <f t="shared" si="3"/>
        <v xml:space="preserve">서울 신길15 도심 공공주택 복합사업 소규모 환경영향평가용역
</v>
      </c>
      <c r="E29" s="953"/>
      <c r="F29" s="953"/>
      <c r="G29" s="954">
        <f t="shared" si="5"/>
        <v>5016059.5699999994</v>
      </c>
      <c r="H29" s="954"/>
      <c r="I29" s="415"/>
      <c r="J29" s="323"/>
      <c r="O29" s="5" t="s">
        <v>1933</v>
      </c>
      <c r="P29" s="5" t="s">
        <v>527</v>
      </c>
      <c r="Q29" s="955">
        <v>301101000</v>
      </c>
      <c r="R29" s="48">
        <v>45930</v>
      </c>
      <c r="S29" s="268">
        <v>48120</v>
      </c>
      <c r="T29" s="5">
        <f t="shared" si="1"/>
        <v>2191</v>
      </c>
      <c r="U29" s="5">
        <f t="shared" si="6"/>
        <v>365</v>
      </c>
      <c r="V29" s="739">
        <f t="shared" si="2"/>
        <v>5016059.5699999994</v>
      </c>
    </row>
    <row r="30" spans="1:23" ht="42" customHeight="1">
      <c r="A30" s="343"/>
      <c r="B30" s="344"/>
      <c r="C30" s="346"/>
      <c r="D30" s="953" t="str">
        <f t="shared" si="3"/>
        <v xml:space="preserve">성남서현 공공주택지구 사후환경영향조사(공사시) 용역
</v>
      </c>
      <c r="E30" s="953"/>
      <c r="F30" s="953"/>
      <c r="G30" s="954">
        <f t="shared" si="5"/>
        <v>19588488.280000001</v>
      </c>
      <c r="H30" s="954"/>
      <c r="I30" s="415"/>
      <c r="J30" s="323"/>
      <c r="O30" s="5" t="s">
        <v>1934</v>
      </c>
      <c r="P30" s="5" t="s">
        <v>527</v>
      </c>
      <c r="Q30" s="955">
        <v>800713000</v>
      </c>
      <c r="R30" s="48">
        <v>46037</v>
      </c>
      <c r="S30" s="268">
        <v>47528</v>
      </c>
      <c r="T30" s="5">
        <f t="shared" si="1"/>
        <v>1492</v>
      </c>
      <c r="U30" s="5">
        <f t="shared" si="6"/>
        <v>365</v>
      </c>
      <c r="V30" s="739">
        <f t="shared" si="2"/>
        <v>19588488.280000001</v>
      </c>
    </row>
    <row r="31" spans="1:23" ht="42" customHeight="1">
      <c r="A31" s="343"/>
      <c r="B31" s="344"/>
      <c r="C31" s="346"/>
      <c r="D31" s="953" t="str">
        <f t="shared" si="3"/>
        <v xml:space="preserve">154kV 신영일-영덕T/L 소규모환경영향평가 용역
</v>
      </c>
      <c r="E31" s="953"/>
      <c r="F31" s="953"/>
      <c r="G31" s="954">
        <f t="shared" si="5"/>
        <v>15167912.970000001</v>
      </c>
      <c r="H31" s="954"/>
      <c r="I31" s="415"/>
      <c r="J31" s="323"/>
      <c r="O31" s="5" t="s">
        <v>1935</v>
      </c>
      <c r="P31" s="5" t="s">
        <v>830</v>
      </c>
      <c r="Q31" s="955">
        <v>224402000</v>
      </c>
      <c r="R31" s="48">
        <v>46140</v>
      </c>
      <c r="S31" s="268">
        <v>46679</v>
      </c>
      <c r="T31" s="5">
        <f t="shared" si="1"/>
        <v>540</v>
      </c>
      <c r="U31" s="5">
        <f t="shared" si="6"/>
        <v>365</v>
      </c>
      <c r="V31" s="739">
        <f t="shared" si="2"/>
        <v>15167912.970000001</v>
      </c>
    </row>
    <row r="32" spans="1:23" ht="42" customHeight="1">
      <c r="A32" s="343"/>
      <c r="B32" s="344"/>
      <c r="C32" s="346"/>
      <c r="D32" s="953" t="str">
        <f t="shared" si="3"/>
        <v>고원3-1구장 조성사업 소규모환경영향평가 용역
※ 협의완료일 2026.09.14</v>
      </c>
      <c r="E32" s="953"/>
      <c r="F32" s="953"/>
      <c r="G32" s="954">
        <f t="shared" si="5"/>
        <v>0</v>
      </c>
      <c r="H32" s="954"/>
      <c r="I32" s="415"/>
      <c r="J32" s="323"/>
      <c r="L32" s="48">
        <v>46279</v>
      </c>
      <c r="M32" s="48">
        <v>46279</v>
      </c>
      <c r="O32" s="5" t="s">
        <v>1936</v>
      </c>
      <c r="P32" s="5" t="s">
        <v>1937</v>
      </c>
      <c r="Q32" s="955">
        <v>14400000</v>
      </c>
      <c r="R32" s="48">
        <v>46174</v>
      </c>
      <c r="S32" s="268">
        <v>46293</v>
      </c>
      <c r="T32" s="5">
        <f t="shared" si="1"/>
        <v>120</v>
      </c>
      <c r="U32" s="5">
        <v>0</v>
      </c>
      <c r="V32" s="739">
        <f t="shared" si="2"/>
        <v>0</v>
      </c>
    </row>
    <row r="33" spans="1:23" ht="42" customHeight="1">
      <c r="A33" s="343"/>
      <c r="B33" s="344"/>
      <c r="C33" s="346"/>
      <c r="D33" s="953" t="str">
        <f t="shared" si="3"/>
        <v xml:space="preserve">시흥거모 공공주택지구 주변도로 소규모 환경영향평가용역
</v>
      </c>
      <c r="E33" s="953"/>
      <c r="F33" s="953"/>
      <c r="G33" s="954">
        <f t="shared" si="5"/>
        <v>6517788.6099999994</v>
      </c>
      <c r="H33" s="954"/>
      <c r="I33" s="415"/>
      <c r="J33" s="323"/>
      <c r="O33" s="5" t="s">
        <v>1938</v>
      </c>
      <c r="P33" s="5" t="s">
        <v>527</v>
      </c>
      <c r="Q33" s="955">
        <v>326068000</v>
      </c>
      <c r="R33" s="48">
        <v>46254</v>
      </c>
      <c r="S33" s="268">
        <v>48079</v>
      </c>
      <c r="T33" s="5">
        <f t="shared" si="1"/>
        <v>1826</v>
      </c>
      <c r="U33" s="5">
        <f t="shared" si="6"/>
        <v>365</v>
      </c>
      <c r="V33" s="739">
        <f t="shared" si="2"/>
        <v>6517788.6099999994</v>
      </c>
    </row>
    <row r="34" spans="1:23" ht="42" customHeight="1">
      <c r="A34" s="343"/>
      <c r="B34" s="344"/>
      <c r="C34" s="346"/>
      <c r="D34" s="953" t="str">
        <f t="shared" si="3"/>
        <v xml:space="preserve">무주 설천-무풍 도로시설개량공사 사후환경영향조사용역
</v>
      </c>
      <c r="E34" s="953"/>
      <c r="F34" s="953"/>
      <c r="G34" s="954">
        <f t="shared" si="5"/>
        <v>25924125</v>
      </c>
      <c r="H34" s="954"/>
      <c r="I34" s="421"/>
      <c r="J34" s="323"/>
      <c r="L34" s="956"/>
      <c r="M34" s="956"/>
      <c r="N34" s="956"/>
      <c r="O34" s="956" t="s">
        <v>1939</v>
      </c>
      <c r="P34" s="956" t="s">
        <v>1318</v>
      </c>
      <c r="Q34" s="957">
        <v>2556900000</v>
      </c>
      <c r="R34" s="958">
        <v>46258</v>
      </c>
      <c r="S34" s="959">
        <v>49857</v>
      </c>
      <c r="T34" s="956">
        <f t="shared" si="1"/>
        <v>3600</v>
      </c>
      <c r="U34" s="956">
        <f t="shared" si="6"/>
        <v>365</v>
      </c>
      <c r="V34" s="960">
        <f t="shared" si="2"/>
        <v>25924125</v>
      </c>
      <c r="W34" s="956"/>
    </row>
    <row r="35" spans="1:23" ht="42" customHeight="1">
      <c r="A35" s="411" t="s">
        <v>9</v>
      </c>
      <c r="B35" s="413" t="str">
        <f>B5</f>
        <v>대기관리분야</v>
      </c>
      <c r="C35" s="413" t="str">
        <f>C5</f>
        <v>이명규</v>
      </c>
      <c r="D35" s="953" t="str">
        <f t="shared" si="3"/>
        <v>서울아산병원 중입자치료기 구축사업 환경보전방안 용역
※ 협의완료일 2026.01.29</v>
      </c>
      <c r="E35" s="953"/>
      <c r="F35" s="953"/>
      <c r="G35" s="954">
        <f t="shared" si="5"/>
        <v>0</v>
      </c>
      <c r="H35" s="954"/>
      <c r="I35" s="414">
        <f>SUM(G35:H43)</f>
        <v>159868435.52000001</v>
      </c>
      <c r="J35" s="330">
        <v>7</v>
      </c>
      <c r="L35" s="48">
        <v>46051</v>
      </c>
      <c r="M35" s="48"/>
      <c r="O35" s="5" t="s">
        <v>1940</v>
      </c>
      <c r="P35" s="5" t="s">
        <v>1941</v>
      </c>
      <c r="Q35" s="955">
        <v>165000000</v>
      </c>
      <c r="R35" s="48">
        <v>45677</v>
      </c>
      <c r="S35" s="268">
        <v>46022</v>
      </c>
      <c r="T35" s="5">
        <f t="shared" si="1"/>
        <v>346</v>
      </c>
      <c r="U35" s="5">
        <v>0</v>
      </c>
      <c r="V35" s="739">
        <f t="shared" si="2"/>
        <v>0</v>
      </c>
    </row>
    <row r="36" spans="1:23" ht="42" customHeight="1">
      <c r="A36" s="412"/>
      <c r="B36" s="346"/>
      <c r="C36" s="346"/>
      <c r="D36" s="953" t="str">
        <f t="shared" si="3"/>
        <v xml:space="preserve">서울국제금융센터(SIFC) 신축공사 환경보전방안검토(6차) 용역
</v>
      </c>
      <c r="E36" s="953"/>
      <c r="F36" s="953"/>
      <c r="G36" s="954">
        <f t="shared" si="5"/>
        <v>208089.18000000002</v>
      </c>
      <c r="H36" s="954"/>
      <c r="I36" s="415"/>
      <c r="J36" s="331"/>
      <c r="L36" s="48"/>
      <c r="M36" s="48"/>
      <c r="O36" s="5" t="s">
        <v>1942</v>
      </c>
      <c r="P36" s="5" t="s">
        <v>1943</v>
      </c>
      <c r="Q36" s="955">
        <v>36300000</v>
      </c>
      <c r="R36" s="48">
        <v>46139</v>
      </c>
      <c r="S36" s="268">
        <v>46295</v>
      </c>
      <c r="T36" s="5">
        <f t="shared" si="1"/>
        <v>157</v>
      </c>
      <c r="U36" s="5">
        <f t="shared" ref="U36:U88" si="7">IF(S36-$B$2+1&gt;365,365,S36-$B$2+1)</f>
        <v>9</v>
      </c>
      <c r="V36" s="739">
        <f t="shared" si="2"/>
        <v>208089.18000000002</v>
      </c>
    </row>
    <row r="37" spans="1:23" ht="42" customHeight="1">
      <c r="A37" s="412"/>
      <c r="B37" s="346"/>
      <c r="C37" s="346"/>
      <c r="D37" s="953" t="str">
        <f t="shared" si="3"/>
        <v xml:space="preserve">용인 반도체 산업단지 통합용수공급사업(1단계) 소규모 환경영향평가 용역
</v>
      </c>
      <c r="E37" s="953"/>
      <c r="F37" s="953"/>
      <c r="G37" s="954">
        <f t="shared" si="5"/>
        <v>3245972.67</v>
      </c>
      <c r="H37" s="954"/>
      <c r="I37" s="415"/>
      <c r="J37" s="331"/>
      <c r="L37" s="48"/>
      <c r="M37" s="48"/>
      <c r="O37" s="5" t="s">
        <v>1944</v>
      </c>
      <c r="P37" s="5" t="s">
        <v>448</v>
      </c>
      <c r="Q37" s="955">
        <v>281887100</v>
      </c>
      <c r="R37" s="48">
        <v>45849</v>
      </c>
      <c r="S37" s="268">
        <v>46343</v>
      </c>
      <c r="T37" s="5">
        <f t="shared" si="1"/>
        <v>495</v>
      </c>
      <c r="U37" s="5">
        <f t="shared" si="7"/>
        <v>57</v>
      </c>
      <c r="V37" s="739">
        <f t="shared" si="2"/>
        <v>3245972.67</v>
      </c>
    </row>
    <row r="38" spans="1:23" ht="42" customHeight="1">
      <c r="A38" s="412"/>
      <c r="B38" s="346"/>
      <c r="C38" s="346"/>
      <c r="D38" s="953" t="str">
        <f t="shared" si="3"/>
        <v xml:space="preserve">중앙보훈병원 치과병원 건립사업 사후환경영향조사용역
</v>
      </c>
      <c r="E38" s="953"/>
      <c r="F38" s="953"/>
      <c r="G38" s="954">
        <f t="shared" si="5"/>
        <v>1777578.02</v>
      </c>
      <c r="H38" s="954"/>
      <c r="I38" s="415"/>
      <c r="J38" s="331"/>
      <c r="L38" s="48"/>
      <c r="M38" s="48"/>
      <c r="O38" s="5" t="s">
        <v>1945</v>
      </c>
      <c r="P38" s="5" t="s">
        <v>1946</v>
      </c>
      <c r="Q38" s="955">
        <v>179787000</v>
      </c>
      <c r="R38" s="48">
        <v>44291</v>
      </c>
      <c r="S38" s="268">
        <v>46505</v>
      </c>
      <c r="T38" s="5">
        <f t="shared" si="1"/>
        <v>2215</v>
      </c>
      <c r="U38" s="5">
        <f t="shared" si="7"/>
        <v>219</v>
      </c>
      <c r="V38" s="739">
        <f t="shared" si="2"/>
        <v>1777578.02</v>
      </c>
    </row>
    <row r="39" spans="1:23" ht="42" customHeight="1">
      <c r="A39" s="412"/>
      <c r="B39" s="346"/>
      <c r="C39" s="346"/>
      <c r="D39" s="953" t="str">
        <f t="shared" si="3"/>
        <v xml:space="preserve">김포시 통진레코파크 증설사업 사후환경영향조사(공사시)
</v>
      </c>
      <c r="E39" s="953"/>
      <c r="F39" s="953"/>
      <c r="G39" s="954">
        <f t="shared" si="5"/>
        <v>20253000</v>
      </c>
      <c r="H39" s="954"/>
      <c r="I39" s="415"/>
      <c r="J39" s="331"/>
      <c r="L39" s="48"/>
      <c r="M39" s="48"/>
      <c r="O39" s="5" t="s">
        <v>1947</v>
      </c>
      <c r="P39" s="5" t="s">
        <v>569</v>
      </c>
      <c r="Q39" s="955">
        <v>607590000</v>
      </c>
      <c r="R39" s="48">
        <v>45558</v>
      </c>
      <c r="S39" s="268">
        <v>46652</v>
      </c>
      <c r="T39" s="5">
        <f t="shared" si="1"/>
        <v>1095</v>
      </c>
      <c r="U39" s="5">
        <f t="shared" si="7"/>
        <v>365</v>
      </c>
      <c r="V39" s="739">
        <f t="shared" si="2"/>
        <v>20253000</v>
      </c>
    </row>
    <row r="40" spans="1:23" ht="42" customHeight="1">
      <c r="A40" s="412"/>
      <c r="B40" s="346"/>
      <c r="C40" s="346"/>
      <c r="D40" s="953" t="str">
        <f t="shared" si="3"/>
        <v xml:space="preserve">고리·새울, 월성 원전주변 일반환경조사 및 평가용역
</v>
      </c>
      <c r="E40" s="953"/>
      <c r="F40" s="953"/>
      <c r="G40" s="954">
        <f t="shared" si="5"/>
        <v>92055930.660000011</v>
      </c>
      <c r="H40" s="954"/>
      <c r="I40" s="415"/>
      <c r="J40" s="331"/>
      <c r="L40" s="48"/>
      <c r="M40" s="48"/>
      <c r="O40" s="5" t="s">
        <v>1948</v>
      </c>
      <c r="P40" s="5" t="s">
        <v>1949</v>
      </c>
      <c r="Q40" s="955">
        <v>2764200000</v>
      </c>
      <c r="R40" s="48">
        <v>45771</v>
      </c>
      <c r="S40" s="268">
        <v>46866</v>
      </c>
      <c r="T40" s="5">
        <f t="shared" si="1"/>
        <v>1096</v>
      </c>
      <c r="U40" s="5">
        <f t="shared" si="7"/>
        <v>365</v>
      </c>
      <c r="V40" s="739">
        <f t="shared" si="2"/>
        <v>92055930.660000011</v>
      </c>
    </row>
    <row r="41" spans="1:23" ht="42" customHeight="1">
      <c r="A41" s="412"/>
      <c r="B41" s="346"/>
      <c r="C41" s="346"/>
      <c r="D41" s="953" t="str">
        <f t="shared" si="3"/>
        <v>대전죽동2 공공주택지구 조성사업 환경영향평가용역
※ 협의완료일 2025.12.18</v>
      </c>
      <c r="E41" s="953"/>
      <c r="F41" s="953"/>
      <c r="G41" s="954">
        <f t="shared" si="5"/>
        <v>0</v>
      </c>
      <c r="H41" s="954"/>
      <c r="I41" s="415"/>
      <c r="J41" s="331"/>
      <c r="L41" s="48">
        <v>46009</v>
      </c>
      <c r="M41" s="48"/>
      <c r="O41" s="5" t="s">
        <v>1950</v>
      </c>
      <c r="P41" s="5" t="s">
        <v>527</v>
      </c>
      <c r="Q41" s="955">
        <v>1218210000</v>
      </c>
      <c r="R41" s="48">
        <v>45076</v>
      </c>
      <c r="S41" s="268">
        <v>47267</v>
      </c>
      <c r="T41" s="5">
        <f t="shared" si="1"/>
        <v>2192</v>
      </c>
      <c r="U41" s="5">
        <v>0</v>
      </c>
      <c r="V41" s="739">
        <f t="shared" si="2"/>
        <v>0</v>
      </c>
    </row>
    <row r="42" spans="1:23" ht="42" customHeight="1">
      <c r="A42" s="412"/>
      <c r="B42" s="346"/>
      <c r="C42" s="346"/>
      <c r="D42" s="953" t="str">
        <f t="shared" si="3"/>
        <v xml:space="preserve">땅끝항정비 2단계공사 사후환경영향조사용역
</v>
      </c>
      <c r="E42" s="953"/>
      <c r="F42" s="953"/>
      <c r="G42" s="954">
        <f t="shared" si="5"/>
        <v>13793503.6</v>
      </c>
      <c r="H42" s="954"/>
      <c r="I42" s="415"/>
      <c r="J42" s="331"/>
      <c r="L42" s="48"/>
      <c r="M42" s="48"/>
      <c r="O42" s="5" t="s">
        <v>1951</v>
      </c>
      <c r="P42" s="5" t="s">
        <v>577</v>
      </c>
      <c r="Q42" s="955">
        <v>1364990000</v>
      </c>
      <c r="R42" s="48">
        <v>43990</v>
      </c>
      <c r="S42" s="268">
        <v>47601</v>
      </c>
      <c r="T42" s="5">
        <f t="shared" si="1"/>
        <v>3612</v>
      </c>
      <c r="U42" s="5">
        <f t="shared" si="7"/>
        <v>365</v>
      </c>
      <c r="V42" s="739">
        <f t="shared" si="2"/>
        <v>13793503.6</v>
      </c>
    </row>
    <row r="43" spans="1:23" ht="42" customHeight="1">
      <c r="A43" s="412"/>
      <c r="B43" s="346"/>
      <c r="C43" s="346"/>
      <c r="D43" s="953" t="str">
        <f t="shared" si="3"/>
        <v xml:space="preserve">씨지앤대산 LNG복합 발전사업 사후환경영향조사
</v>
      </c>
      <c r="E43" s="953"/>
      <c r="F43" s="953"/>
      <c r="G43" s="954">
        <f t="shared" si="5"/>
        <v>28534361.390000001</v>
      </c>
      <c r="H43" s="954"/>
      <c r="I43" s="415"/>
      <c r="J43" s="331"/>
      <c r="L43" s="958"/>
      <c r="M43" s="958"/>
      <c r="N43" s="956"/>
      <c r="O43" s="956" t="s">
        <v>1952</v>
      </c>
      <c r="P43" s="956" t="s">
        <v>1953</v>
      </c>
      <c r="Q43" s="957">
        <v>2332000000</v>
      </c>
      <c r="R43" s="958">
        <v>45139</v>
      </c>
      <c r="S43" s="959">
        <v>48121</v>
      </c>
      <c r="T43" s="956">
        <f t="shared" si="1"/>
        <v>2983</v>
      </c>
      <c r="U43" s="956">
        <f t="shared" si="7"/>
        <v>365</v>
      </c>
      <c r="V43" s="960">
        <f t="shared" si="2"/>
        <v>28534361.390000001</v>
      </c>
      <c r="W43" s="956"/>
    </row>
    <row r="44" spans="1:23" ht="42" customHeight="1">
      <c r="A44" s="412"/>
      <c r="B44" s="413" t="str">
        <f>B6</f>
        <v>수질관리분야</v>
      </c>
      <c r="C44" s="413" t="str">
        <f>C6</f>
        <v>정상철</v>
      </c>
      <c r="D44" s="953" t="str">
        <f t="shared" si="3"/>
        <v>서울아산병원 중입자치료기 구축사업 환경보전방안 용역
※ 협의완료일 2026.01.29</v>
      </c>
      <c r="E44" s="953"/>
      <c r="F44" s="953"/>
      <c r="G44" s="954">
        <f t="shared" si="5"/>
        <v>0</v>
      </c>
      <c r="H44" s="954"/>
      <c r="I44" s="414">
        <f>SUM(G44:H50)</f>
        <v>99036456.049999997</v>
      </c>
      <c r="J44" s="330">
        <v>7</v>
      </c>
      <c r="L44" s="48">
        <v>46051</v>
      </c>
      <c r="M44" s="48"/>
      <c r="O44" s="5" t="s">
        <v>1940</v>
      </c>
      <c r="P44" s="5" t="s">
        <v>1941</v>
      </c>
      <c r="Q44" s="955">
        <v>165000000</v>
      </c>
      <c r="R44" s="48">
        <v>45677</v>
      </c>
      <c r="S44" s="268">
        <v>46022</v>
      </c>
      <c r="T44" s="5">
        <f t="shared" si="1"/>
        <v>346</v>
      </c>
      <c r="U44" s="5">
        <v>0</v>
      </c>
      <c r="V44" s="739">
        <f t="shared" si="2"/>
        <v>0</v>
      </c>
    </row>
    <row r="45" spans="1:23" ht="42" customHeight="1">
      <c r="A45" s="412"/>
      <c r="B45" s="346"/>
      <c r="C45" s="346"/>
      <c r="D45" s="953" t="str">
        <f t="shared" si="3"/>
        <v xml:space="preserve">서울국제금융센터(SIFC) 신축공사 환경보전방안검토(6차) 용역
</v>
      </c>
      <c r="E45" s="953"/>
      <c r="F45" s="953"/>
      <c r="G45" s="954">
        <f t="shared" si="5"/>
        <v>208089.18000000002</v>
      </c>
      <c r="H45" s="954"/>
      <c r="I45" s="415"/>
      <c r="J45" s="331"/>
      <c r="L45" s="48"/>
      <c r="M45" s="48"/>
      <c r="O45" s="5" t="s">
        <v>1942</v>
      </c>
      <c r="P45" s="5" t="s">
        <v>1943</v>
      </c>
      <c r="Q45" s="955">
        <v>36300000</v>
      </c>
      <c r="R45" s="48">
        <v>46139</v>
      </c>
      <c r="S45" s="268">
        <v>46295</v>
      </c>
      <c r="T45" s="5">
        <f t="shared" si="1"/>
        <v>157</v>
      </c>
      <c r="U45" s="5">
        <f t="shared" si="7"/>
        <v>9</v>
      </c>
      <c r="V45" s="739">
        <f t="shared" si="2"/>
        <v>208089.18000000002</v>
      </c>
    </row>
    <row r="46" spans="1:23" ht="42" customHeight="1">
      <c r="A46" s="412"/>
      <c r="B46" s="346"/>
      <c r="C46" s="346"/>
      <c r="D46" s="953" t="str">
        <f t="shared" si="3"/>
        <v xml:space="preserve">안양열병합발전소 개체사업 운영 시 사후환경영향조사
</v>
      </c>
      <c r="E46" s="953"/>
      <c r="F46" s="953"/>
      <c r="G46" s="954">
        <f t="shared" si="5"/>
        <v>8608181.8200000003</v>
      </c>
      <c r="H46" s="954"/>
      <c r="I46" s="415"/>
      <c r="J46" s="331"/>
      <c r="L46" s="48"/>
      <c r="M46" s="48"/>
      <c r="O46" s="5" t="s">
        <v>1954</v>
      </c>
      <c r="P46" s="5" t="s">
        <v>1955</v>
      </c>
      <c r="Q46" s="955">
        <v>1838100000</v>
      </c>
      <c r="R46" s="48">
        <v>44557</v>
      </c>
      <c r="S46" s="268">
        <v>46371</v>
      </c>
      <c r="T46" s="5">
        <f t="shared" si="1"/>
        <v>1815</v>
      </c>
      <c r="U46" s="5">
        <f t="shared" si="7"/>
        <v>85</v>
      </c>
      <c r="V46" s="739">
        <f t="shared" si="2"/>
        <v>8608181.8200000003</v>
      </c>
    </row>
    <row r="47" spans="1:23" ht="42" customHeight="1">
      <c r="A47" s="412"/>
      <c r="B47" s="346"/>
      <c r="C47" s="346"/>
      <c r="D47" s="953" t="str">
        <f t="shared" si="3"/>
        <v xml:space="preserve">부천 사후환경영향조사 용역(2-1호기 건설)
</v>
      </c>
      <c r="E47" s="953"/>
      <c r="F47" s="953"/>
      <c r="G47" s="954">
        <f t="shared" si="5"/>
        <v>6387905.8300000001</v>
      </c>
      <c r="H47" s="954"/>
      <c r="I47" s="415"/>
      <c r="J47" s="331"/>
      <c r="L47" s="48"/>
      <c r="M47" s="48"/>
      <c r="O47" s="5" t="s">
        <v>1956</v>
      </c>
      <c r="P47" s="5" t="s">
        <v>1955</v>
      </c>
      <c r="Q47" s="955">
        <v>1020800000</v>
      </c>
      <c r="R47" s="48">
        <v>44774</v>
      </c>
      <c r="S47" s="268">
        <v>46387</v>
      </c>
      <c r="T47" s="5">
        <f t="shared" si="1"/>
        <v>1614</v>
      </c>
      <c r="U47" s="5">
        <f t="shared" si="7"/>
        <v>101</v>
      </c>
      <c r="V47" s="739">
        <f t="shared" si="2"/>
        <v>6387905.8300000001</v>
      </c>
    </row>
    <row r="48" spans="1:23" ht="42" customHeight="1">
      <c r="A48" s="412"/>
      <c r="B48" s="346"/>
      <c r="C48" s="346"/>
      <c r="D48" s="953" t="str">
        <f t="shared" si="3"/>
        <v xml:space="preserve">중앙보훈병원 치과병원 건립사업 사후환경영향조사용역
</v>
      </c>
      <c r="E48" s="953"/>
      <c r="F48" s="953"/>
      <c r="G48" s="954">
        <f t="shared" si="5"/>
        <v>1777578.02</v>
      </c>
      <c r="H48" s="954"/>
      <c r="I48" s="415"/>
      <c r="J48" s="331"/>
      <c r="L48" s="48"/>
      <c r="M48" s="48"/>
      <c r="O48" s="5" t="s">
        <v>1945</v>
      </c>
      <c r="P48" s="5" t="s">
        <v>1946</v>
      </c>
      <c r="Q48" s="955">
        <v>179787000</v>
      </c>
      <c r="R48" s="48">
        <v>44291</v>
      </c>
      <c r="S48" s="268">
        <v>46505</v>
      </c>
      <c r="T48" s="5">
        <f t="shared" si="1"/>
        <v>2215</v>
      </c>
      <c r="U48" s="5">
        <f t="shared" si="7"/>
        <v>219</v>
      </c>
      <c r="V48" s="739">
        <f t="shared" si="2"/>
        <v>1777578.02</v>
      </c>
    </row>
    <row r="49" spans="1:23" ht="42" customHeight="1">
      <c r="A49" s="412"/>
      <c r="B49" s="346"/>
      <c r="C49" s="346"/>
      <c r="D49" s="953" t="str">
        <f t="shared" si="3"/>
        <v xml:space="preserve">인천 3,4호기 신예화사업 관련 환경영향평가용역
</v>
      </c>
      <c r="E49" s="953"/>
      <c r="F49" s="953"/>
      <c r="G49" s="954">
        <f t="shared" si="5"/>
        <v>53520339.809999995</v>
      </c>
      <c r="H49" s="954"/>
      <c r="I49" s="415"/>
      <c r="J49" s="331"/>
      <c r="L49" s="48"/>
      <c r="M49" s="48"/>
      <c r="O49" s="5" t="s">
        <v>1957</v>
      </c>
      <c r="P49" s="5" t="s">
        <v>1958</v>
      </c>
      <c r="Q49" s="955">
        <v>1510300000</v>
      </c>
      <c r="R49" s="48">
        <v>45723</v>
      </c>
      <c r="S49" s="268">
        <v>46752</v>
      </c>
      <c r="T49" s="5">
        <f t="shared" si="1"/>
        <v>1030</v>
      </c>
      <c r="U49" s="5">
        <f t="shared" si="7"/>
        <v>365</v>
      </c>
      <c r="V49" s="739">
        <f t="shared" si="2"/>
        <v>53520339.809999995</v>
      </c>
    </row>
    <row r="50" spans="1:23" ht="42" customHeight="1">
      <c r="A50" s="412"/>
      <c r="B50" s="346"/>
      <c r="C50" s="346"/>
      <c r="D50" s="953" t="str">
        <f t="shared" si="3"/>
        <v xml:space="preserve">씨지앤대산 LNG복합 발전사업 사후환경영향조사
</v>
      </c>
      <c r="E50" s="953"/>
      <c r="F50" s="953"/>
      <c r="G50" s="954">
        <f t="shared" si="5"/>
        <v>28534361.390000001</v>
      </c>
      <c r="H50" s="954"/>
      <c r="I50" s="415"/>
      <c r="J50" s="331"/>
      <c r="L50" s="958"/>
      <c r="M50" s="958"/>
      <c r="N50" s="956"/>
      <c r="O50" s="956" t="s">
        <v>1952</v>
      </c>
      <c r="P50" s="956" t="s">
        <v>1953</v>
      </c>
      <c r="Q50" s="957">
        <v>2332000000</v>
      </c>
      <c r="R50" s="958">
        <v>45139</v>
      </c>
      <c r="S50" s="959">
        <v>48121</v>
      </c>
      <c r="T50" s="956">
        <f t="shared" si="1"/>
        <v>2983</v>
      </c>
      <c r="U50" s="956">
        <f t="shared" si="7"/>
        <v>365</v>
      </c>
      <c r="V50" s="960">
        <f t="shared" si="2"/>
        <v>28534361.390000001</v>
      </c>
      <c r="W50" s="956"/>
    </row>
    <row r="51" spans="1:23" ht="42" customHeight="1">
      <c r="A51" s="412"/>
      <c r="B51" s="413" t="str">
        <f>B7</f>
        <v>소음진동분야</v>
      </c>
      <c r="C51" s="413" t="str">
        <f>C7</f>
        <v>최재용</v>
      </c>
      <c r="D51" s="953" t="str">
        <f t="shared" si="3"/>
        <v xml:space="preserve">국지도84호선(길상~선원) 도로개설공사 사후환경영향조사용역
</v>
      </c>
      <c r="E51" s="953"/>
      <c r="F51" s="953"/>
      <c r="G51" s="954">
        <f t="shared" si="5"/>
        <v>11168696.699999999</v>
      </c>
      <c r="H51" s="954"/>
      <c r="I51" s="414">
        <f>SUM(G51:H68)</f>
        <v>222519478.94</v>
      </c>
      <c r="J51" s="330">
        <v>7</v>
      </c>
      <c r="L51" s="48"/>
      <c r="M51" s="48"/>
      <c r="N51" s="5">
        <v>1</v>
      </c>
      <c r="O51" s="5" t="s">
        <v>1915</v>
      </c>
      <c r="P51" s="5" t="s">
        <v>1916</v>
      </c>
      <c r="Q51" s="955">
        <v>1399300000</v>
      </c>
      <c r="R51" s="48">
        <v>43276</v>
      </c>
      <c r="S51" s="268">
        <v>47848</v>
      </c>
      <c r="T51" s="5">
        <f t="shared" si="1"/>
        <v>4573</v>
      </c>
      <c r="U51" s="5">
        <f t="shared" si="7"/>
        <v>365</v>
      </c>
      <c r="V51" s="739">
        <f t="shared" si="2"/>
        <v>11168696.699999999</v>
      </c>
    </row>
    <row r="52" spans="1:23" ht="42" customHeight="1">
      <c r="A52" s="412"/>
      <c r="B52" s="346"/>
      <c r="C52" s="346"/>
      <c r="D52" s="953" t="str">
        <f t="shared" si="3"/>
        <v xml:space="preserve">하남교산 동남로 연결도로 소규모 환경영향평가 용역
</v>
      </c>
      <c r="E52" s="953"/>
      <c r="F52" s="953"/>
      <c r="G52" s="954">
        <f t="shared" si="5"/>
        <v>1316180.02</v>
      </c>
      <c r="H52" s="954"/>
      <c r="I52" s="415"/>
      <c r="J52" s="331"/>
      <c r="L52" s="48"/>
      <c r="M52" s="48"/>
      <c r="N52" s="5">
        <v>2</v>
      </c>
      <c r="O52" s="5" t="s">
        <v>1918</v>
      </c>
      <c r="P52" s="5" t="s">
        <v>1919</v>
      </c>
      <c r="Q52" s="955">
        <v>134045000</v>
      </c>
      <c r="R52" s="48">
        <v>43697</v>
      </c>
      <c r="S52" s="268">
        <v>46568</v>
      </c>
      <c r="T52" s="5">
        <f t="shared" si="1"/>
        <v>2872</v>
      </c>
      <c r="U52" s="5">
        <f t="shared" si="7"/>
        <v>282</v>
      </c>
      <c r="V52" s="739">
        <f t="shared" si="2"/>
        <v>1316180.02</v>
      </c>
    </row>
    <row r="53" spans="1:23" ht="42" customHeight="1">
      <c r="A53" s="412"/>
      <c r="B53" s="346"/>
      <c r="C53" s="346"/>
      <c r="D53" s="953" t="str">
        <f t="shared" si="3"/>
        <v xml:space="preserve">봉화댐 건설사업 공사시 사후환경영향조사 용역
</v>
      </c>
      <c r="E53" s="953"/>
      <c r="F53" s="953"/>
      <c r="G53" s="954">
        <f t="shared" si="5"/>
        <v>2491787.1199999996</v>
      </c>
      <c r="H53" s="954"/>
      <c r="I53" s="415"/>
      <c r="J53" s="331"/>
      <c r="L53" s="48"/>
      <c r="M53" s="48"/>
      <c r="N53" s="5">
        <v>3</v>
      </c>
      <c r="O53" s="5" t="s">
        <v>611</v>
      </c>
      <c r="P53" s="5" t="s">
        <v>448</v>
      </c>
      <c r="Q53" s="955">
        <v>465894000</v>
      </c>
      <c r="R53" s="48">
        <v>43774</v>
      </c>
      <c r="S53" s="268">
        <v>46428</v>
      </c>
      <c r="T53" s="5">
        <f t="shared" si="1"/>
        <v>2655</v>
      </c>
      <c r="U53" s="5">
        <f t="shared" si="7"/>
        <v>142</v>
      </c>
      <c r="V53" s="739">
        <f t="shared" si="2"/>
        <v>2491787.1199999996</v>
      </c>
    </row>
    <row r="54" spans="1:23" ht="42" customHeight="1">
      <c r="A54" s="412"/>
      <c r="B54" s="346"/>
      <c r="C54" s="346"/>
      <c r="D54" s="953" t="str">
        <f t="shared" si="3"/>
        <v>안양매곡 공공주택지구 소규모 환경영향평가용역
※ 협의완료일 2022.01.21</v>
      </c>
      <c r="E54" s="953"/>
      <c r="F54" s="953"/>
      <c r="G54" s="954">
        <f t="shared" si="5"/>
        <v>0</v>
      </c>
      <c r="H54" s="954"/>
      <c r="I54" s="415"/>
      <c r="J54" s="331"/>
      <c r="L54" s="48">
        <v>44582</v>
      </c>
      <c r="M54" s="48"/>
      <c r="N54" s="5">
        <v>4</v>
      </c>
      <c r="O54" s="5" t="s">
        <v>1959</v>
      </c>
      <c r="P54" s="5" t="s">
        <v>527</v>
      </c>
      <c r="Q54" s="955">
        <v>238740000</v>
      </c>
      <c r="R54" s="48">
        <v>43965</v>
      </c>
      <c r="S54" s="268">
        <v>46295</v>
      </c>
      <c r="T54" s="5">
        <f t="shared" si="1"/>
        <v>2331</v>
      </c>
      <c r="U54" s="5">
        <v>0</v>
      </c>
      <c r="V54" s="739">
        <f t="shared" si="2"/>
        <v>0</v>
      </c>
    </row>
    <row r="55" spans="1:23" ht="42" customHeight="1">
      <c r="A55" s="412"/>
      <c r="B55" s="346"/>
      <c r="C55" s="346"/>
      <c r="D55" s="953" t="str">
        <f t="shared" si="3"/>
        <v xml:space="preserve">강릉시 폐기물처리시설(소각시설) 사후환경영향조사 용역
</v>
      </c>
      <c r="E55" s="953"/>
      <c r="F55" s="953"/>
      <c r="G55" s="954">
        <f t="shared" si="5"/>
        <v>32528774.48</v>
      </c>
      <c r="H55" s="954"/>
      <c r="I55" s="415"/>
      <c r="J55" s="331"/>
      <c r="L55" s="48"/>
      <c r="M55" s="48"/>
      <c r="N55" s="5">
        <v>5</v>
      </c>
      <c r="O55" s="5" t="s">
        <v>1960</v>
      </c>
      <c r="P55" s="5" t="s">
        <v>1961</v>
      </c>
      <c r="Q55" s="955">
        <v>2548830000</v>
      </c>
      <c r="R55" s="48">
        <v>44123</v>
      </c>
      <c r="S55" s="268">
        <v>46982</v>
      </c>
      <c r="T55" s="5">
        <f t="shared" si="1"/>
        <v>2860</v>
      </c>
      <c r="U55" s="5">
        <f t="shared" si="7"/>
        <v>365</v>
      </c>
      <c r="V55" s="739">
        <f t="shared" si="2"/>
        <v>32528774.48</v>
      </c>
    </row>
    <row r="56" spans="1:23" ht="42" customHeight="1">
      <c r="A56" s="412"/>
      <c r="B56" s="346"/>
      <c r="C56" s="346"/>
      <c r="D56" s="953" t="str">
        <f t="shared" si="3"/>
        <v xml:space="preserve">빛그린산업단지 2단계 사후환경영향조사(공사시) 용역
</v>
      </c>
      <c r="E56" s="953"/>
      <c r="F56" s="953"/>
      <c r="G56" s="954">
        <f t="shared" si="5"/>
        <v>8427031.3699999992</v>
      </c>
      <c r="H56" s="954"/>
      <c r="I56" s="415"/>
      <c r="J56" s="331"/>
      <c r="N56" s="5">
        <v>6</v>
      </c>
      <c r="O56" s="5" t="s">
        <v>841</v>
      </c>
      <c r="P56" s="5" t="s">
        <v>527</v>
      </c>
      <c r="Q56" s="955">
        <v>1888990000</v>
      </c>
      <c r="R56" s="48">
        <v>44124</v>
      </c>
      <c r="S56" s="268">
        <v>46387</v>
      </c>
      <c r="T56" s="5">
        <f t="shared" si="1"/>
        <v>2264</v>
      </c>
      <c r="U56" s="5">
        <f t="shared" si="7"/>
        <v>101</v>
      </c>
      <c r="V56" s="739">
        <f t="shared" si="2"/>
        <v>8427031.3699999992</v>
      </c>
    </row>
    <row r="57" spans="1:23" ht="42" customHeight="1">
      <c r="A57" s="412"/>
      <c r="B57" s="346"/>
      <c r="C57" s="346"/>
      <c r="D57" s="953" t="str">
        <f t="shared" si="3"/>
        <v xml:space="preserve">입장~진천 도로건설공사 등 2개소 사후환경영향조사용역
</v>
      </c>
      <c r="E57" s="953"/>
      <c r="F57" s="953"/>
      <c r="G57" s="954">
        <f t="shared" si="5"/>
        <v>17232055.560000002</v>
      </c>
      <c r="H57" s="954"/>
      <c r="I57" s="415"/>
      <c r="J57" s="331"/>
      <c r="N57" s="5">
        <v>7</v>
      </c>
      <c r="O57" s="5" t="s">
        <v>1962</v>
      </c>
      <c r="P57" s="5" t="s">
        <v>1963</v>
      </c>
      <c r="Q57" s="955">
        <v>1699600000</v>
      </c>
      <c r="R57" s="48">
        <v>44181</v>
      </c>
      <c r="S57" s="268">
        <v>47780</v>
      </c>
      <c r="T57" s="5">
        <f t="shared" si="1"/>
        <v>3600</v>
      </c>
      <c r="U57" s="5">
        <f t="shared" si="7"/>
        <v>365</v>
      </c>
      <c r="V57" s="739">
        <f t="shared" si="2"/>
        <v>17232055.560000002</v>
      </c>
    </row>
    <row r="58" spans="1:23" ht="42" customHeight="1">
      <c r="A58" s="412"/>
      <c r="B58" s="346"/>
      <c r="C58" s="346"/>
      <c r="D58" s="953" t="str">
        <f t="shared" si="3"/>
        <v xml:space="preserve">구리갈매역세권 공공주택지구 사후환경영향조사(공사시)용역
</v>
      </c>
      <c r="E58" s="953"/>
      <c r="F58" s="953"/>
      <c r="G58" s="954">
        <f t="shared" si="5"/>
        <v>20467438.600000001</v>
      </c>
      <c r="H58" s="954"/>
      <c r="I58" s="415"/>
      <c r="J58" s="331"/>
      <c r="N58" s="5">
        <v>8</v>
      </c>
      <c r="O58" s="5" t="s">
        <v>1964</v>
      </c>
      <c r="P58" s="5" t="s">
        <v>527</v>
      </c>
      <c r="Q58" s="955">
        <v>1689545000</v>
      </c>
      <c r="R58" s="48">
        <v>44454</v>
      </c>
      <c r="S58" s="268">
        <v>47466</v>
      </c>
      <c r="T58" s="5">
        <f t="shared" si="1"/>
        <v>3013</v>
      </c>
      <c r="U58" s="5">
        <f t="shared" si="7"/>
        <v>365</v>
      </c>
      <c r="V58" s="739">
        <f t="shared" si="2"/>
        <v>20467438.600000001</v>
      </c>
    </row>
    <row r="59" spans="1:23" ht="42" customHeight="1">
      <c r="A59" s="412"/>
      <c r="B59" s="346"/>
      <c r="C59" s="346"/>
      <c r="D59" s="953" t="str">
        <f t="shared" si="3"/>
        <v>광양 덕례·도월지구 도시개발사업 환경영향평가용역
※ 과업중지중 2024.06.11</v>
      </c>
      <c r="E59" s="953"/>
      <c r="F59" s="953"/>
      <c r="G59" s="954">
        <f t="shared" si="5"/>
        <v>0</v>
      </c>
      <c r="H59" s="954"/>
      <c r="I59" s="415"/>
      <c r="J59" s="331"/>
      <c r="M59" s="48">
        <v>45454</v>
      </c>
      <c r="N59" s="5">
        <v>9</v>
      </c>
      <c r="O59" s="5" t="s">
        <v>1965</v>
      </c>
      <c r="P59" s="5" t="s">
        <v>1966</v>
      </c>
      <c r="Q59" s="955">
        <v>884400000</v>
      </c>
      <c r="R59" s="48">
        <v>44564</v>
      </c>
      <c r="S59" s="268">
        <v>45463</v>
      </c>
      <c r="T59" s="5">
        <f t="shared" si="1"/>
        <v>900</v>
      </c>
      <c r="U59" s="5">
        <v>0</v>
      </c>
      <c r="V59" s="739">
        <f t="shared" si="2"/>
        <v>0</v>
      </c>
    </row>
    <row r="60" spans="1:23" ht="42" customHeight="1">
      <c r="A60" s="412"/>
      <c r="B60" s="346"/>
      <c r="C60" s="346"/>
      <c r="D60" s="953" t="str">
        <f t="shared" si="3"/>
        <v xml:space="preserve">서울도시철도 7호선 청라국제도시 연장 건설공사 사후환경영향조사용역(공사시)
</v>
      </c>
      <c r="E60" s="953"/>
      <c r="F60" s="953"/>
      <c r="G60" s="954">
        <f t="shared" si="5"/>
        <v>16098886.199999999</v>
      </c>
      <c r="H60" s="954"/>
      <c r="I60" s="415"/>
      <c r="J60" s="331"/>
      <c r="N60" s="5">
        <v>10</v>
      </c>
      <c r="O60" s="5" t="s">
        <v>1922</v>
      </c>
      <c r="P60" s="5" t="s">
        <v>773</v>
      </c>
      <c r="Q60" s="955">
        <v>910800000</v>
      </c>
      <c r="R60" s="48">
        <v>44610</v>
      </c>
      <c r="S60" s="268">
        <v>46674</v>
      </c>
      <c r="T60" s="5">
        <f t="shared" si="1"/>
        <v>2065</v>
      </c>
      <c r="U60" s="5">
        <f t="shared" si="7"/>
        <v>365</v>
      </c>
      <c r="V60" s="739">
        <f t="shared" si="2"/>
        <v>16098886.199999999</v>
      </c>
    </row>
    <row r="61" spans="1:23" ht="42" customHeight="1">
      <c r="A61" s="412"/>
      <c r="B61" s="346"/>
      <c r="C61" s="346"/>
      <c r="D61" s="953" t="str">
        <f t="shared" si="3"/>
        <v xml:space="preserve">삭선~원북지방도확포장공사사후환경영향조사용역
</v>
      </c>
      <c r="E61" s="953"/>
      <c r="F61" s="953"/>
      <c r="G61" s="954">
        <f t="shared" si="5"/>
        <v>13976875</v>
      </c>
      <c r="H61" s="954"/>
      <c r="I61" s="415"/>
      <c r="J61" s="331"/>
      <c r="N61" s="5">
        <v>11</v>
      </c>
      <c r="O61" s="5" t="s">
        <v>1690</v>
      </c>
      <c r="P61" s="5" t="s">
        <v>1967</v>
      </c>
      <c r="Q61" s="955">
        <v>1118150000</v>
      </c>
      <c r="R61" s="48">
        <v>45090</v>
      </c>
      <c r="S61" s="268">
        <v>48009</v>
      </c>
      <c r="T61" s="5">
        <f t="shared" si="1"/>
        <v>2920</v>
      </c>
      <c r="U61" s="5">
        <f t="shared" si="7"/>
        <v>365</v>
      </c>
      <c r="V61" s="739">
        <f t="shared" si="2"/>
        <v>13976875</v>
      </c>
    </row>
    <row r="62" spans="1:23" ht="42" customHeight="1">
      <c r="A62" s="412"/>
      <c r="B62" s="346"/>
      <c r="C62" s="346"/>
      <c r="D62" s="953" t="str">
        <f t="shared" si="3"/>
        <v>곡교천권역 하천기본계획 전략환경영향평가 용역
※ 과업중지중 2026.03.18</v>
      </c>
      <c r="E62" s="953"/>
      <c r="F62" s="953"/>
      <c r="G62" s="954">
        <f t="shared" si="5"/>
        <v>0</v>
      </c>
      <c r="H62" s="954"/>
      <c r="I62" s="415"/>
      <c r="J62" s="331"/>
      <c r="M62" s="48">
        <v>46099</v>
      </c>
      <c r="N62" s="5">
        <v>12</v>
      </c>
      <c r="O62" s="5" t="s">
        <v>1968</v>
      </c>
      <c r="P62" s="5" t="s">
        <v>885</v>
      </c>
      <c r="Q62" s="955">
        <v>897000000</v>
      </c>
      <c r="R62" s="48">
        <v>45217</v>
      </c>
      <c r="S62" s="268">
        <v>46114</v>
      </c>
      <c r="T62" s="5">
        <f t="shared" si="1"/>
        <v>898</v>
      </c>
      <c r="U62" s="5">
        <v>0</v>
      </c>
      <c r="V62" s="739">
        <f t="shared" si="2"/>
        <v>0</v>
      </c>
    </row>
    <row r="63" spans="1:23" ht="42" customHeight="1">
      <c r="A63" s="412"/>
      <c r="B63" s="346"/>
      <c r="C63" s="346"/>
      <c r="D63" s="953" t="str">
        <f t="shared" si="3"/>
        <v xml:space="preserve">고양덕은 도시개발사업 사후환경영향조사(운영시) 용역
</v>
      </c>
      <c r="E63" s="953"/>
      <c r="F63" s="953"/>
      <c r="G63" s="954">
        <f t="shared" si="5"/>
        <v>6271019.71</v>
      </c>
      <c r="H63" s="954"/>
      <c r="I63" s="415"/>
      <c r="J63" s="331"/>
      <c r="N63" s="5">
        <v>13</v>
      </c>
      <c r="O63" s="5" t="s">
        <v>1969</v>
      </c>
      <c r="P63" s="5" t="s">
        <v>527</v>
      </c>
      <c r="Q63" s="955">
        <v>781027000</v>
      </c>
      <c r="R63" s="48">
        <v>45279</v>
      </c>
      <c r="S63" s="268">
        <v>46374</v>
      </c>
      <c r="T63" s="5">
        <f t="shared" si="1"/>
        <v>1096</v>
      </c>
      <c r="U63" s="5">
        <f t="shared" si="7"/>
        <v>88</v>
      </c>
      <c r="V63" s="739">
        <f t="shared" si="2"/>
        <v>6271019.71</v>
      </c>
    </row>
    <row r="64" spans="1:23" ht="42" customHeight="1">
      <c r="A64" s="412"/>
      <c r="B64" s="346"/>
      <c r="C64" s="346"/>
      <c r="D64" s="953" t="str">
        <f t="shared" si="3"/>
        <v xml:space="preserve">여주~원주 복선전철 사후환경영향조사용역
</v>
      </c>
      <c r="E64" s="953"/>
      <c r="F64" s="953"/>
      <c r="G64" s="954">
        <f t="shared" si="5"/>
        <v>38977345.989999995</v>
      </c>
      <c r="H64" s="954"/>
      <c r="I64" s="415"/>
      <c r="J64" s="331"/>
      <c r="N64" s="5">
        <v>14</v>
      </c>
      <c r="O64" s="5" t="s">
        <v>1970</v>
      </c>
      <c r="P64" s="5" t="s">
        <v>454</v>
      </c>
      <c r="Q64" s="955">
        <v>2981500000</v>
      </c>
      <c r="R64" s="48">
        <v>45422</v>
      </c>
      <c r="S64" s="268">
        <v>48213</v>
      </c>
      <c r="T64" s="5">
        <f t="shared" si="1"/>
        <v>2792</v>
      </c>
      <c r="U64" s="5">
        <f t="shared" si="7"/>
        <v>365</v>
      </c>
      <c r="V64" s="739">
        <f t="shared" si="2"/>
        <v>38977345.989999995</v>
      </c>
    </row>
    <row r="65" spans="1:23" ht="42" customHeight="1">
      <c r="A65" s="412"/>
      <c r="B65" s="346"/>
      <c r="C65" s="346"/>
      <c r="D65" s="953" t="str">
        <f t="shared" si="3"/>
        <v xml:space="preserve">영산강 하류권역(함평천 등) 하천기본계획 전략환경영향평가용역
</v>
      </c>
      <c r="E65" s="953"/>
      <c r="F65" s="953"/>
      <c r="G65" s="954">
        <f t="shared" si="5"/>
        <v>14452208.25</v>
      </c>
      <c r="H65" s="954"/>
      <c r="I65" s="415"/>
      <c r="J65" s="331"/>
      <c r="N65" s="5">
        <v>15</v>
      </c>
      <c r="O65" s="5" t="s">
        <v>1929</v>
      </c>
      <c r="P65" s="5" t="s">
        <v>1595</v>
      </c>
      <c r="Q65" s="955">
        <v>599728000</v>
      </c>
      <c r="R65" s="48">
        <v>45698</v>
      </c>
      <c r="S65" s="268">
        <v>46473</v>
      </c>
      <c r="T65" s="5">
        <f t="shared" si="1"/>
        <v>776</v>
      </c>
      <c r="U65" s="5">
        <f t="shared" si="7"/>
        <v>187</v>
      </c>
      <c r="V65" s="739">
        <f t="shared" si="2"/>
        <v>14452208.25</v>
      </c>
    </row>
    <row r="66" spans="1:23" ht="42" customHeight="1">
      <c r="A66" s="412"/>
      <c r="B66" s="346"/>
      <c r="C66" s="346"/>
      <c r="D66" s="953" t="str">
        <f t="shared" si="3"/>
        <v xml:space="preserve">수도권광역급행철도 B노선(용산~상봉) 기타공구 사후환경영향조사용역
</v>
      </c>
      <c r="E66" s="953"/>
      <c r="F66" s="953"/>
      <c r="G66" s="954">
        <f t="shared" si="5"/>
        <v>39111179.939999998</v>
      </c>
      <c r="H66" s="954"/>
      <c r="I66" s="415"/>
      <c r="J66" s="331"/>
      <c r="N66" s="5">
        <v>16</v>
      </c>
      <c r="O66" s="5" t="s">
        <v>778</v>
      </c>
      <c r="P66" s="5" t="s">
        <v>454</v>
      </c>
      <c r="Q66" s="955">
        <v>3460000000</v>
      </c>
      <c r="R66" s="48">
        <v>45716</v>
      </c>
      <c r="S66" s="268">
        <v>48944</v>
      </c>
      <c r="T66" s="5">
        <f t="shared" si="1"/>
        <v>3229</v>
      </c>
      <c r="U66" s="5">
        <f t="shared" si="7"/>
        <v>365</v>
      </c>
      <c r="V66" s="739">
        <f t="shared" si="2"/>
        <v>39111179.939999998</v>
      </c>
    </row>
    <row r="67" spans="1:23" ht="42" customHeight="1">
      <c r="A67" s="412"/>
      <c r="B67" s="346"/>
      <c r="C67" s="346"/>
      <c r="D67" s="953" t="str">
        <f t="shared" si="3"/>
        <v>154kV 동면, 동춘천분기T/L 건설사업 소규모 환경평가용역
※ 과업중지중 2026.04.21</v>
      </c>
      <c r="E67" s="953"/>
      <c r="F67" s="953"/>
      <c r="G67" s="954">
        <f t="shared" si="5"/>
        <v>0</v>
      </c>
      <c r="H67" s="954"/>
      <c r="I67" s="415"/>
      <c r="J67" s="331"/>
      <c r="M67" s="48">
        <v>46133</v>
      </c>
      <c r="N67" s="5">
        <v>17</v>
      </c>
      <c r="O67" s="5" t="s">
        <v>1930</v>
      </c>
      <c r="P67" s="5" t="s">
        <v>808</v>
      </c>
      <c r="Q67" s="955">
        <v>23315000</v>
      </c>
      <c r="R67" s="48">
        <v>45825</v>
      </c>
      <c r="S67" s="268">
        <v>46184</v>
      </c>
      <c r="T67" s="5">
        <f t="shared" si="1"/>
        <v>360</v>
      </c>
      <c r="U67" s="5">
        <v>0</v>
      </c>
      <c r="V67" s="739">
        <f t="shared" si="2"/>
        <v>0</v>
      </c>
    </row>
    <row r="68" spans="1:23" ht="42" customHeight="1">
      <c r="A68" s="412"/>
      <c r="B68" s="346"/>
      <c r="C68" s="346"/>
      <c r="D68" s="953" t="str">
        <f t="shared" si="3"/>
        <v>고원3-1구장 조성사업 소규모환경영향평가 용역
※ 협의완료일 2026.09.14</v>
      </c>
      <c r="E68" s="953"/>
      <c r="F68" s="953"/>
      <c r="G68" s="954">
        <f t="shared" si="5"/>
        <v>0</v>
      </c>
      <c r="H68" s="954"/>
      <c r="I68" s="421"/>
      <c r="J68" s="422"/>
      <c r="L68" s="958">
        <v>46279</v>
      </c>
      <c r="M68" s="958">
        <v>46279</v>
      </c>
      <c r="N68" s="956">
        <v>18</v>
      </c>
      <c r="O68" s="956" t="s">
        <v>1936</v>
      </c>
      <c r="P68" s="956" t="s">
        <v>1937</v>
      </c>
      <c r="Q68" s="957">
        <v>14400000</v>
      </c>
      <c r="R68" s="958">
        <v>46174</v>
      </c>
      <c r="S68" s="959">
        <v>46293</v>
      </c>
      <c r="T68" s="956">
        <f t="shared" si="1"/>
        <v>120</v>
      </c>
      <c r="U68" s="956">
        <v>0</v>
      </c>
      <c r="V68" s="960">
        <f t="shared" si="2"/>
        <v>0</v>
      </c>
      <c r="W68" s="956"/>
    </row>
    <row r="69" spans="1:23" ht="42" customHeight="1">
      <c r="A69" s="411" t="s">
        <v>10</v>
      </c>
      <c r="B69" s="413" t="str">
        <f>B8</f>
        <v>대기관리분야</v>
      </c>
      <c r="C69" s="413" t="str">
        <f>C8</f>
        <v>신종인</v>
      </c>
      <c r="D69" s="953" t="str">
        <f t="shared" si="3"/>
        <v xml:space="preserve">하남교산 동남로 연결도로 소규모 환경영향평가 용역
</v>
      </c>
      <c r="E69" s="953"/>
      <c r="F69" s="953"/>
      <c r="G69" s="954">
        <f t="shared" si="5"/>
        <v>1316180.02</v>
      </c>
      <c r="H69" s="954"/>
      <c r="I69" s="414">
        <f>SUM(G69:H90)</f>
        <v>218932132.58999997</v>
      </c>
      <c r="J69" s="330">
        <v>6</v>
      </c>
      <c r="N69" s="5">
        <v>1</v>
      </c>
      <c r="O69" s="5" t="s">
        <v>1918</v>
      </c>
      <c r="P69" s="48" t="s">
        <v>1919</v>
      </c>
      <c r="Q69" s="955">
        <v>134045000</v>
      </c>
      <c r="R69" s="48">
        <v>43697</v>
      </c>
      <c r="S69" s="268">
        <v>46568</v>
      </c>
      <c r="T69" s="5">
        <f t="shared" si="1"/>
        <v>2872</v>
      </c>
      <c r="U69" s="5">
        <f t="shared" si="7"/>
        <v>282</v>
      </c>
      <c r="V69" s="739">
        <f t="shared" si="2"/>
        <v>1316180.02</v>
      </c>
      <c r="W69" s="48"/>
    </row>
    <row r="70" spans="1:23" ht="42" customHeight="1">
      <c r="A70" s="412"/>
      <c r="B70" s="346"/>
      <c r="C70" s="346"/>
      <c r="D70" s="953" t="str">
        <f t="shared" si="3"/>
        <v xml:space="preserve">봉화댐 건설사업 공사시 사후환경영향조사 용역
</v>
      </c>
      <c r="E70" s="953"/>
      <c r="F70" s="953"/>
      <c r="G70" s="954">
        <f t="shared" si="5"/>
        <v>2491787.1199999996</v>
      </c>
      <c r="H70" s="954"/>
      <c r="I70" s="415"/>
      <c r="J70" s="331"/>
      <c r="N70" s="5">
        <v>2</v>
      </c>
      <c r="O70" s="5" t="s">
        <v>611</v>
      </c>
      <c r="P70" s="48" t="s">
        <v>448</v>
      </c>
      <c r="Q70" s="955">
        <v>465894000</v>
      </c>
      <c r="R70" s="48">
        <v>43774</v>
      </c>
      <c r="S70" s="268">
        <v>46428</v>
      </c>
      <c r="T70" s="5">
        <f t="shared" si="1"/>
        <v>2655</v>
      </c>
      <c r="U70" s="5">
        <f t="shared" si="7"/>
        <v>142</v>
      </c>
      <c r="V70" s="739">
        <f t="shared" si="2"/>
        <v>2491787.1199999996</v>
      </c>
      <c r="W70" s="48"/>
    </row>
    <row r="71" spans="1:23" ht="42" customHeight="1">
      <c r="A71" s="412"/>
      <c r="B71" s="346"/>
      <c r="C71" s="346"/>
      <c r="D71" s="953" t="str">
        <f t="shared" si="3"/>
        <v xml:space="preserve">국도42호선 횡성 안흥-방림1 도로건설공사 사후환경영향조사용역
</v>
      </c>
      <c r="E71" s="953"/>
      <c r="F71" s="953"/>
      <c r="G71" s="954">
        <f t="shared" si="5"/>
        <v>16962361.120000001</v>
      </c>
      <c r="H71" s="954"/>
      <c r="I71" s="415"/>
      <c r="J71" s="331"/>
      <c r="N71" s="5">
        <v>3</v>
      </c>
      <c r="O71" s="5" t="s">
        <v>1971</v>
      </c>
      <c r="P71" s="48" t="s">
        <v>1972</v>
      </c>
      <c r="Q71" s="955">
        <v>1673000000</v>
      </c>
      <c r="R71" s="48">
        <v>44006</v>
      </c>
      <c r="S71" s="268">
        <v>47605</v>
      </c>
      <c r="T71" s="5">
        <f t="shared" si="1"/>
        <v>3600</v>
      </c>
      <c r="U71" s="5">
        <f t="shared" si="7"/>
        <v>365</v>
      </c>
      <c r="V71" s="739">
        <f t="shared" si="2"/>
        <v>16962361.120000001</v>
      </c>
      <c r="W71" s="48"/>
    </row>
    <row r="72" spans="1:23" ht="42" customHeight="1">
      <c r="A72" s="412"/>
      <c r="B72" s="346"/>
      <c r="C72" s="346"/>
      <c r="D72" s="953" t="str">
        <f t="shared" si="3"/>
        <v>성서1,2차산업단지재생사업 사후환경영향조사
※ 과업중지중 2026.04.07</v>
      </c>
      <c r="E72" s="953"/>
      <c r="F72" s="953"/>
      <c r="G72" s="954">
        <f t="shared" si="5"/>
        <v>0</v>
      </c>
      <c r="H72" s="954"/>
      <c r="I72" s="415"/>
      <c r="J72" s="331"/>
      <c r="M72" s="48">
        <v>46119</v>
      </c>
      <c r="N72" s="5">
        <v>4</v>
      </c>
      <c r="O72" s="5" t="s">
        <v>1973</v>
      </c>
      <c r="P72" s="48" t="s">
        <v>826</v>
      </c>
      <c r="Q72" s="955">
        <v>1333450000</v>
      </c>
      <c r="R72" s="48">
        <v>44046</v>
      </c>
      <c r="S72" s="268">
        <v>47573</v>
      </c>
      <c r="T72" s="5">
        <f t="shared" si="1"/>
        <v>3528</v>
      </c>
      <c r="U72" s="5">
        <v>0</v>
      </c>
      <c r="V72" s="739">
        <f t="shared" si="2"/>
        <v>0</v>
      </c>
      <c r="W72" s="48"/>
    </row>
    <row r="73" spans="1:23" ht="42" customHeight="1">
      <c r="A73" s="412"/>
      <c r="B73" s="346"/>
      <c r="C73" s="346"/>
      <c r="D73" s="953" t="str">
        <f t="shared" si="3"/>
        <v xml:space="preserve">빛그린산업단지 2단계 사후환경영향조사(공사시) 용역
</v>
      </c>
      <c r="E73" s="953"/>
      <c r="F73" s="953"/>
      <c r="G73" s="954">
        <f t="shared" si="5"/>
        <v>8427031.3699999992</v>
      </c>
      <c r="H73" s="954"/>
      <c r="I73" s="415"/>
      <c r="J73" s="331"/>
      <c r="N73" s="5">
        <v>5</v>
      </c>
      <c r="O73" s="5" t="s">
        <v>841</v>
      </c>
      <c r="P73" s="48" t="s">
        <v>527</v>
      </c>
      <c r="Q73" s="955">
        <v>1888990000</v>
      </c>
      <c r="R73" s="48">
        <v>44124</v>
      </c>
      <c r="S73" s="268">
        <v>46387</v>
      </c>
      <c r="T73" s="5">
        <f t="shared" si="1"/>
        <v>2264</v>
      </c>
      <c r="U73" s="5">
        <f t="shared" si="7"/>
        <v>101</v>
      </c>
      <c r="V73" s="739">
        <f t="shared" si="2"/>
        <v>8427031.3699999992</v>
      </c>
      <c r="W73" s="48"/>
    </row>
    <row r="74" spans="1:23" ht="42" customHeight="1">
      <c r="A74" s="412"/>
      <c r="B74" s="346"/>
      <c r="C74" s="346"/>
      <c r="D74" s="953" t="str">
        <f t="shared" si="3"/>
        <v xml:space="preserve">영천하이테크파크지구 사후환경영향조사(공사시) 용역
</v>
      </c>
      <c r="E74" s="953"/>
      <c r="F74" s="953"/>
      <c r="G74" s="954">
        <f t="shared" si="5"/>
        <v>11035044.25</v>
      </c>
      <c r="H74" s="954"/>
      <c r="I74" s="415"/>
      <c r="J74" s="331"/>
      <c r="N74" s="5">
        <v>6</v>
      </c>
      <c r="O74" s="5" t="s">
        <v>1974</v>
      </c>
      <c r="P74" s="48" t="s">
        <v>527</v>
      </c>
      <c r="Q74" s="955">
        <v>1558700000</v>
      </c>
      <c r="R74" s="48">
        <v>44187</v>
      </c>
      <c r="S74" s="268">
        <v>46446</v>
      </c>
      <c r="T74" s="5">
        <f t="shared" si="1"/>
        <v>2260</v>
      </c>
      <c r="U74" s="5">
        <f t="shared" si="7"/>
        <v>160</v>
      </c>
      <c r="V74" s="739">
        <f t="shared" si="2"/>
        <v>11035044.25</v>
      </c>
      <c r="W74" s="48"/>
    </row>
    <row r="75" spans="1:23" ht="42" customHeight="1">
      <c r="A75" s="412"/>
      <c r="B75" s="346"/>
      <c r="C75" s="346"/>
      <c r="D75" s="953" t="str">
        <f t="shared" si="3"/>
        <v xml:space="preserve">순천 도시첨단산업단지 사후환경조사용역(공사시)
</v>
      </c>
      <c r="E75" s="953"/>
      <c r="F75" s="953"/>
      <c r="G75" s="954">
        <f t="shared" si="5"/>
        <v>4912207.49</v>
      </c>
      <c r="H75" s="954"/>
      <c r="I75" s="415"/>
      <c r="J75" s="331"/>
      <c r="N75" s="5">
        <v>7</v>
      </c>
      <c r="O75" s="5" t="s">
        <v>1920</v>
      </c>
      <c r="P75" s="48" t="s">
        <v>527</v>
      </c>
      <c r="Q75" s="955">
        <v>1026700000</v>
      </c>
      <c r="R75" s="48">
        <v>44277</v>
      </c>
      <c r="S75" s="268">
        <v>46387</v>
      </c>
      <c r="T75" s="5">
        <f t="shared" si="1"/>
        <v>2111</v>
      </c>
      <c r="U75" s="5">
        <f t="shared" si="7"/>
        <v>101</v>
      </c>
      <c r="V75" s="739">
        <f t="shared" si="2"/>
        <v>4912207.49</v>
      </c>
      <c r="W75" s="48"/>
    </row>
    <row r="76" spans="1:23" ht="42" customHeight="1">
      <c r="A76" s="412"/>
      <c r="B76" s="346"/>
      <c r="C76" s="346"/>
      <c r="D76" s="953" t="str">
        <f t="shared" si="3"/>
        <v xml:space="preserve">장성 동화-서삼 국가지원지방도 건설공사 전략 및 환경영향평가용역
</v>
      </c>
      <c r="E76" s="953"/>
      <c r="F76" s="953"/>
      <c r="G76" s="954">
        <f t="shared" si="5"/>
        <v>391972.79000000004</v>
      </c>
      <c r="H76" s="954"/>
      <c r="I76" s="415"/>
      <c r="J76" s="331"/>
      <c r="N76" s="5">
        <v>8</v>
      </c>
      <c r="O76" s="5" t="s">
        <v>1975</v>
      </c>
      <c r="P76" s="48" t="s">
        <v>1318</v>
      </c>
      <c r="Q76" s="955">
        <v>864300000</v>
      </c>
      <c r="R76" s="48">
        <v>44970</v>
      </c>
      <c r="S76" s="268">
        <v>46292</v>
      </c>
      <c r="T76" s="5">
        <f t="shared" si="1"/>
        <v>1323</v>
      </c>
      <c r="U76" s="5">
        <f t="shared" si="7"/>
        <v>6</v>
      </c>
      <c r="V76" s="739">
        <f t="shared" si="2"/>
        <v>391972.79000000004</v>
      </c>
    </row>
    <row r="77" spans="1:23" ht="42" customHeight="1">
      <c r="A77" s="412"/>
      <c r="B77" s="346"/>
      <c r="C77" s="346"/>
      <c r="D77" s="953" t="str">
        <f t="shared" si="3"/>
        <v>진안저동지구 풍수해생활권 종합정비사업 소규모 환경영향평가 용역
※ 과업중지중 2024.06.24</v>
      </c>
      <c r="E77" s="953"/>
      <c r="F77" s="953"/>
      <c r="G77" s="954">
        <f t="shared" si="5"/>
        <v>0</v>
      </c>
      <c r="H77" s="954"/>
      <c r="I77" s="415"/>
      <c r="J77" s="331"/>
      <c r="M77" s="48">
        <v>45467</v>
      </c>
      <c r="N77" s="5">
        <v>9</v>
      </c>
      <c r="O77" s="5" t="s">
        <v>1926</v>
      </c>
      <c r="P77" s="48" t="s">
        <v>1927</v>
      </c>
      <c r="Q77" s="955">
        <v>19950000</v>
      </c>
      <c r="R77" s="48">
        <v>45322</v>
      </c>
      <c r="S77" s="268">
        <v>45501</v>
      </c>
      <c r="T77" s="5">
        <f t="shared" si="1"/>
        <v>180</v>
      </c>
      <c r="U77" s="5">
        <v>0</v>
      </c>
      <c r="V77" s="739">
        <f t="shared" si="2"/>
        <v>0</v>
      </c>
    </row>
    <row r="78" spans="1:23" ht="42" customHeight="1">
      <c r="A78" s="412"/>
      <c r="B78" s="346"/>
      <c r="C78" s="346"/>
      <c r="D78" s="953" t="str">
        <f t="shared" si="3"/>
        <v xml:space="preserve">기지시~한진 지방도(619호) 확포장공사 사후환경영향조사
</v>
      </c>
      <c r="E78" s="953"/>
      <c r="F78" s="953"/>
      <c r="G78" s="954">
        <f t="shared" si="5"/>
        <v>19356839.970000003</v>
      </c>
      <c r="H78" s="954"/>
      <c r="I78" s="415"/>
      <c r="J78" s="331"/>
      <c r="N78" s="5">
        <v>10</v>
      </c>
      <c r="O78" s="5" t="s">
        <v>1976</v>
      </c>
      <c r="P78" s="48" t="s">
        <v>1967</v>
      </c>
      <c r="Q78" s="955">
        <v>1718251000</v>
      </c>
      <c r="R78" s="48">
        <v>45489</v>
      </c>
      <c r="S78" s="268">
        <v>48728</v>
      </c>
      <c r="T78" s="5">
        <f t="shared" si="1"/>
        <v>3240</v>
      </c>
      <c r="U78" s="5">
        <f t="shared" si="7"/>
        <v>365</v>
      </c>
      <c r="V78" s="739">
        <f t="shared" si="2"/>
        <v>19356839.970000003</v>
      </c>
    </row>
    <row r="79" spans="1:23" ht="42" customHeight="1">
      <c r="A79" s="412"/>
      <c r="B79" s="346"/>
      <c r="C79" s="346"/>
      <c r="D79" s="953" t="str">
        <f t="shared" si="3"/>
        <v>충남경제자유구역 전략환경영향평가 용역
※ 과업중지중 2025.05.27</v>
      </c>
      <c r="E79" s="953"/>
      <c r="F79" s="953"/>
      <c r="G79" s="954">
        <f t="shared" si="5"/>
        <v>0</v>
      </c>
      <c r="H79" s="954"/>
      <c r="I79" s="415"/>
      <c r="J79" s="331"/>
      <c r="M79" s="48">
        <v>45804</v>
      </c>
      <c r="N79" s="5">
        <v>11</v>
      </c>
      <c r="O79" s="5" t="s">
        <v>590</v>
      </c>
      <c r="P79" s="48" t="s">
        <v>591</v>
      </c>
      <c r="Q79" s="955">
        <v>615212000</v>
      </c>
      <c r="R79" s="48">
        <v>45562</v>
      </c>
      <c r="S79" s="268">
        <v>45936</v>
      </c>
      <c r="T79" s="5">
        <f t="shared" ref="T79:T132" si="8">S79-R79+1</f>
        <v>375</v>
      </c>
      <c r="U79" s="5">
        <v>0</v>
      </c>
      <c r="V79" s="739">
        <f t="shared" ref="V79:V132" si="9">ROUNDUP(Q79*U79/T79/10,2)</f>
        <v>0</v>
      </c>
    </row>
    <row r="80" spans="1:23" ht="42" customHeight="1">
      <c r="A80" s="412"/>
      <c r="B80" s="346"/>
      <c r="C80" s="346"/>
      <c r="D80" s="953" t="str">
        <f t="shared" ref="D80:D123" si="10">O80 &amp; CHAR(10) &amp; IF(ISNUMBER(L80), "※ 협의완료일 " &amp; TEXT(L80, "YYYY.MM.DD"), IF(ISNUMBER(M80), IF(M80 &gt;= EDATE($B$2, 3), "※ 3개월이상 과업중지중 ", "※ 과업중지중 ") &amp; TEXT(M80, "YYYY.MM.DD"), ""))</f>
        <v xml:space="preserve">제천강저2 공공지원민간임대주택 공급촉진지구 소규모 환경영향평가용역
</v>
      </c>
      <c r="E80" s="953"/>
      <c r="F80" s="953"/>
      <c r="G80" s="954">
        <f t="shared" si="5"/>
        <v>5179468.2799999993</v>
      </c>
      <c r="H80" s="954"/>
      <c r="I80" s="415"/>
      <c r="J80" s="331"/>
      <c r="N80" s="5">
        <v>12</v>
      </c>
      <c r="O80" s="5" t="s">
        <v>1928</v>
      </c>
      <c r="P80" s="48" t="s">
        <v>527</v>
      </c>
      <c r="Q80" s="955">
        <v>310910000</v>
      </c>
      <c r="R80" s="48">
        <v>45590</v>
      </c>
      <c r="S80" s="268">
        <v>47780</v>
      </c>
      <c r="T80" s="5">
        <f t="shared" si="8"/>
        <v>2191</v>
      </c>
      <c r="U80" s="5">
        <f t="shared" si="7"/>
        <v>365</v>
      </c>
      <c r="V80" s="739">
        <f t="shared" si="9"/>
        <v>5179468.2799999993</v>
      </c>
    </row>
    <row r="81" spans="1:23" ht="42" customHeight="1">
      <c r="A81" s="412"/>
      <c r="B81" s="346"/>
      <c r="C81" s="346"/>
      <c r="D81" s="953" t="str">
        <f t="shared" si="10"/>
        <v>154kV 동면, 동춘천분기T/L 건설사업 소규모 환경평가용역
※ 과업중지중 2026.04.21</v>
      </c>
      <c r="E81" s="953"/>
      <c r="F81" s="953"/>
      <c r="G81" s="954">
        <f t="shared" ref="G81:G132" si="11">V81</f>
        <v>0</v>
      </c>
      <c r="H81" s="954"/>
      <c r="I81" s="415"/>
      <c r="J81" s="331"/>
      <c r="M81" s="48">
        <v>46133</v>
      </c>
      <c r="N81" s="5">
        <v>13</v>
      </c>
      <c r="O81" s="5" t="s">
        <v>1930</v>
      </c>
      <c r="P81" s="48" t="s">
        <v>808</v>
      </c>
      <c r="Q81" s="955">
        <v>23315000</v>
      </c>
      <c r="R81" s="48">
        <v>45825</v>
      </c>
      <c r="S81" s="268">
        <v>46184</v>
      </c>
      <c r="T81" s="5">
        <f t="shared" si="8"/>
        <v>360</v>
      </c>
      <c r="U81" s="5">
        <v>0</v>
      </c>
      <c r="V81" s="739">
        <f t="shared" si="9"/>
        <v>0</v>
      </c>
    </row>
    <row r="82" spans="1:23" ht="42" customHeight="1">
      <c r="A82" s="412"/>
      <c r="B82" s="346"/>
      <c r="C82" s="346"/>
      <c r="D82" s="953" t="str">
        <f t="shared" si="10"/>
        <v xml:space="preserve">이사천권역 하천기본계획 전략환경영향평가용역
</v>
      </c>
      <c r="E82" s="953"/>
      <c r="F82" s="953"/>
      <c r="G82" s="954">
        <f t="shared" si="11"/>
        <v>35816025</v>
      </c>
      <c r="H82" s="954"/>
      <c r="I82" s="415"/>
      <c r="J82" s="331"/>
      <c r="N82" s="5">
        <v>15</v>
      </c>
      <c r="O82" s="5" t="s">
        <v>1932</v>
      </c>
      <c r="P82" s="48" t="s">
        <v>1595</v>
      </c>
      <c r="Q82" s="955">
        <v>722340000</v>
      </c>
      <c r="R82" s="48">
        <v>45924</v>
      </c>
      <c r="S82" s="268">
        <v>46643</v>
      </c>
      <c r="T82" s="5">
        <f t="shared" si="8"/>
        <v>720</v>
      </c>
      <c r="U82" s="5">
        <f t="shared" si="7"/>
        <v>357</v>
      </c>
      <c r="V82" s="739">
        <f t="shared" si="9"/>
        <v>35816025</v>
      </c>
    </row>
    <row r="83" spans="1:23" ht="42" customHeight="1">
      <c r="A83" s="412"/>
      <c r="B83" s="346"/>
      <c r="C83" s="346"/>
      <c r="D83" s="953" t="str">
        <f t="shared" si="10"/>
        <v xml:space="preserve">서울 신길15 도심 공공주택 복합사업 소규모 환경영향평가용역
</v>
      </c>
      <c r="E83" s="953"/>
      <c r="F83" s="953"/>
      <c r="G83" s="954">
        <f t="shared" si="11"/>
        <v>5016059.5699999994</v>
      </c>
      <c r="H83" s="954"/>
      <c r="I83" s="415"/>
      <c r="J83" s="331"/>
      <c r="N83" s="5">
        <v>16</v>
      </c>
      <c r="O83" s="5" t="s">
        <v>1933</v>
      </c>
      <c r="P83" s="48" t="s">
        <v>527</v>
      </c>
      <c r="Q83" s="955">
        <v>301101000</v>
      </c>
      <c r="R83" s="48">
        <v>45930</v>
      </c>
      <c r="S83" s="268">
        <v>48120</v>
      </c>
      <c r="T83" s="5">
        <f t="shared" si="8"/>
        <v>2191</v>
      </c>
      <c r="U83" s="5">
        <f t="shared" si="7"/>
        <v>365</v>
      </c>
      <c r="V83" s="739">
        <f t="shared" si="9"/>
        <v>5016059.5699999994</v>
      </c>
    </row>
    <row r="84" spans="1:23" ht="42" customHeight="1">
      <c r="A84" s="412"/>
      <c r="B84" s="346"/>
      <c r="C84" s="346"/>
      <c r="D84" s="953" t="str">
        <f t="shared" si="10"/>
        <v xml:space="preserve">성남서현 공공주택지구 사후환경영향조사(공사시) 용역
</v>
      </c>
      <c r="E84" s="953"/>
      <c r="F84" s="953"/>
      <c r="G84" s="954">
        <f t="shared" si="11"/>
        <v>19588488.280000001</v>
      </c>
      <c r="H84" s="954"/>
      <c r="I84" s="415"/>
      <c r="J84" s="331"/>
      <c r="N84" s="5">
        <v>17</v>
      </c>
      <c r="O84" s="5" t="s">
        <v>1934</v>
      </c>
      <c r="P84" s="48" t="s">
        <v>527</v>
      </c>
      <c r="Q84" s="955">
        <v>800713000</v>
      </c>
      <c r="R84" s="48">
        <v>46037</v>
      </c>
      <c r="S84" s="268">
        <v>47528</v>
      </c>
      <c r="T84" s="5">
        <f t="shared" si="8"/>
        <v>1492</v>
      </c>
      <c r="U84" s="5">
        <f t="shared" si="7"/>
        <v>365</v>
      </c>
      <c r="V84" s="739">
        <f t="shared" si="9"/>
        <v>19588488.280000001</v>
      </c>
    </row>
    <row r="85" spans="1:23" ht="42" customHeight="1">
      <c r="A85" s="412"/>
      <c r="B85" s="346"/>
      <c r="C85" s="346"/>
      <c r="D85" s="953" t="str">
        <f t="shared" si="10"/>
        <v xml:space="preserve">성서 자원회수시설 개체사업 사후환경영향조사(운영시) 용역
</v>
      </c>
      <c r="E85" s="953"/>
      <c r="F85" s="953"/>
      <c r="G85" s="954">
        <f t="shared" si="11"/>
        <v>28597074.080000002</v>
      </c>
      <c r="H85" s="954"/>
      <c r="I85" s="415"/>
      <c r="J85" s="331"/>
      <c r="N85" s="5">
        <v>18</v>
      </c>
      <c r="O85" s="5" t="s">
        <v>825</v>
      </c>
      <c r="P85" s="48" t="s">
        <v>826</v>
      </c>
      <c r="Q85" s="955">
        <v>1480780000</v>
      </c>
      <c r="R85" s="48">
        <v>46120</v>
      </c>
      <c r="S85" s="268">
        <v>48009</v>
      </c>
      <c r="T85" s="5">
        <f t="shared" si="8"/>
        <v>1890</v>
      </c>
      <c r="U85" s="5">
        <f t="shared" si="7"/>
        <v>365</v>
      </c>
      <c r="V85" s="739">
        <f t="shared" si="9"/>
        <v>28597074.080000002</v>
      </c>
    </row>
    <row r="86" spans="1:23" ht="42" customHeight="1">
      <c r="A86" s="412"/>
      <c r="B86" s="346"/>
      <c r="C86" s="346"/>
      <c r="D86" s="953" t="str">
        <f t="shared" si="10"/>
        <v xml:space="preserve">154kV 신영일-영덕T/L 소규모환경영향평가 용역
</v>
      </c>
      <c r="E86" s="953"/>
      <c r="F86" s="953"/>
      <c r="G86" s="954">
        <f t="shared" si="11"/>
        <v>15167912.970000001</v>
      </c>
      <c r="H86" s="954"/>
      <c r="I86" s="415"/>
      <c r="J86" s="331"/>
      <c r="N86" s="5">
        <v>19</v>
      </c>
      <c r="O86" s="5" t="s">
        <v>1935</v>
      </c>
      <c r="P86" s="48" t="s">
        <v>830</v>
      </c>
      <c r="Q86" s="955">
        <v>224402000</v>
      </c>
      <c r="R86" s="48">
        <v>46140</v>
      </c>
      <c r="S86" s="268">
        <v>46679</v>
      </c>
      <c r="T86" s="5">
        <f t="shared" si="8"/>
        <v>540</v>
      </c>
      <c r="U86" s="5">
        <f t="shared" si="7"/>
        <v>365</v>
      </c>
      <c r="V86" s="739">
        <f t="shared" si="9"/>
        <v>15167912.970000001</v>
      </c>
    </row>
    <row r="87" spans="1:23" ht="42" customHeight="1">
      <c r="A87" s="412"/>
      <c r="B87" s="346"/>
      <c r="C87" s="346"/>
      <c r="D87" s="953" t="str">
        <f t="shared" si="10"/>
        <v>고원3-1구장 조성사업 소규모환경영향평가 용역
※ 협의완료일 2026.09.14</v>
      </c>
      <c r="E87" s="953"/>
      <c r="F87" s="953"/>
      <c r="G87" s="954">
        <f t="shared" si="11"/>
        <v>0</v>
      </c>
      <c r="H87" s="954"/>
      <c r="I87" s="415"/>
      <c r="J87" s="331"/>
      <c r="L87" s="48">
        <v>46279</v>
      </c>
      <c r="M87" s="48">
        <v>46279</v>
      </c>
      <c r="N87" s="5">
        <v>20</v>
      </c>
      <c r="O87" s="5" t="s">
        <v>1936</v>
      </c>
      <c r="P87" s="48" t="s">
        <v>1937</v>
      </c>
      <c r="Q87" s="955">
        <v>14400000</v>
      </c>
      <c r="R87" s="48">
        <v>46174</v>
      </c>
      <c r="S87" s="268">
        <v>46293</v>
      </c>
      <c r="T87" s="5">
        <f t="shared" si="8"/>
        <v>120</v>
      </c>
      <c r="U87" s="5">
        <v>0</v>
      </c>
      <c r="V87" s="739">
        <f t="shared" si="9"/>
        <v>0</v>
      </c>
    </row>
    <row r="88" spans="1:23" ht="42" customHeight="1">
      <c r="A88" s="412"/>
      <c r="B88" s="346"/>
      <c r="C88" s="346"/>
      <c r="D88" s="953" t="str">
        <f t="shared" si="10"/>
        <v xml:space="preserve">준공된 산업단지 환경보전방안 검토 용역
</v>
      </c>
      <c r="E88" s="953"/>
      <c r="F88" s="953"/>
      <c r="G88" s="954">
        <f t="shared" si="11"/>
        <v>12231766.67</v>
      </c>
      <c r="H88" s="954"/>
      <c r="I88" s="415"/>
      <c r="J88" s="331"/>
      <c r="N88" s="5">
        <v>21</v>
      </c>
      <c r="O88" s="5" t="s">
        <v>1977</v>
      </c>
      <c r="P88" s="48" t="s">
        <v>1373</v>
      </c>
      <c r="Q88" s="955">
        <v>366953000</v>
      </c>
      <c r="R88" s="48">
        <v>46197</v>
      </c>
      <c r="S88" s="268">
        <v>47291</v>
      </c>
      <c r="T88" s="5">
        <f t="shared" si="8"/>
        <v>1095</v>
      </c>
      <c r="U88" s="5">
        <f t="shared" si="7"/>
        <v>365</v>
      </c>
      <c r="V88" s="739">
        <f t="shared" si="9"/>
        <v>12231766.67</v>
      </c>
    </row>
    <row r="89" spans="1:23" ht="42" customHeight="1">
      <c r="A89" s="412"/>
      <c r="B89" s="346"/>
      <c r="C89" s="346"/>
      <c r="D89" s="953" t="str">
        <f t="shared" si="10"/>
        <v xml:space="preserve">시흥거모 공공주택지구 주변도로 소규모 환경영향평가용역
</v>
      </c>
      <c r="E89" s="953"/>
      <c r="F89" s="953"/>
      <c r="G89" s="954">
        <f t="shared" si="11"/>
        <v>6517788.6099999994</v>
      </c>
      <c r="H89" s="954"/>
      <c r="I89" s="415"/>
      <c r="J89" s="331"/>
      <c r="N89" s="5">
        <v>22</v>
      </c>
      <c r="O89" s="5" t="s">
        <v>1938</v>
      </c>
      <c r="P89" s="48" t="s">
        <v>527</v>
      </c>
      <c r="Q89" s="955">
        <v>326068000</v>
      </c>
      <c r="R89" s="48">
        <v>46254</v>
      </c>
      <c r="S89" s="268">
        <v>48079</v>
      </c>
      <c r="T89" s="5">
        <f>S89-R89+1</f>
        <v>1826</v>
      </c>
      <c r="U89" s="5">
        <f>IF(S89-$B$2+1&gt;365,365,S89-$B$2+1)</f>
        <v>365</v>
      </c>
      <c r="V89" s="739">
        <f>ROUNDUP(Q89*U89/T89/10,2)</f>
        <v>6517788.6099999994</v>
      </c>
    </row>
    <row r="90" spans="1:23" ht="42" customHeight="1">
      <c r="A90" s="423"/>
      <c r="B90" s="446"/>
      <c r="C90" s="446"/>
      <c r="D90" s="953" t="str">
        <f t="shared" si="10"/>
        <v xml:space="preserve">무주 설천-무풍 도로시설개량공사 사후환경영향조사용역
</v>
      </c>
      <c r="E90" s="953"/>
      <c r="F90" s="953"/>
      <c r="G90" s="954">
        <f t="shared" si="11"/>
        <v>25924125</v>
      </c>
      <c r="H90" s="954"/>
      <c r="I90" s="421"/>
      <c r="J90" s="422"/>
      <c r="L90" s="956"/>
      <c r="M90" s="956"/>
      <c r="N90" s="956">
        <v>23</v>
      </c>
      <c r="O90" s="956" t="s">
        <v>1939</v>
      </c>
      <c r="P90" s="958" t="s">
        <v>1318</v>
      </c>
      <c r="Q90" s="957">
        <v>2556900000</v>
      </c>
      <c r="R90" s="958">
        <v>46258</v>
      </c>
      <c r="S90" s="959">
        <v>49857</v>
      </c>
      <c r="T90" s="956">
        <f>S90-R90+1</f>
        <v>3600</v>
      </c>
      <c r="U90" s="956">
        <f>IF(S90-$B$2+1&gt;365,365,S90-$B$2+1)</f>
        <v>365</v>
      </c>
      <c r="V90" s="960">
        <f>ROUNDUP(Q90*U90/T90/10,2)</f>
        <v>25924125</v>
      </c>
      <c r="W90" s="956"/>
    </row>
    <row r="91" spans="1:23" ht="42" customHeight="1">
      <c r="A91" s="411" t="s">
        <v>10</v>
      </c>
      <c r="B91" s="413" t="str">
        <f>B9</f>
        <v>수질관리분야</v>
      </c>
      <c r="C91" s="413" t="str">
        <f>C9</f>
        <v>이광석</v>
      </c>
      <c r="D91" s="953" t="str">
        <f t="shared" si="10"/>
        <v xml:space="preserve">국지도84호선(길상~선원) 도로개설공사 사후환경영향조사용역
</v>
      </c>
      <c r="E91" s="953"/>
      <c r="F91" s="953"/>
      <c r="G91" s="954">
        <f t="shared" si="11"/>
        <v>11168696.699999999</v>
      </c>
      <c r="H91" s="954"/>
      <c r="I91" s="414">
        <f>SUM(G91:H110)</f>
        <v>196964884.03000003</v>
      </c>
      <c r="J91" s="330">
        <v>6</v>
      </c>
      <c r="N91" s="5">
        <v>1</v>
      </c>
      <c r="O91" s="5" t="s">
        <v>1915</v>
      </c>
      <c r="P91" s="5" t="s">
        <v>1916</v>
      </c>
      <c r="Q91" s="955">
        <v>1399300000</v>
      </c>
      <c r="R91" s="48">
        <v>43276</v>
      </c>
      <c r="S91" s="48">
        <v>47848</v>
      </c>
      <c r="T91" s="5">
        <f t="shared" ref="T91:T132" si="12">S91-R91+1</f>
        <v>4573</v>
      </c>
      <c r="U91" s="5">
        <f t="shared" ref="U91:U107" si="13">IF(S91-$B$2+1&gt;365,365,S91-$B$2+1)</f>
        <v>365</v>
      </c>
      <c r="V91" s="739">
        <f t="shared" ref="V91:V132" si="14">ROUNDUP(Q91*U91/T91/10,2)</f>
        <v>11168696.699999999</v>
      </c>
      <c r="W91" s="48"/>
    </row>
    <row r="92" spans="1:23" ht="42" customHeight="1">
      <c r="A92" s="412"/>
      <c r="B92" s="346"/>
      <c r="C92" s="346"/>
      <c r="D92" s="953" t="str">
        <f t="shared" si="10"/>
        <v xml:space="preserve">진접선(4호선연장) 차량기지 건설공사 사후환경영향조사 용역
</v>
      </c>
      <c r="E92" s="953"/>
      <c r="F92" s="953"/>
      <c r="G92" s="954">
        <f t="shared" si="11"/>
        <v>16186081.619999999</v>
      </c>
      <c r="H92" s="954"/>
      <c r="I92" s="415"/>
      <c r="J92" s="331"/>
      <c r="N92" s="5">
        <v>2</v>
      </c>
      <c r="O92" s="5" t="s">
        <v>1978</v>
      </c>
      <c r="P92" s="48" t="s">
        <v>1924</v>
      </c>
      <c r="Q92" s="955">
        <v>1741445000</v>
      </c>
      <c r="R92" s="48">
        <v>43465</v>
      </c>
      <c r="S92" s="268">
        <v>47391</v>
      </c>
      <c r="T92" s="5">
        <f t="shared" si="12"/>
        <v>3927</v>
      </c>
      <c r="U92" s="5">
        <f t="shared" si="13"/>
        <v>365</v>
      </c>
      <c r="V92" s="739">
        <f t="shared" si="14"/>
        <v>16186081.619999999</v>
      </c>
      <c r="W92" s="48"/>
    </row>
    <row r="93" spans="1:23" ht="42" customHeight="1">
      <c r="A93" s="412"/>
      <c r="B93" s="346"/>
      <c r="C93" s="346"/>
      <c r="D93" s="953" t="str">
        <f t="shared" si="10"/>
        <v xml:space="preserve">하남교산 동남로 연결도로 소규모 환경영향평가 용역
</v>
      </c>
      <c r="E93" s="953"/>
      <c r="F93" s="953"/>
      <c r="G93" s="954">
        <f t="shared" si="11"/>
        <v>1316180.02</v>
      </c>
      <c r="H93" s="954"/>
      <c r="I93" s="415"/>
      <c r="J93" s="331"/>
      <c r="N93" s="5">
        <v>3</v>
      </c>
      <c r="O93" s="5" t="s">
        <v>1918</v>
      </c>
      <c r="P93" s="48" t="s">
        <v>1919</v>
      </c>
      <c r="Q93" s="955">
        <v>134045000</v>
      </c>
      <c r="R93" s="48">
        <v>43697</v>
      </c>
      <c r="S93" s="268">
        <v>46568</v>
      </c>
      <c r="T93" s="5">
        <f t="shared" si="12"/>
        <v>2872</v>
      </c>
      <c r="U93" s="5">
        <f t="shared" si="13"/>
        <v>282</v>
      </c>
      <c r="V93" s="739">
        <f t="shared" si="14"/>
        <v>1316180.02</v>
      </c>
      <c r="W93" s="48"/>
    </row>
    <row r="94" spans="1:23" ht="42" customHeight="1">
      <c r="A94" s="412"/>
      <c r="B94" s="346"/>
      <c r="C94" s="346"/>
      <c r="D94" s="953" t="str">
        <f t="shared" si="10"/>
        <v xml:space="preserve">봉화댐 건설사업 공사시 사후환경영향조사 용역
</v>
      </c>
      <c r="E94" s="953"/>
      <c r="F94" s="953"/>
      <c r="G94" s="954">
        <f t="shared" si="11"/>
        <v>2491787.1199999996</v>
      </c>
      <c r="H94" s="954"/>
      <c r="I94" s="415"/>
      <c r="J94" s="331"/>
      <c r="N94" s="5">
        <v>4</v>
      </c>
      <c r="O94" s="5" t="s">
        <v>611</v>
      </c>
      <c r="P94" s="48" t="s">
        <v>448</v>
      </c>
      <c r="Q94" s="955">
        <v>465894000</v>
      </c>
      <c r="R94" s="48">
        <v>43774</v>
      </c>
      <c r="S94" s="268">
        <v>46428</v>
      </c>
      <c r="T94" s="5">
        <f t="shared" si="12"/>
        <v>2655</v>
      </c>
      <c r="U94" s="5">
        <f t="shared" si="13"/>
        <v>142</v>
      </c>
      <c r="V94" s="739">
        <f t="shared" si="14"/>
        <v>2491787.1199999996</v>
      </c>
      <c r="W94" s="48"/>
    </row>
    <row r="95" spans="1:23" ht="42" customHeight="1">
      <c r="A95" s="412"/>
      <c r="B95" s="346"/>
      <c r="C95" s="346"/>
      <c r="D95" s="953" t="str">
        <f t="shared" si="10"/>
        <v xml:space="preserve">국지도88호 도계~영월간 도로건설공사 사후환경영향조사용역
</v>
      </c>
      <c r="E95" s="953"/>
      <c r="F95" s="953"/>
      <c r="G95" s="954">
        <f t="shared" si="11"/>
        <v>6543584.46</v>
      </c>
      <c r="H95" s="954"/>
      <c r="I95" s="415"/>
      <c r="J95" s="331"/>
      <c r="N95" s="5">
        <v>5</v>
      </c>
      <c r="O95" s="5" t="s">
        <v>1979</v>
      </c>
      <c r="P95" s="48" t="s">
        <v>1980</v>
      </c>
      <c r="Q95" s="955">
        <v>842056000</v>
      </c>
      <c r="R95" s="48">
        <v>44032</v>
      </c>
      <c r="S95" s="268">
        <v>46476</v>
      </c>
      <c r="T95" s="5">
        <f t="shared" si="12"/>
        <v>2445</v>
      </c>
      <c r="U95" s="5">
        <f t="shared" si="13"/>
        <v>190</v>
      </c>
      <c r="V95" s="739">
        <f t="shared" si="14"/>
        <v>6543584.46</v>
      </c>
      <c r="W95" s="48"/>
    </row>
    <row r="96" spans="1:23" ht="42" customHeight="1">
      <c r="A96" s="412"/>
      <c r="B96" s="346"/>
      <c r="C96" s="346"/>
      <c r="D96" s="953" t="str">
        <f t="shared" si="10"/>
        <v xml:space="preserve">강릉시 폐기물처리시설(소각시설) 사후환경영향조사 용역
</v>
      </c>
      <c r="E96" s="953"/>
      <c r="F96" s="953"/>
      <c r="G96" s="954">
        <f t="shared" si="11"/>
        <v>32528774.48</v>
      </c>
      <c r="H96" s="954"/>
      <c r="I96" s="415"/>
      <c r="J96" s="331"/>
      <c r="N96" s="5">
        <v>6</v>
      </c>
      <c r="O96" s="5" t="s">
        <v>1960</v>
      </c>
      <c r="P96" s="961" t="s">
        <v>1981</v>
      </c>
      <c r="Q96" s="955">
        <v>2548830000</v>
      </c>
      <c r="R96" s="48">
        <v>44123</v>
      </c>
      <c r="S96" s="268">
        <v>46982</v>
      </c>
      <c r="T96" s="5">
        <f t="shared" si="12"/>
        <v>2860</v>
      </c>
      <c r="U96" s="5">
        <f t="shared" si="13"/>
        <v>365</v>
      </c>
      <c r="V96" s="739">
        <f t="shared" si="14"/>
        <v>32528774.48</v>
      </c>
      <c r="W96" s="48"/>
    </row>
    <row r="97" spans="1:23" ht="42" customHeight="1">
      <c r="A97" s="412"/>
      <c r="B97" s="346"/>
      <c r="C97" s="346"/>
      <c r="D97" s="953" t="str">
        <f t="shared" si="10"/>
        <v xml:space="preserve">섬진강 구례지구 사후환경영향조사용역
</v>
      </c>
      <c r="E97" s="953"/>
      <c r="F97" s="953"/>
      <c r="G97" s="954">
        <f t="shared" si="11"/>
        <v>12945333.34</v>
      </c>
      <c r="H97" s="954"/>
      <c r="I97" s="415"/>
      <c r="J97" s="331"/>
      <c r="N97" s="5">
        <v>7</v>
      </c>
      <c r="O97" s="5" t="s">
        <v>1982</v>
      </c>
      <c r="P97" s="48" t="s">
        <v>577</v>
      </c>
      <c r="Q97" s="955">
        <v>957600000</v>
      </c>
      <c r="R97" s="48">
        <v>44554</v>
      </c>
      <c r="S97" s="268">
        <v>47253</v>
      </c>
      <c r="T97" s="5">
        <f t="shared" si="12"/>
        <v>2700</v>
      </c>
      <c r="U97" s="5">
        <f t="shared" si="13"/>
        <v>365</v>
      </c>
      <c r="V97" s="739">
        <f t="shared" si="14"/>
        <v>12945333.34</v>
      </c>
      <c r="W97" s="48"/>
    </row>
    <row r="98" spans="1:23" ht="42" customHeight="1">
      <c r="A98" s="412"/>
      <c r="B98" s="346"/>
      <c r="C98" s="346"/>
      <c r="D98" s="953" t="str">
        <f t="shared" si="10"/>
        <v xml:space="preserve">군내~내촌 국지도 건설공사 사후환경영향조사 용역
</v>
      </c>
      <c r="E98" s="953"/>
      <c r="F98" s="953"/>
      <c r="G98" s="954">
        <f t="shared" si="11"/>
        <v>14072777.779999999</v>
      </c>
      <c r="H98" s="954"/>
      <c r="I98" s="415"/>
      <c r="J98" s="331"/>
      <c r="N98" s="5">
        <v>8</v>
      </c>
      <c r="O98" s="5" t="s">
        <v>775</v>
      </c>
      <c r="P98" s="48" t="s">
        <v>776</v>
      </c>
      <c r="Q98" s="955">
        <v>1388000000</v>
      </c>
      <c r="R98" s="48">
        <v>44655</v>
      </c>
      <c r="S98" s="268">
        <v>48254</v>
      </c>
      <c r="T98" s="5">
        <f t="shared" si="12"/>
        <v>3600</v>
      </c>
      <c r="U98" s="5">
        <f t="shared" si="13"/>
        <v>365</v>
      </c>
      <c r="V98" s="739">
        <f t="shared" si="14"/>
        <v>14072777.779999999</v>
      </c>
      <c r="W98" s="48"/>
    </row>
    <row r="99" spans="1:23" ht="42" customHeight="1">
      <c r="A99" s="412"/>
      <c r="B99" s="346"/>
      <c r="C99" s="346"/>
      <c r="D99" s="953" t="str">
        <f t="shared" si="10"/>
        <v xml:space="preserve">장성 동화-서삼 국가지원지방도 건설공사 전략 및 환경영향평가용역
</v>
      </c>
      <c r="E99" s="953"/>
      <c r="F99" s="953"/>
      <c r="G99" s="954">
        <f t="shared" si="11"/>
        <v>391972.79000000004</v>
      </c>
      <c r="H99" s="954"/>
      <c r="I99" s="415"/>
      <c r="J99" s="331"/>
      <c r="N99" s="5">
        <v>9</v>
      </c>
      <c r="O99" s="5" t="s">
        <v>1975</v>
      </c>
      <c r="P99" s="48" t="s">
        <v>1318</v>
      </c>
      <c r="Q99" s="955">
        <v>864300000</v>
      </c>
      <c r="R99" s="48">
        <v>44970</v>
      </c>
      <c r="S99" s="268">
        <v>46292</v>
      </c>
      <c r="T99" s="5">
        <f t="shared" si="12"/>
        <v>1323</v>
      </c>
      <c r="U99" s="5">
        <f t="shared" si="13"/>
        <v>6</v>
      </c>
      <c r="V99" s="739">
        <f t="shared" si="14"/>
        <v>391972.79000000004</v>
      </c>
      <c r="W99" s="48"/>
    </row>
    <row r="100" spans="1:23" ht="42" customHeight="1">
      <c r="A100" s="412"/>
      <c r="B100" s="346"/>
      <c r="C100" s="346"/>
      <c r="D100" s="953" t="str">
        <f t="shared" si="10"/>
        <v xml:space="preserve">고양덕은 도시개발사업 사후환경영향조사(운영시) 용역
</v>
      </c>
      <c r="E100" s="953"/>
      <c r="F100" s="953"/>
      <c r="G100" s="954">
        <f t="shared" si="11"/>
        <v>6271019.71</v>
      </c>
      <c r="H100" s="954"/>
      <c r="I100" s="415"/>
      <c r="J100" s="331"/>
      <c r="N100" s="5">
        <v>10</v>
      </c>
      <c r="O100" s="5" t="s">
        <v>1969</v>
      </c>
      <c r="P100" s="48" t="s">
        <v>527</v>
      </c>
      <c r="Q100" s="955">
        <v>781027000</v>
      </c>
      <c r="R100" s="48">
        <v>45279</v>
      </c>
      <c r="S100" s="268">
        <v>46374</v>
      </c>
      <c r="T100" s="5">
        <f t="shared" si="12"/>
        <v>1096</v>
      </c>
      <c r="U100" s="5">
        <f t="shared" si="13"/>
        <v>88</v>
      </c>
      <c r="V100" s="739">
        <f t="shared" si="14"/>
        <v>6271019.71</v>
      </c>
      <c r="W100" s="48"/>
    </row>
    <row r="101" spans="1:23" ht="42" customHeight="1">
      <c r="A101" s="412"/>
      <c r="B101" s="346"/>
      <c r="C101" s="346"/>
      <c r="D101" s="953" t="str">
        <f t="shared" si="10"/>
        <v>진안저동지구 풍수해생활권 종합정비사업 소규모 환경영향평가 용역
※ 과업중지중 2024.06.24</v>
      </c>
      <c r="E101" s="953"/>
      <c r="F101" s="953"/>
      <c r="G101" s="954">
        <f t="shared" si="11"/>
        <v>0</v>
      </c>
      <c r="H101" s="954"/>
      <c r="I101" s="415"/>
      <c r="J101" s="331"/>
      <c r="M101" s="48">
        <v>45467</v>
      </c>
      <c r="N101" s="5">
        <v>11</v>
      </c>
      <c r="O101" s="5" t="s">
        <v>1926</v>
      </c>
      <c r="P101" s="48" t="s">
        <v>1927</v>
      </c>
      <c r="Q101" s="955">
        <v>19950000</v>
      </c>
      <c r="R101" s="48">
        <v>45322</v>
      </c>
      <c r="S101" s="268">
        <v>45501</v>
      </c>
      <c r="T101" s="5">
        <f t="shared" si="12"/>
        <v>180</v>
      </c>
      <c r="U101" s="5">
        <v>0</v>
      </c>
      <c r="V101" s="739">
        <f t="shared" si="14"/>
        <v>0</v>
      </c>
      <c r="W101" s="48"/>
    </row>
    <row r="102" spans="1:23" ht="42" customHeight="1">
      <c r="A102" s="412"/>
      <c r="B102" s="346"/>
      <c r="C102" s="346"/>
      <c r="D102" s="953" t="str">
        <f t="shared" si="10"/>
        <v xml:space="preserve">제천강저2 공공지원민간임대주택 공급촉진지구 소규모 환경영향평가용역
</v>
      </c>
      <c r="E102" s="953"/>
      <c r="F102" s="953"/>
      <c r="G102" s="954">
        <f t="shared" si="11"/>
        <v>5179468.2799999993</v>
      </c>
      <c r="H102" s="954"/>
      <c r="I102" s="415"/>
      <c r="J102" s="331"/>
      <c r="N102" s="5">
        <v>12</v>
      </c>
      <c r="O102" s="5" t="s">
        <v>1928</v>
      </c>
      <c r="P102" s="48" t="s">
        <v>527</v>
      </c>
      <c r="Q102" s="955">
        <v>310910000</v>
      </c>
      <c r="R102" s="48">
        <v>45590</v>
      </c>
      <c r="S102" s="268">
        <v>47780</v>
      </c>
      <c r="T102" s="5">
        <f t="shared" si="12"/>
        <v>2191</v>
      </c>
      <c r="U102" s="5">
        <f t="shared" si="13"/>
        <v>365</v>
      </c>
      <c r="V102" s="739">
        <f t="shared" si="14"/>
        <v>5179468.2799999993</v>
      </c>
      <c r="W102" s="48"/>
    </row>
    <row r="103" spans="1:23" ht="42" customHeight="1">
      <c r="A103" s="412"/>
      <c r="B103" s="346"/>
      <c r="C103" s="346"/>
      <c r="D103" s="953" t="str">
        <f t="shared" si="10"/>
        <v xml:space="preserve">논산 연무~양촌 도로건설공사전략 및 환경영향평가
</v>
      </c>
      <c r="E103" s="953"/>
      <c r="F103" s="953"/>
      <c r="G103" s="954">
        <f t="shared" si="11"/>
        <v>2344844.73</v>
      </c>
      <c r="H103" s="954"/>
      <c r="I103" s="415"/>
      <c r="J103" s="331"/>
      <c r="N103" s="5">
        <v>13</v>
      </c>
      <c r="O103" s="5" t="s">
        <v>1983</v>
      </c>
      <c r="P103" s="48" t="s">
        <v>1963</v>
      </c>
      <c r="Q103" s="955">
        <v>156000000</v>
      </c>
      <c r="R103" s="48">
        <v>45603</v>
      </c>
      <c r="S103" s="268">
        <v>46407</v>
      </c>
      <c r="T103" s="5">
        <f t="shared" si="12"/>
        <v>805</v>
      </c>
      <c r="U103" s="5">
        <f t="shared" si="13"/>
        <v>121</v>
      </c>
      <c r="V103" s="739">
        <f t="shared" si="14"/>
        <v>2344844.73</v>
      </c>
      <c r="W103" s="48"/>
    </row>
    <row r="104" spans="1:23" ht="42" customHeight="1">
      <c r="A104" s="412"/>
      <c r="B104" s="346"/>
      <c r="C104" s="346"/>
      <c r="D104" s="953" t="str">
        <f t="shared" si="10"/>
        <v xml:space="preserve">영산강 하류권역(함평천 등) 하천기본계획 전략환경영향평가용역
</v>
      </c>
      <c r="E104" s="953"/>
      <c r="F104" s="953"/>
      <c r="G104" s="954">
        <f t="shared" si="11"/>
        <v>14452208.25</v>
      </c>
      <c r="H104" s="954"/>
      <c r="I104" s="415"/>
      <c r="J104" s="331"/>
      <c r="N104" s="5">
        <v>14</v>
      </c>
      <c r="O104" s="5" t="s">
        <v>1929</v>
      </c>
      <c r="P104" s="48" t="s">
        <v>1595</v>
      </c>
      <c r="Q104" s="955">
        <v>599728000</v>
      </c>
      <c r="R104" s="48">
        <v>45698</v>
      </c>
      <c r="S104" s="268">
        <v>46473</v>
      </c>
      <c r="T104" s="5">
        <f t="shared" si="12"/>
        <v>776</v>
      </c>
      <c r="U104" s="5">
        <f t="shared" si="13"/>
        <v>187</v>
      </c>
      <c r="V104" s="739">
        <f t="shared" si="14"/>
        <v>14452208.25</v>
      </c>
      <c r="W104" s="48"/>
    </row>
    <row r="105" spans="1:23" ht="42" customHeight="1">
      <c r="A105" s="412"/>
      <c r="B105" s="346"/>
      <c r="C105" s="346"/>
      <c r="D105" s="953" t="str">
        <f t="shared" si="10"/>
        <v>154kV 동면, 동춘천분기T/L 건설사업 소규모 환경평가용역
※ 과업중지중 2026.04.21</v>
      </c>
      <c r="E105" s="953"/>
      <c r="F105" s="953"/>
      <c r="G105" s="954">
        <f t="shared" si="11"/>
        <v>0</v>
      </c>
      <c r="H105" s="954"/>
      <c r="I105" s="415"/>
      <c r="J105" s="331"/>
      <c r="M105" s="48">
        <v>46133</v>
      </c>
      <c r="N105" s="5">
        <v>15</v>
      </c>
      <c r="O105" s="5" t="s">
        <v>1930</v>
      </c>
      <c r="P105" s="48" t="s">
        <v>808</v>
      </c>
      <c r="Q105" s="955">
        <v>23315000</v>
      </c>
      <c r="R105" s="48">
        <v>45825</v>
      </c>
      <c r="S105" s="268">
        <v>46184</v>
      </c>
      <c r="T105" s="5">
        <f t="shared" si="12"/>
        <v>360</v>
      </c>
      <c r="U105" s="5">
        <v>0</v>
      </c>
      <c r="V105" s="739">
        <f t="shared" si="14"/>
        <v>0</v>
      </c>
      <c r="W105" s="48"/>
    </row>
    <row r="106" spans="1:23" ht="42" customHeight="1">
      <c r="A106" s="412"/>
      <c r="B106" s="346"/>
      <c r="C106" s="346"/>
      <c r="D106" s="953" t="str">
        <f t="shared" si="10"/>
        <v xml:space="preserve">서산 수석지구 도시개발사업 사후환경영향조사용역
</v>
      </c>
      <c r="E106" s="953"/>
      <c r="F106" s="953"/>
      <c r="G106" s="954">
        <f t="shared" si="11"/>
        <v>23462328.170000002</v>
      </c>
      <c r="H106" s="954"/>
      <c r="I106" s="415"/>
      <c r="J106" s="331"/>
      <c r="N106" s="5">
        <v>17</v>
      </c>
      <c r="O106" s="5" t="s">
        <v>1984</v>
      </c>
      <c r="P106" s="48" t="s">
        <v>1985</v>
      </c>
      <c r="Q106" s="955">
        <v>1720785000</v>
      </c>
      <c r="R106" s="48">
        <v>45979</v>
      </c>
      <c r="S106" s="268">
        <v>48655</v>
      </c>
      <c r="T106" s="5">
        <f t="shared" si="12"/>
        <v>2677</v>
      </c>
      <c r="U106" s="5">
        <f t="shared" si="13"/>
        <v>365</v>
      </c>
      <c r="V106" s="739">
        <f t="shared" si="14"/>
        <v>23462328.170000002</v>
      </c>
      <c r="W106" s="48"/>
    </row>
    <row r="107" spans="1:23" ht="42" customHeight="1">
      <c r="A107" s="412"/>
      <c r="B107" s="346"/>
      <c r="C107" s="346"/>
      <c r="D107" s="953" t="str">
        <f t="shared" si="10"/>
        <v xml:space="preserve">154kV 신영일-영덕T/L 소규모환경영향평가 용역
</v>
      </c>
      <c r="E107" s="953"/>
      <c r="F107" s="953"/>
      <c r="G107" s="954">
        <f t="shared" si="11"/>
        <v>15167912.970000001</v>
      </c>
      <c r="H107" s="954"/>
      <c r="I107" s="415"/>
      <c r="J107" s="331"/>
      <c r="N107" s="5">
        <v>18</v>
      </c>
      <c r="O107" s="5" t="s">
        <v>1935</v>
      </c>
      <c r="P107" s="48" t="s">
        <v>830</v>
      </c>
      <c r="Q107" s="955">
        <v>224402000</v>
      </c>
      <c r="R107" s="48">
        <v>46140</v>
      </c>
      <c r="S107" s="268">
        <v>46679</v>
      </c>
      <c r="T107" s="5">
        <f t="shared" si="12"/>
        <v>540</v>
      </c>
      <c r="U107" s="5">
        <f t="shared" si="13"/>
        <v>365</v>
      </c>
      <c r="V107" s="739">
        <f t="shared" si="14"/>
        <v>15167912.970000001</v>
      </c>
      <c r="W107" s="48"/>
    </row>
    <row r="108" spans="1:23" ht="42" customHeight="1">
      <c r="A108" s="412"/>
      <c r="B108" s="346"/>
      <c r="C108" s="346"/>
      <c r="D108" s="953" t="str">
        <f t="shared" si="10"/>
        <v>고원3-1구장 조성사업 소규모환경영향평가 용역
※ 협의완료일 2026.09.14</v>
      </c>
      <c r="E108" s="953"/>
      <c r="F108" s="953"/>
      <c r="G108" s="954">
        <f t="shared" si="11"/>
        <v>0</v>
      </c>
      <c r="H108" s="954"/>
      <c r="I108" s="415"/>
      <c r="J108" s="331"/>
      <c r="L108" s="48">
        <v>46279</v>
      </c>
      <c r="M108" s="48">
        <v>46279</v>
      </c>
      <c r="N108" s="5">
        <v>19</v>
      </c>
      <c r="O108" s="5" t="s">
        <v>1936</v>
      </c>
      <c r="P108" s="48" t="s">
        <v>1937</v>
      </c>
      <c r="Q108" s="955">
        <v>14400000</v>
      </c>
      <c r="R108" s="48">
        <v>46174</v>
      </c>
      <c r="S108" s="268">
        <v>46293</v>
      </c>
      <c r="T108" s="5">
        <f t="shared" si="12"/>
        <v>120</v>
      </c>
      <c r="U108" s="5">
        <v>0</v>
      </c>
      <c r="V108" s="739">
        <f t="shared" si="14"/>
        <v>0</v>
      </c>
      <c r="W108" s="48"/>
    </row>
    <row r="109" spans="1:23" ht="42" customHeight="1">
      <c r="A109" s="412"/>
      <c r="B109" s="346"/>
      <c r="C109" s="346"/>
      <c r="D109" s="953" t="str">
        <f t="shared" si="10"/>
        <v xml:space="preserve">시흥거모 공공주택지구 주변도로 소규모 환경영향평가용역
</v>
      </c>
      <c r="E109" s="953"/>
      <c r="F109" s="953"/>
      <c r="G109" s="954">
        <f t="shared" si="11"/>
        <v>6517788.6099999994</v>
      </c>
      <c r="H109" s="954"/>
      <c r="I109" s="415"/>
      <c r="J109" s="331"/>
      <c r="N109" s="5">
        <v>20</v>
      </c>
      <c r="O109" s="5" t="s">
        <v>1938</v>
      </c>
      <c r="P109" s="48" t="s">
        <v>527</v>
      </c>
      <c r="Q109" s="955">
        <v>326068000</v>
      </c>
      <c r="R109" s="48">
        <v>46254</v>
      </c>
      <c r="S109" s="268">
        <v>48079</v>
      </c>
      <c r="T109" s="5">
        <f t="shared" si="12"/>
        <v>1826</v>
      </c>
      <c r="U109" s="5">
        <f t="shared" ref="U109:U110" si="15">IF(S109-$B$2+1&gt;365,365,S109-$B$2+1)</f>
        <v>365</v>
      </c>
      <c r="V109" s="739">
        <f t="shared" si="14"/>
        <v>6517788.6099999994</v>
      </c>
      <c r="W109" s="48"/>
    </row>
    <row r="110" spans="1:23" ht="42" customHeight="1">
      <c r="A110" s="412"/>
      <c r="B110" s="346"/>
      <c r="C110" s="346"/>
      <c r="D110" s="953" t="str">
        <f t="shared" si="10"/>
        <v xml:space="preserve">무주 설천-무풍 도로시설개량공사 사후환경영향조사용역
</v>
      </c>
      <c r="E110" s="953"/>
      <c r="F110" s="953"/>
      <c r="G110" s="954">
        <f t="shared" si="11"/>
        <v>25924125</v>
      </c>
      <c r="H110" s="954"/>
      <c r="I110" s="415"/>
      <c r="J110" s="331"/>
      <c r="L110" s="956"/>
      <c r="M110" s="956"/>
      <c r="N110" s="956">
        <v>21</v>
      </c>
      <c r="O110" s="956" t="s">
        <v>1939</v>
      </c>
      <c r="P110" s="958" t="s">
        <v>1318</v>
      </c>
      <c r="Q110" s="957">
        <v>2556900000</v>
      </c>
      <c r="R110" s="958">
        <v>46258</v>
      </c>
      <c r="S110" s="959">
        <v>49857</v>
      </c>
      <c r="T110" s="956">
        <f t="shared" si="12"/>
        <v>3600</v>
      </c>
      <c r="U110" s="956">
        <f t="shared" si="15"/>
        <v>365</v>
      </c>
      <c r="V110" s="960">
        <f t="shared" si="14"/>
        <v>25924125</v>
      </c>
      <c r="W110" s="958"/>
    </row>
    <row r="111" spans="1:23" ht="42" customHeight="1">
      <c r="A111" s="411" t="s">
        <v>10</v>
      </c>
      <c r="B111" s="411" t="str">
        <f>B10</f>
        <v>소음진동분야</v>
      </c>
      <c r="C111" s="413" t="str">
        <f>C10</f>
        <v>김승준</v>
      </c>
      <c r="D111" s="953" t="str">
        <f t="shared" si="10"/>
        <v>서울아산병원 중입자치료기 구축사업 환경보전방안 용역
※ 협의완료일 2026.01.29</v>
      </c>
      <c r="E111" s="953"/>
      <c r="F111" s="953"/>
      <c r="G111" s="954">
        <f t="shared" si="11"/>
        <v>0</v>
      </c>
      <c r="H111" s="954"/>
      <c r="I111" s="414">
        <f>SUM(G111:H116)</f>
        <v>82146912.840000004</v>
      </c>
      <c r="J111" s="322">
        <v>6</v>
      </c>
      <c r="L111" s="48">
        <v>46051</v>
      </c>
      <c r="M111" s="48"/>
      <c r="O111" s="739" t="s">
        <v>1940</v>
      </c>
      <c r="P111" s="48" t="s">
        <v>1941</v>
      </c>
      <c r="Q111" s="955">
        <v>165000000</v>
      </c>
      <c r="R111" s="48">
        <v>45677</v>
      </c>
      <c r="S111" s="268">
        <v>46022</v>
      </c>
      <c r="T111" s="5">
        <f t="shared" si="12"/>
        <v>346</v>
      </c>
      <c r="U111" s="5">
        <v>0</v>
      </c>
      <c r="V111" s="739">
        <f t="shared" si="14"/>
        <v>0</v>
      </c>
    </row>
    <row r="112" spans="1:23" ht="42" customHeight="1">
      <c r="A112" s="412"/>
      <c r="B112" s="412"/>
      <c r="C112" s="346"/>
      <c r="D112" s="953" t="str">
        <f t="shared" si="10"/>
        <v xml:space="preserve">서울국제금융센터(SIFC) 신축공사 환경보전방안검토(6차) 용역
</v>
      </c>
      <c r="E112" s="953"/>
      <c r="F112" s="953"/>
      <c r="G112" s="954">
        <f t="shared" si="11"/>
        <v>208089.18000000002</v>
      </c>
      <c r="H112" s="954"/>
      <c r="I112" s="415"/>
      <c r="J112" s="323"/>
      <c r="O112" s="739" t="s">
        <v>1942</v>
      </c>
      <c r="P112" s="48" t="s">
        <v>1943</v>
      </c>
      <c r="Q112" s="955">
        <v>36300000</v>
      </c>
      <c r="R112" s="48">
        <v>46139</v>
      </c>
      <c r="S112" s="268">
        <v>46295</v>
      </c>
      <c r="T112" s="5">
        <f t="shared" si="12"/>
        <v>157</v>
      </c>
      <c r="U112" s="5">
        <f t="shared" ref="U112:U131" si="16">IF(S112-$B$2+1&gt;365,365,S112-$B$2+1)</f>
        <v>9</v>
      </c>
      <c r="V112" s="739">
        <f t="shared" si="14"/>
        <v>208089.18000000002</v>
      </c>
    </row>
    <row r="113" spans="1:23" ht="42" customHeight="1">
      <c r="A113" s="412"/>
      <c r="B113" s="412"/>
      <c r="C113" s="346"/>
      <c r="D113" s="953"/>
      <c r="E113" s="953"/>
      <c r="F113" s="953"/>
      <c r="G113" s="954">
        <f t="shared" si="11"/>
        <v>6387905.8300000001</v>
      </c>
      <c r="H113" s="954"/>
      <c r="I113" s="415"/>
      <c r="J113" s="323"/>
      <c r="O113" s="739" t="s">
        <v>1956</v>
      </c>
      <c r="P113" s="48" t="s">
        <v>1955</v>
      </c>
      <c r="Q113" s="955">
        <v>1020800000</v>
      </c>
      <c r="R113" s="48">
        <v>44774</v>
      </c>
      <c r="S113" s="268">
        <v>46387</v>
      </c>
      <c r="T113" s="5">
        <f t="shared" si="12"/>
        <v>1614</v>
      </c>
      <c r="U113" s="5">
        <f t="shared" si="16"/>
        <v>101</v>
      </c>
      <c r="V113" s="739">
        <f t="shared" si="14"/>
        <v>6387905.8300000001</v>
      </c>
    </row>
    <row r="114" spans="1:23" ht="42" customHeight="1">
      <c r="A114" s="412"/>
      <c r="B114" s="412"/>
      <c r="C114" s="346"/>
      <c r="D114" s="953" t="str">
        <f t="shared" ref="D114:D132" si="17">O114 &amp; CHAR(10) &amp; IF(ISNUMBER(L114), "※ 협의완료일 " &amp; TEXT(L114, "YYYY.MM.DD"), IF(ISNUMBER(M114), IF(M114 &gt;= EDATE($B$2, 3), "※ 3개월이상 과업중지중 ", "※ 과업중지중 ") &amp; TEXT(M114, "YYYY.MM.DD"), ""))</f>
        <v xml:space="preserve">중앙보훈병원 치과병원 건립사업 사후환경영향조사용역
</v>
      </c>
      <c r="E114" s="953"/>
      <c r="F114" s="953"/>
      <c r="G114" s="954">
        <f t="shared" si="11"/>
        <v>1777578.02</v>
      </c>
      <c r="H114" s="954"/>
      <c r="I114" s="415"/>
      <c r="J114" s="323"/>
      <c r="O114" s="739" t="s">
        <v>1945</v>
      </c>
      <c r="P114" s="48" t="s">
        <v>1946</v>
      </c>
      <c r="Q114" s="955">
        <v>179787000</v>
      </c>
      <c r="R114" s="48">
        <v>44291</v>
      </c>
      <c r="S114" s="268">
        <v>46505</v>
      </c>
      <c r="T114" s="5">
        <f t="shared" si="12"/>
        <v>2215</v>
      </c>
      <c r="U114" s="5">
        <f t="shared" si="16"/>
        <v>219</v>
      </c>
      <c r="V114" s="739">
        <f t="shared" si="14"/>
        <v>1777578.02</v>
      </c>
    </row>
    <row r="115" spans="1:23" ht="42" customHeight="1">
      <c r="A115" s="412"/>
      <c r="B115" s="412"/>
      <c r="C115" s="346"/>
      <c r="D115" s="953" t="str">
        <f t="shared" si="17"/>
        <v xml:space="preserve">김포시 통진레코파크 증설사업 사후환경영향조사(공사시)
</v>
      </c>
      <c r="E115" s="953"/>
      <c r="F115" s="953"/>
      <c r="G115" s="954">
        <f t="shared" si="11"/>
        <v>20253000</v>
      </c>
      <c r="H115" s="954"/>
      <c r="I115" s="415"/>
      <c r="J115" s="323"/>
      <c r="O115" s="739" t="s">
        <v>1947</v>
      </c>
      <c r="P115" s="48" t="s">
        <v>569</v>
      </c>
      <c r="Q115" s="955">
        <v>607590000</v>
      </c>
      <c r="R115" s="48">
        <v>45558</v>
      </c>
      <c r="S115" s="268">
        <v>46652</v>
      </c>
      <c r="T115" s="5">
        <f t="shared" si="12"/>
        <v>1095</v>
      </c>
      <c r="U115" s="5">
        <f t="shared" si="16"/>
        <v>365</v>
      </c>
      <c r="V115" s="739">
        <f t="shared" si="14"/>
        <v>20253000</v>
      </c>
    </row>
    <row r="116" spans="1:23" ht="42" customHeight="1">
      <c r="A116" s="412"/>
      <c r="B116" s="412"/>
      <c r="C116" s="346"/>
      <c r="D116" s="953" t="str">
        <f t="shared" si="17"/>
        <v xml:space="preserve">인천 3,4호기 신예화사업 관련 환경영향평가용역
</v>
      </c>
      <c r="E116" s="953"/>
      <c r="F116" s="953"/>
      <c r="G116" s="954">
        <f t="shared" si="11"/>
        <v>53520339.809999995</v>
      </c>
      <c r="H116" s="954"/>
      <c r="I116" s="415"/>
      <c r="J116" s="323"/>
      <c r="L116" s="956"/>
      <c r="M116" s="956"/>
      <c r="N116" s="956"/>
      <c r="O116" s="960" t="s">
        <v>1957</v>
      </c>
      <c r="P116" s="958" t="s">
        <v>1958</v>
      </c>
      <c r="Q116" s="957">
        <v>1510300000</v>
      </c>
      <c r="R116" s="958">
        <v>45723</v>
      </c>
      <c r="S116" s="959">
        <v>46752</v>
      </c>
      <c r="T116" s="956">
        <f t="shared" si="12"/>
        <v>1030</v>
      </c>
      <c r="U116" s="956">
        <f t="shared" si="16"/>
        <v>365</v>
      </c>
      <c r="V116" s="960">
        <f t="shared" si="14"/>
        <v>53520339.809999995</v>
      </c>
      <c r="W116" s="958"/>
    </row>
    <row r="117" spans="1:23" ht="42" customHeight="1">
      <c r="A117" s="411" t="s">
        <v>10</v>
      </c>
      <c r="B117" s="411" t="str">
        <f>B11</f>
        <v>자연환경분야</v>
      </c>
      <c r="C117" s="413" t="str">
        <f>C11</f>
        <v>임인수</v>
      </c>
      <c r="D117" s="953" t="str">
        <f t="shared" si="17"/>
        <v xml:space="preserve">하남교산 동남로 연결도로 소규모 환경영향평가 용역
</v>
      </c>
      <c r="E117" s="953"/>
      <c r="F117" s="953"/>
      <c r="G117" s="954">
        <f t="shared" si="11"/>
        <v>1316180.02</v>
      </c>
      <c r="H117" s="954"/>
      <c r="I117" s="414">
        <f>SUM(G117:H132)</f>
        <v>207852450.22999996</v>
      </c>
      <c r="J117" s="322">
        <v>6</v>
      </c>
      <c r="N117" s="5">
        <v>1</v>
      </c>
      <c r="O117" s="739" t="s">
        <v>1918</v>
      </c>
      <c r="P117" s="48" t="s">
        <v>1919</v>
      </c>
      <c r="Q117" s="955">
        <v>134045000</v>
      </c>
      <c r="R117" s="48">
        <v>43697</v>
      </c>
      <c r="S117" s="268">
        <v>46568</v>
      </c>
      <c r="T117" s="5">
        <f t="shared" si="12"/>
        <v>2872</v>
      </c>
      <c r="U117" s="5">
        <f t="shared" si="16"/>
        <v>282</v>
      </c>
      <c r="V117" s="739">
        <f t="shared" si="14"/>
        <v>1316180.02</v>
      </c>
    </row>
    <row r="118" spans="1:23" ht="42" customHeight="1">
      <c r="A118" s="412"/>
      <c r="B118" s="412"/>
      <c r="C118" s="346"/>
      <c r="D118" s="953" t="str">
        <f t="shared" si="17"/>
        <v xml:space="preserve">봉화댐 건설사업 공사시 사후환경영향조사 용역
</v>
      </c>
      <c r="E118" s="953"/>
      <c r="F118" s="953"/>
      <c r="G118" s="954">
        <f t="shared" si="11"/>
        <v>2491787.1199999996</v>
      </c>
      <c r="H118" s="954"/>
      <c r="I118" s="415"/>
      <c r="J118" s="323"/>
      <c r="N118" s="5">
        <v>2</v>
      </c>
      <c r="O118" s="739" t="s">
        <v>611</v>
      </c>
      <c r="P118" s="48" t="s">
        <v>448</v>
      </c>
      <c r="Q118" s="955">
        <v>465894000</v>
      </c>
      <c r="R118" s="48">
        <v>43774</v>
      </c>
      <c r="S118" s="268">
        <v>46428</v>
      </c>
      <c r="T118" s="5">
        <f t="shared" si="12"/>
        <v>2655</v>
      </c>
      <c r="U118" s="5">
        <f t="shared" si="16"/>
        <v>142</v>
      </c>
      <c r="V118" s="739">
        <f t="shared" si="14"/>
        <v>2491787.1199999996</v>
      </c>
    </row>
    <row r="119" spans="1:23" ht="42" customHeight="1">
      <c r="A119" s="412"/>
      <c r="B119" s="412"/>
      <c r="C119" s="346"/>
      <c r="D119" s="953" t="str">
        <f t="shared" si="17"/>
        <v xml:space="preserve">영천하이테크파크지구 사후환경영향조사(공사시) 용역
</v>
      </c>
      <c r="E119" s="953"/>
      <c r="F119" s="953"/>
      <c r="G119" s="954">
        <f t="shared" si="11"/>
        <v>11035044.25</v>
      </c>
      <c r="H119" s="954"/>
      <c r="I119" s="415"/>
      <c r="J119" s="323"/>
      <c r="N119" s="5">
        <v>3</v>
      </c>
      <c r="O119" s="739" t="s">
        <v>1974</v>
      </c>
      <c r="P119" s="48" t="s">
        <v>527</v>
      </c>
      <c r="Q119" s="955">
        <v>1558700000</v>
      </c>
      <c r="R119" s="48">
        <v>44187</v>
      </c>
      <c r="S119" s="268">
        <v>46446</v>
      </c>
      <c r="T119" s="5">
        <f t="shared" si="12"/>
        <v>2260</v>
      </c>
      <c r="U119" s="5">
        <f t="shared" si="16"/>
        <v>160</v>
      </c>
      <c r="V119" s="739">
        <f t="shared" si="14"/>
        <v>11035044.25</v>
      </c>
    </row>
    <row r="120" spans="1:23" ht="42" customHeight="1">
      <c r="A120" s="412"/>
      <c r="B120" s="412"/>
      <c r="C120" s="346"/>
      <c r="D120" s="953" t="str">
        <f t="shared" si="17"/>
        <v xml:space="preserve">호남고속 2단계(고막원~목포) 사후환경영향조사 용역
</v>
      </c>
      <c r="E120" s="953"/>
      <c r="F120" s="953"/>
      <c r="G120" s="954">
        <f t="shared" si="11"/>
        <v>52796700.149999999</v>
      </c>
      <c r="H120" s="954"/>
      <c r="I120" s="415"/>
      <c r="J120" s="323"/>
      <c r="N120" s="5">
        <v>4</v>
      </c>
      <c r="O120" s="739" t="s">
        <v>1986</v>
      </c>
      <c r="P120" s="48" t="s">
        <v>454</v>
      </c>
      <c r="Q120" s="955">
        <v>5041000000</v>
      </c>
      <c r="R120" s="48">
        <v>44364</v>
      </c>
      <c r="S120" s="268">
        <v>47848</v>
      </c>
      <c r="T120" s="5">
        <f t="shared" si="12"/>
        <v>3485</v>
      </c>
      <c r="U120" s="5">
        <f t="shared" si="16"/>
        <v>365</v>
      </c>
      <c r="V120" s="739">
        <f t="shared" si="14"/>
        <v>52796700.149999999</v>
      </c>
    </row>
    <row r="121" spans="1:23" ht="42" customHeight="1">
      <c r="A121" s="412"/>
      <c r="B121" s="412"/>
      <c r="C121" s="346"/>
      <c r="D121" s="953" t="str">
        <f t="shared" si="17"/>
        <v>용인중앙공원 공공지원민간임대주택 공급촉진지구 환경영향평가용역
※ 협의완료일 2023.08.24</v>
      </c>
      <c r="E121" s="953"/>
      <c r="F121" s="953"/>
      <c r="G121" s="954">
        <f t="shared" si="11"/>
        <v>0</v>
      </c>
      <c r="H121" s="954"/>
      <c r="I121" s="415"/>
      <c r="J121" s="323"/>
      <c r="L121" s="48">
        <v>45162</v>
      </c>
      <c r="N121" s="5">
        <v>5</v>
      </c>
      <c r="O121" s="739" t="s">
        <v>1987</v>
      </c>
      <c r="P121" s="48" t="s">
        <v>527</v>
      </c>
      <c r="Q121" s="955">
        <v>960100000</v>
      </c>
      <c r="R121" s="48">
        <v>44364</v>
      </c>
      <c r="S121" s="268">
        <v>46853</v>
      </c>
      <c r="T121" s="5">
        <f t="shared" si="12"/>
        <v>2490</v>
      </c>
      <c r="U121" s="5">
        <v>0</v>
      </c>
      <c r="V121" s="739">
        <f t="shared" si="14"/>
        <v>0</v>
      </c>
    </row>
    <row r="122" spans="1:23" ht="42" customHeight="1">
      <c r="A122" s="412"/>
      <c r="B122" s="412"/>
      <c r="C122" s="346"/>
      <c r="D122" s="953" t="str">
        <f t="shared" si="17"/>
        <v>원주 단계공원 공공지원민간임대주택 공급촉진지구 조성사업 환경영향평가용역
※ 협의완료일 2023.07.05</v>
      </c>
      <c r="E122" s="953"/>
      <c r="F122" s="953"/>
      <c r="G122" s="954">
        <f t="shared" si="11"/>
        <v>0</v>
      </c>
      <c r="H122" s="954"/>
      <c r="I122" s="415"/>
      <c r="J122" s="323"/>
      <c r="L122" s="48">
        <v>45112</v>
      </c>
      <c r="N122" s="5">
        <v>6</v>
      </c>
      <c r="O122" s="739" t="s">
        <v>1988</v>
      </c>
      <c r="P122" s="48" t="s">
        <v>527</v>
      </c>
      <c r="Q122" s="955">
        <v>913690000</v>
      </c>
      <c r="R122" s="48">
        <v>44405</v>
      </c>
      <c r="S122" s="268">
        <v>46976</v>
      </c>
      <c r="T122" s="5">
        <f t="shared" si="12"/>
        <v>2572</v>
      </c>
      <c r="U122" s="5">
        <v>0</v>
      </c>
      <c r="V122" s="739">
        <f t="shared" si="14"/>
        <v>0</v>
      </c>
      <c r="W122" s="48"/>
    </row>
    <row r="123" spans="1:23" ht="42" customHeight="1">
      <c r="A123" s="412"/>
      <c r="B123" s="412"/>
      <c r="C123" s="346"/>
      <c r="D123" s="953" t="str">
        <f t="shared" si="17"/>
        <v xml:space="preserve">구리갈매역세권 공공주택지구 사후환경영향조사(공사시)용역
</v>
      </c>
      <c r="E123" s="953"/>
      <c r="F123" s="953"/>
      <c r="G123" s="954">
        <f t="shared" si="11"/>
        <v>20467438.600000001</v>
      </c>
      <c r="H123" s="954"/>
      <c r="I123" s="415"/>
      <c r="J123" s="323"/>
      <c r="N123" s="5">
        <v>7</v>
      </c>
      <c r="O123" s="739" t="s">
        <v>1964</v>
      </c>
      <c r="P123" s="48" t="s">
        <v>527</v>
      </c>
      <c r="Q123" s="955">
        <v>1689545000</v>
      </c>
      <c r="R123" s="48">
        <v>44454</v>
      </c>
      <c r="S123" s="268">
        <v>47466</v>
      </c>
      <c r="T123" s="5">
        <f t="shared" si="12"/>
        <v>3013</v>
      </c>
      <c r="U123" s="5">
        <f t="shared" si="16"/>
        <v>365</v>
      </c>
      <c r="V123" s="739">
        <f t="shared" si="14"/>
        <v>20467438.600000001</v>
      </c>
    </row>
    <row r="124" spans="1:23" ht="42" customHeight="1">
      <c r="A124" s="412"/>
      <c r="B124" s="412"/>
      <c r="C124" s="346"/>
      <c r="D124" s="953" t="str">
        <f t="shared" si="17"/>
        <v>진안저동지구 풍수해생활권 종합정비사업 소규모 환경영향평가 용역
※ 과업중지중 2024.06.24</v>
      </c>
      <c r="E124" s="953"/>
      <c r="F124" s="953"/>
      <c r="G124" s="954">
        <f t="shared" si="11"/>
        <v>0</v>
      </c>
      <c r="H124" s="954"/>
      <c r="I124" s="415"/>
      <c r="J124" s="323"/>
      <c r="M124" s="48">
        <v>45467</v>
      </c>
      <c r="N124" s="5">
        <v>8</v>
      </c>
      <c r="O124" s="739" t="s">
        <v>1926</v>
      </c>
      <c r="P124" s="48" t="s">
        <v>1927</v>
      </c>
      <c r="Q124" s="955">
        <v>19950000</v>
      </c>
      <c r="R124" s="48">
        <v>45322</v>
      </c>
      <c r="S124" s="268">
        <v>45501</v>
      </c>
      <c r="T124" s="5">
        <f t="shared" si="12"/>
        <v>180</v>
      </c>
      <c r="U124" s="5">
        <v>0</v>
      </c>
      <c r="V124" s="739">
        <f t="shared" si="14"/>
        <v>0</v>
      </c>
    </row>
    <row r="125" spans="1:23" ht="42" customHeight="1">
      <c r="A125" s="412"/>
      <c r="B125" s="412"/>
      <c r="C125" s="346"/>
      <c r="D125" s="953" t="str">
        <f t="shared" si="17"/>
        <v xml:space="preserve">여주~원주 복선전철 사후환경영향조사용역
</v>
      </c>
      <c r="E125" s="953"/>
      <c r="F125" s="953"/>
      <c r="G125" s="954">
        <f t="shared" si="11"/>
        <v>38977345.989999995</v>
      </c>
      <c r="H125" s="954"/>
      <c r="I125" s="415"/>
      <c r="J125" s="323"/>
      <c r="N125" s="5">
        <v>9</v>
      </c>
      <c r="O125" s="739" t="s">
        <v>1970</v>
      </c>
      <c r="P125" s="48" t="s">
        <v>454</v>
      </c>
      <c r="Q125" s="955">
        <v>2981500000</v>
      </c>
      <c r="R125" s="48">
        <v>45422</v>
      </c>
      <c r="S125" s="268">
        <v>48213</v>
      </c>
      <c r="T125" s="5">
        <f t="shared" si="12"/>
        <v>2792</v>
      </c>
      <c r="U125" s="5">
        <f t="shared" si="16"/>
        <v>365</v>
      </c>
      <c r="V125" s="739">
        <f t="shared" si="14"/>
        <v>38977345.989999995</v>
      </c>
    </row>
    <row r="126" spans="1:23" ht="42" customHeight="1">
      <c r="A126" s="412"/>
      <c r="B126" s="412"/>
      <c r="C126" s="346"/>
      <c r="D126" s="953" t="str">
        <f t="shared" si="17"/>
        <v xml:space="preserve">제천강저2 공공지원민간임대주택 공급촉진지구 소규모 환경영향평가용역
</v>
      </c>
      <c r="E126" s="953"/>
      <c r="F126" s="953"/>
      <c r="G126" s="954">
        <f t="shared" si="11"/>
        <v>5179468.2799999993</v>
      </c>
      <c r="H126" s="954"/>
      <c r="I126" s="415"/>
      <c r="J126" s="323"/>
      <c r="N126" s="5">
        <v>10</v>
      </c>
      <c r="O126" s="739" t="s">
        <v>1928</v>
      </c>
      <c r="P126" s="48" t="s">
        <v>527</v>
      </c>
      <c r="Q126" s="955">
        <v>310910000</v>
      </c>
      <c r="R126" s="48">
        <v>45590</v>
      </c>
      <c r="S126" s="268">
        <v>47780</v>
      </c>
      <c r="T126" s="5">
        <f t="shared" si="12"/>
        <v>2191</v>
      </c>
      <c r="U126" s="5">
        <f t="shared" si="16"/>
        <v>365</v>
      </c>
      <c r="V126" s="739">
        <f t="shared" si="14"/>
        <v>5179468.2799999993</v>
      </c>
      <c r="W126" s="48"/>
    </row>
    <row r="127" spans="1:23" ht="42" customHeight="1">
      <c r="A127" s="412"/>
      <c r="B127" s="412"/>
      <c r="C127" s="346"/>
      <c r="D127" s="953" t="str">
        <f t="shared" si="17"/>
        <v>154kV 동면, 동춘천분기T/L 건설사업 소규모 환경평가용역
※ 과업중지중 2026.04.21</v>
      </c>
      <c r="E127" s="953"/>
      <c r="F127" s="953"/>
      <c r="G127" s="954">
        <f t="shared" si="11"/>
        <v>0</v>
      </c>
      <c r="H127" s="954"/>
      <c r="I127" s="415"/>
      <c r="J127" s="323"/>
      <c r="M127" s="48">
        <v>46133</v>
      </c>
      <c r="N127" s="5">
        <v>11</v>
      </c>
      <c r="O127" s="739" t="s">
        <v>1930</v>
      </c>
      <c r="P127" s="48" t="s">
        <v>808</v>
      </c>
      <c r="Q127" s="955">
        <v>23315000</v>
      </c>
      <c r="R127" s="48">
        <v>45825</v>
      </c>
      <c r="S127" s="268">
        <v>46184</v>
      </c>
      <c r="T127" s="5">
        <f t="shared" si="12"/>
        <v>360</v>
      </c>
      <c r="U127" s="5">
        <v>0</v>
      </c>
      <c r="V127" s="739">
        <f t="shared" si="14"/>
        <v>0</v>
      </c>
    </row>
    <row r="128" spans="1:23" ht="42" customHeight="1">
      <c r="A128" s="412"/>
      <c r="B128" s="412"/>
      <c r="C128" s="346"/>
      <c r="D128" s="953" t="str">
        <f t="shared" si="17"/>
        <v xml:space="preserve">이사천권역 하천기본계획 전략환경영향평가용역
</v>
      </c>
      <c r="E128" s="953"/>
      <c r="F128" s="953"/>
      <c r="G128" s="954">
        <f t="shared" si="11"/>
        <v>35816025</v>
      </c>
      <c r="H128" s="954"/>
      <c r="I128" s="415"/>
      <c r="J128" s="323"/>
      <c r="N128" s="5">
        <v>13</v>
      </c>
      <c r="O128" s="739" t="s">
        <v>1932</v>
      </c>
      <c r="P128" s="48" t="s">
        <v>1595</v>
      </c>
      <c r="Q128" s="955">
        <v>722340000</v>
      </c>
      <c r="R128" s="48">
        <v>45924</v>
      </c>
      <c r="S128" s="268">
        <v>46643</v>
      </c>
      <c r="T128" s="5">
        <f t="shared" si="12"/>
        <v>720</v>
      </c>
      <c r="U128" s="5">
        <f t="shared" si="16"/>
        <v>357</v>
      </c>
      <c r="V128" s="739">
        <f t="shared" si="14"/>
        <v>35816025</v>
      </c>
    </row>
    <row r="129" spans="1:22" ht="42" customHeight="1">
      <c r="A129" s="412"/>
      <c r="B129" s="412"/>
      <c r="C129" s="346"/>
      <c r="D129" s="953" t="str">
        <f t="shared" si="17"/>
        <v xml:space="preserve">서울 신길15 도심 공공주택 복합사업 소규모 환경영향평가용역
</v>
      </c>
      <c r="E129" s="953"/>
      <c r="F129" s="953"/>
      <c r="G129" s="954">
        <f t="shared" si="11"/>
        <v>5016059.5699999994</v>
      </c>
      <c r="H129" s="954"/>
      <c r="I129" s="415"/>
      <c r="J129" s="323"/>
      <c r="N129" s="5">
        <v>14</v>
      </c>
      <c r="O129" s="739" t="s">
        <v>1933</v>
      </c>
      <c r="P129" s="48" t="s">
        <v>527</v>
      </c>
      <c r="Q129" s="955">
        <v>301101000</v>
      </c>
      <c r="R129" s="48">
        <v>45930</v>
      </c>
      <c r="S129" s="268">
        <v>48120</v>
      </c>
      <c r="T129" s="5">
        <f t="shared" si="12"/>
        <v>2191</v>
      </c>
      <c r="U129" s="5">
        <f t="shared" si="16"/>
        <v>365</v>
      </c>
      <c r="V129" s="739">
        <f t="shared" si="14"/>
        <v>5016059.5699999994</v>
      </c>
    </row>
    <row r="130" spans="1:22" ht="42" customHeight="1">
      <c r="A130" s="412"/>
      <c r="B130" s="412"/>
      <c r="C130" s="346"/>
      <c r="D130" s="953" t="str">
        <f t="shared" si="17"/>
        <v xml:space="preserve">성남서현 공공주택지구 사후환경영향조사(공사시) 용역
</v>
      </c>
      <c r="E130" s="953"/>
      <c r="F130" s="953"/>
      <c r="G130" s="954">
        <f t="shared" si="11"/>
        <v>19588488.280000001</v>
      </c>
      <c r="H130" s="954"/>
      <c r="I130" s="415"/>
      <c r="J130" s="323"/>
      <c r="N130" s="5">
        <v>15</v>
      </c>
      <c r="O130" s="739" t="s">
        <v>1934</v>
      </c>
      <c r="P130" s="48" t="s">
        <v>527</v>
      </c>
      <c r="Q130" s="955">
        <v>800713000</v>
      </c>
      <c r="R130" s="48">
        <v>46037</v>
      </c>
      <c r="S130" s="268">
        <v>47528</v>
      </c>
      <c r="T130" s="5">
        <f t="shared" si="12"/>
        <v>1492</v>
      </c>
      <c r="U130" s="5">
        <f t="shared" si="16"/>
        <v>365</v>
      </c>
      <c r="V130" s="739">
        <f t="shared" si="14"/>
        <v>19588488.280000001</v>
      </c>
    </row>
    <row r="131" spans="1:22" ht="42" customHeight="1">
      <c r="A131" s="412"/>
      <c r="B131" s="412"/>
      <c r="C131" s="346"/>
      <c r="D131" s="953" t="str">
        <f t="shared" si="17"/>
        <v xml:space="preserve">154kV 신영일-영덕T/L 소규모환경영향평가 용역
</v>
      </c>
      <c r="E131" s="953"/>
      <c r="F131" s="953"/>
      <c r="G131" s="954">
        <f t="shared" si="11"/>
        <v>15167912.970000001</v>
      </c>
      <c r="H131" s="954"/>
      <c r="I131" s="415"/>
      <c r="J131" s="323"/>
      <c r="N131" s="5">
        <v>16</v>
      </c>
      <c r="O131" s="739" t="s">
        <v>1935</v>
      </c>
      <c r="P131" s="48" t="s">
        <v>830</v>
      </c>
      <c r="Q131" s="955">
        <v>224402000</v>
      </c>
      <c r="R131" s="48">
        <v>46140</v>
      </c>
      <c r="S131" s="268">
        <v>46679</v>
      </c>
      <c r="T131" s="5">
        <f t="shared" si="12"/>
        <v>540</v>
      </c>
      <c r="U131" s="5">
        <f t="shared" si="16"/>
        <v>365</v>
      </c>
      <c r="V131" s="739">
        <f t="shared" si="14"/>
        <v>15167912.970000001</v>
      </c>
    </row>
    <row r="132" spans="1:22" ht="42" customHeight="1">
      <c r="A132" s="423"/>
      <c r="B132" s="423"/>
      <c r="C132" s="446"/>
      <c r="D132" s="953" t="str">
        <f t="shared" si="17"/>
        <v>고원3-1구장 조성사업 소규모환경영향평가 용역
※ 협의완료일 2026.09.14</v>
      </c>
      <c r="E132" s="953"/>
      <c r="F132" s="953"/>
      <c r="G132" s="954">
        <f t="shared" si="11"/>
        <v>0</v>
      </c>
      <c r="H132" s="954"/>
      <c r="I132" s="421"/>
      <c r="J132" s="445"/>
      <c r="L132" s="48">
        <v>46279</v>
      </c>
      <c r="M132" s="48">
        <v>46279</v>
      </c>
      <c r="N132" s="5">
        <v>17</v>
      </c>
      <c r="O132" s="5" t="s">
        <v>1936</v>
      </c>
      <c r="P132" s="5" t="s">
        <v>1937</v>
      </c>
      <c r="Q132" s="955">
        <v>14400000</v>
      </c>
      <c r="R132" s="48">
        <v>46174</v>
      </c>
      <c r="S132" s="268">
        <v>46293</v>
      </c>
      <c r="T132" s="5">
        <f t="shared" si="12"/>
        <v>120</v>
      </c>
      <c r="U132" s="5">
        <v>0</v>
      </c>
      <c r="V132" s="739">
        <f t="shared" si="14"/>
        <v>0</v>
      </c>
    </row>
    <row r="133" spans="1:22">
      <c r="L133" s="48"/>
      <c r="M133" s="48"/>
      <c r="Q133" s="955"/>
      <c r="R133" s="48"/>
      <c r="S133" s="268"/>
    </row>
  </sheetData>
  <mergeCells count="290">
    <mergeCell ref="D131:F131"/>
    <mergeCell ref="G131:H131"/>
    <mergeCell ref="D132:F132"/>
    <mergeCell ref="G132:H132"/>
    <mergeCell ref="D128:F128"/>
    <mergeCell ref="G128:H128"/>
    <mergeCell ref="D129:F129"/>
    <mergeCell ref="G129:H129"/>
    <mergeCell ref="D130:F130"/>
    <mergeCell ref="G130:H130"/>
    <mergeCell ref="G124:H124"/>
    <mergeCell ref="D125:F125"/>
    <mergeCell ref="G125:H125"/>
    <mergeCell ref="D126:F126"/>
    <mergeCell ref="G126:H126"/>
    <mergeCell ref="D127:F127"/>
    <mergeCell ref="G127:H127"/>
    <mergeCell ref="J117:J132"/>
    <mergeCell ref="D118:F118"/>
    <mergeCell ref="G118:H118"/>
    <mergeCell ref="D119:F119"/>
    <mergeCell ref="G119:H119"/>
    <mergeCell ref="D120:F120"/>
    <mergeCell ref="G120:H120"/>
    <mergeCell ref="D121:F121"/>
    <mergeCell ref="G121:H121"/>
    <mergeCell ref="D122:F122"/>
    <mergeCell ref="A117:A132"/>
    <mergeCell ref="B117:B132"/>
    <mergeCell ref="C117:C132"/>
    <mergeCell ref="D117:F117"/>
    <mergeCell ref="G117:H117"/>
    <mergeCell ref="I117:I132"/>
    <mergeCell ref="G122:H122"/>
    <mergeCell ref="D123:F123"/>
    <mergeCell ref="G123:H123"/>
    <mergeCell ref="D124:F124"/>
    <mergeCell ref="I111:I116"/>
    <mergeCell ref="J111:J116"/>
    <mergeCell ref="D112:F112"/>
    <mergeCell ref="G112:H112"/>
    <mergeCell ref="D113:F113"/>
    <mergeCell ref="G113:H113"/>
    <mergeCell ref="D114:F114"/>
    <mergeCell ref="G114:H114"/>
    <mergeCell ref="D115:F115"/>
    <mergeCell ref="G115:H115"/>
    <mergeCell ref="D110:F110"/>
    <mergeCell ref="G110:H110"/>
    <mergeCell ref="A111:A116"/>
    <mergeCell ref="B111:B116"/>
    <mergeCell ref="C111:C116"/>
    <mergeCell ref="D111:F111"/>
    <mergeCell ref="G111:H111"/>
    <mergeCell ref="D116:F116"/>
    <mergeCell ref="G116:H116"/>
    <mergeCell ref="D107:F107"/>
    <mergeCell ref="G107:H107"/>
    <mergeCell ref="D108:F108"/>
    <mergeCell ref="G108:H108"/>
    <mergeCell ref="D109:F109"/>
    <mergeCell ref="G109:H109"/>
    <mergeCell ref="D104:F104"/>
    <mergeCell ref="G104:H104"/>
    <mergeCell ref="D105:F105"/>
    <mergeCell ref="G105:H105"/>
    <mergeCell ref="D106:F106"/>
    <mergeCell ref="G106:H106"/>
    <mergeCell ref="D101:F101"/>
    <mergeCell ref="G101:H101"/>
    <mergeCell ref="D102:F102"/>
    <mergeCell ref="G102:H102"/>
    <mergeCell ref="D103:F103"/>
    <mergeCell ref="G103:H103"/>
    <mergeCell ref="G97:H97"/>
    <mergeCell ref="D98:F98"/>
    <mergeCell ref="G98:H98"/>
    <mergeCell ref="D99:F99"/>
    <mergeCell ref="G99:H99"/>
    <mergeCell ref="D100:F100"/>
    <mergeCell ref="G100:H100"/>
    <mergeCell ref="I91:I110"/>
    <mergeCell ref="J91:J110"/>
    <mergeCell ref="D92:F92"/>
    <mergeCell ref="G92:H92"/>
    <mergeCell ref="D93:F93"/>
    <mergeCell ref="G93:H93"/>
    <mergeCell ref="D94:F94"/>
    <mergeCell ref="G94:H94"/>
    <mergeCell ref="D95:F95"/>
    <mergeCell ref="G95:H95"/>
    <mergeCell ref="D90:F90"/>
    <mergeCell ref="G90:H90"/>
    <mergeCell ref="A91:A110"/>
    <mergeCell ref="B91:B110"/>
    <mergeCell ref="C91:C110"/>
    <mergeCell ref="D91:F91"/>
    <mergeCell ref="G91:H91"/>
    <mergeCell ref="D96:F96"/>
    <mergeCell ref="G96:H96"/>
    <mergeCell ref="D97:F97"/>
    <mergeCell ref="D87:F87"/>
    <mergeCell ref="G87:H87"/>
    <mergeCell ref="D88:F88"/>
    <mergeCell ref="G88:H88"/>
    <mergeCell ref="D89:F89"/>
    <mergeCell ref="G89:H89"/>
    <mergeCell ref="D84:F84"/>
    <mergeCell ref="G84:H84"/>
    <mergeCell ref="D85:F85"/>
    <mergeCell ref="G85:H85"/>
    <mergeCell ref="D86:F86"/>
    <mergeCell ref="G86:H86"/>
    <mergeCell ref="D81:F81"/>
    <mergeCell ref="G81:H81"/>
    <mergeCell ref="D82:F82"/>
    <mergeCell ref="G82:H82"/>
    <mergeCell ref="D83:F83"/>
    <mergeCell ref="G83:H83"/>
    <mergeCell ref="D78:F78"/>
    <mergeCell ref="G78:H78"/>
    <mergeCell ref="D79:F79"/>
    <mergeCell ref="G79:H79"/>
    <mergeCell ref="D80:F80"/>
    <mergeCell ref="G80:H80"/>
    <mergeCell ref="G74:H74"/>
    <mergeCell ref="D75:F75"/>
    <mergeCell ref="G75:H75"/>
    <mergeCell ref="D76:F76"/>
    <mergeCell ref="G76:H76"/>
    <mergeCell ref="D77:F77"/>
    <mergeCell ref="G77:H77"/>
    <mergeCell ref="I69:I90"/>
    <mergeCell ref="J69:J90"/>
    <mergeCell ref="D70:F70"/>
    <mergeCell ref="G70:H70"/>
    <mergeCell ref="D71:F71"/>
    <mergeCell ref="G71:H71"/>
    <mergeCell ref="D72:F72"/>
    <mergeCell ref="G72:H72"/>
    <mergeCell ref="D73:F73"/>
    <mergeCell ref="G73:H73"/>
    <mergeCell ref="D67:F67"/>
    <mergeCell ref="G67:H67"/>
    <mergeCell ref="D68:F68"/>
    <mergeCell ref="G68:H68"/>
    <mergeCell ref="A69:A90"/>
    <mergeCell ref="B69:B90"/>
    <mergeCell ref="C69:C90"/>
    <mergeCell ref="D69:F69"/>
    <mergeCell ref="G69:H69"/>
    <mergeCell ref="D74:F74"/>
    <mergeCell ref="D64:F64"/>
    <mergeCell ref="G64:H64"/>
    <mergeCell ref="D65:F65"/>
    <mergeCell ref="G65:H65"/>
    <mergeCell ref="D66:F66"/>
    <mergeCell ref="G66:H66"/>
    <mergeCell ref="D61:F61"/>
    <mergeCell ref="G61:H61"/>
    <mergeCell ref="D62:F62"/>
    <mergeCell ref="G62:H62"/>
    <mergeCell ref="D63:F63"/>
    <mergeCell ref="G63:H63"/>
    <mergeCell ref="G57:H57"/>
    <mergeCell ref="D58:F58"/>
    <mergeCell ref="G58:H58"/>
    <mergeCell ref="D59:F59"/>
    <mergeCell ref="G59:H59"/>
    <mergeCell ref="D60:F60"/>
    <mergeCell ref="G60:H60"/>
    <mergeCell ref="I51:I68"/>
    <mergeCell ref="J51:J68"/>
    <mergeCell ref="D52:F52"/>
    <mergeCell ref="G52:H52"/>
    <mergeCell ref="D53:F53"/>
    <mergeCell ref="G53:H53"/>
    <mergeCell ref="D54:F54"/>
    <mergeCell ref="G54:H54"/>
    <mergeCell ref="D55:F55"/>
    <mergeCell ref="G55:H55"/>
    <mergeCell ref="G49:H49"/>
    <mergeCell ref="D50:F50"/>
    <mergeCell ref="G50:H50"/>
    <mergeCell ref="B51:B68"/>
    <mergeCell ref="C51:C68"/>
    <mergeCell ref="D51:F51"/>
    <mergeCell ref="G51:H51"/>
    <mergeCell ref="D56:F56"/>
    <mergeCell ref="G56:H56"/>
    <mergeCell ref="D57:F57"/>
    <mergeCell ref="I44:I50"/>
    <mergeCell ref="J44:J50"/>
    <mergeCell ref="D45:F45"/>
    <mergeCell ref="G45:H45"/>
    <mergeCell ref="D46:F46"/>
    <mergeCell ref="G46:H46"/>
    <mergeCell ref="D47:F47"/>
    <mergeCell ref="G47:H47"/>
    <mergeCell ref="D48:F48"/>
    <mergeCell ref="G48:H48"/>
    <mergeCell ref="G41:H41"/>
    <mergeCell ref="D42:F42"/>
    <mergeCell ref="G42:H42"/>
    <mergeCell ref="D43:F43"/>
    <mergeCell ref="G43:H43"/>
    <mergeCell ref="B44:B50"/>
    <mergeCell ref="C44:C50"/>
    <mergeCell ref="D44:F44"/>
    <mergeCell ref="G44:H44"/>
    <mergeCell ref="D49:F49"/>
    <mergeCell ref="I35:I43"/>
    <mergeCell ref="J35:J43"/>
    <mergeCell ref="D36:F36"/>
    <mergeCell ref="G36:H36"/>
    <mergeCell ref="D37:F37"/>
    <mergeCell ref="G37:H37"/>
    <mergeCell ref="D38:F38"/>
    <mergeCell ref="G38:H38"/>
    <mergeCell ref="D39:F39"/>
    <mergeCell ref="G39:H39"/>
    <mergeCell ref="D34:F34"/>
    <mergeCell ref="G34:H34"/>
    <mergeCell ref="A35:A68"/>
    <mergeCell ref="B35:B43"/>
    <mergeCell ref="C35:C43"/>
    <mergeCell ref="D35:F35"/>
    <mergeCell ref="G35:H35"/>
    <mergeCell ref="D40:F40"/>
    <mergeCell ref="G40:H40"/>
    <mergeCell ref="D41:F41"/>
    <mergeCell ref="D31:F31"/>
    <mergeCell ref="G31:H31"/>
    <mergeCell ref="D32:F32"/>
    <mergeCell ref="G32:H32"/>
    <mergeCell ref="D33:F33"/>
    <mergeCell ref="G33:H33"/>
    <mergeCell ref="D28:F28"/>
    <mergeCell ref="G28:H28"/>
    <mergeCell ref="D29:F29"/>
    <mergeCell ref="G29:H29"/>
    <mergeCell ref="D30:F30"/>
    <mergeCell ref="G30:H30"/>
    <mergeCell ref="D25:F25"/>
    <mergeCell ref="G25:H25"/>
    <mergeCell ref="D26:F26"/>
    <mergeCell ref="G26:H26"/>
    <mergeCell ref="D27:F27"/>
    <mergeCell ref="G27:H27"/>
    <mergeCell ref="D22:F22"/>
    <mergeCell ref="G22:H22"/>
    <mergeCell ref="D23:F23"/>
    <mergeCell ref="G23:H23"/>
    <mergeCell ref="D24:F24"/>
    <mergeCell ref="G24:H24"/>
    <mergeCell ref="D19:F19"/>
    <mergeCell ref="G19:H19"/>
    <mergeCell ref="D20:F20"/>
    <mergeCell ref="G20:H20"/>
    <mergeCell ref="D21:F21"/>
    <mergeCell ref="G21:H21"/>
    <mergeCell ref="D16:F16"/>
    <mergeCell ref="G16:H16"/>
    <mergeCell ref="D17:F17"/>
    <mergeCell ref="G17:H17"/>
    <mergeCell ref="D18:F18"/>
    <mergeCell ref="G18:H18"/>
    <mergeCell ref="A13:C14"/>
    <mergeCell ref="D13:F14"/>
    <mergeCell ref="G13:H14"/>
    <mergeCell ref="I13:J14"/>
    <mergeCell ref="A15:B34"/>
    <mergeCell ref="C15:C34"/>
    <mergeCell ref="D15:F15"/>
    <mergeCell ref="G15:H15"/>
    <mergeCell ref="I15:I34"/>
    <mergeCell ref="J15:J34"/>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93" orientation="portrait" horizont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357D4-B840-41C6-83AD-9DF8EFF16ECC}">
  <sheetPr>
    <tabColor rgb="FFFF0000"/>
  </sheetPr>
  <dimension ref="A1:R74"/>
  <sheetViews>
    <sheetView showGridLines="0" view="pageBreakPreview" zoomScaleSheetLayoutView="100" workbookViewId="0">
      <selection activeCell="N7" sqref="N7"/>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9" style="6" customWidth="1"/>
    <col min="7" max="7" width="7.88671875" style="6" customWidth="1"/>
    <col min="8" max="8" width="9.88671875" style="6" customWidth="1"/>
    <col min="9" max="9" width="11.6640625" style="5" customWidth="1"/>
    <col min="10" max="10" width="5.109375" style="5" customWidth="1"/>
    <col min="11" max="13" width="8.88671875" style="5"/>
    <col min="14" max="14" width="13.6640625" style="5" bestFit="1" customWidth="1"/>
    <col min="15" max="15" width="8.88671875" style="5"/>
    <col min="16" max="16" width="8.88671875" style="66"/>
    <col min="17" max="16384" width="8.88671875" style="5"/>
  </cols>
  <sheetData>
    <row r="1" spans="1:18" s="2" customFormat="1" ht="27.75" customHeight="1">
      <c r="A1" s="308" t="s">
        <v>0</v>
      </c>
      <c r="B1" s="308"/>
      <c r="C1" s="308"/>
      <c r="D1" s="308"/>
      <c r="E1" s="308"/>
      <c r="F1" s="308"/>
      <c r="G1" s="308"/>
      <c r="H1" s="308"/>
      <c r="I1" s="308"/>
      <c r="J1" s="308"/>
      <c r="P1" s="962"/>
    </row>
    <row r="2" spans="1:18" ht="22.5" customHeight="1">
      <c r="A2" s="3" t="s">
        <v>1</v>
      </c>
      <c r="B2" s="4">
        <f>'[24]제4호(참여현황)'!C2</f>
        <v>46287</v>
      </c>
      <c r="C2" s="309"/>
      <c r="D2" s="309"/>
    </row>
    <row r="3" spans="1:18" ht="50.1" customHeight="1" thickBot="1">
      <c r="A3" s="339" t="s">
        <v>2</v>
      </c>
      <c r="B3" s="339"/>
      <c r="C3" s="339"/>
      <c r="D3" s="30" t="s">
        <v>3</v>
      </c>
      <c r="E3" s="339" t="s">
        <v>4</v>
      </c>
      <c r="F3" s="339"/>
      <c r="G3" s="339" t="s">
        <v>5</v>
      </c>
      <c r="H3" s="339"/>
      <c r="I3" s="339"/>
      <c r="J3" s="30" t="s">
        <v>6</v>
      </c>
    </row>
    <row r="4" spans="1:18" ht="80.099999999999994" customHeight="1" thickTop="1">
      <c r="A4" s="353" t="s">
        <v>7</v>
      </c>
      <c r="B4" s="353"/>
      <c r="C4" s="31" t="str">
        <f>'[24]제4호(참여현황)'!C41</f>
        <v>김진태</v>
      </c>
      <c r="D4" s="32">
        <v>4</v>
      </c>
      <c r="E4" s="33">
        <f>SUM(G15:H24)</f>
        <v>200823265.48466316</v>
      </c>
      <c r="F4" s="34">
        <f>E4/100000000</f>
        <v>2.0082326548466316</v>
      </c>
      <c r="G4" s="354">
        <f>J15</f>
        <v>4</v>
      </c>
      <c r="H4" s="354"/>
      <c r="I4" s="354"/>
      <c r="J4" s="35" t="s">
        <v>8</v>
      </c>
      <c r="K4" s="12" t="s">
        <v>8</v>
      </c>
    </row>
    <row r="5" spans="1:18" ht="80.099999999999994" customHeight="1">
      <c r="A5" s="303" t="s">
        <v>9</v>
      </c>
      <c r="B5" s="27" t="str">
        <f>'[24]제4호(참여현황)'!B42</f>
        <v>대기관리</v>
      </c>
      <c r="C5" s="27" t="str">
        <f>'[24]제4호(참여현황)'!C42</f>
        <v>이은주</v>
      </c>
      <c r="D5" s="8">
        <v>7</v>
      </c>
      <c r="E5" s="9">
        <f>G25</f>
        <v>0</v>
      </c>
      <c r="F5" s="10">
        <f t="shared" ref="F5:F11" si="0">E5/100000000</f>
        <v>0</v>
      </c>
      <c r="G5" s="28">
        <f>J25</f>
        <v>7</v>
      </c>
      <c r="H5" s="305">
        <f>SUM(G5:G7)/3</f>
        <v>7</v>
      </c>
      <c r="I5" s="305"/>
      <c r="J5" s="306"/>
      <c r="K5" s="12"/>
    </row>
    <row r="6" spans="1:18" ht="80.099999999999994" customHeight="1">
      <c r="A6" s="304"/>
      <c r="B6" s="27" t="str">
        <f>'[24]제4호(참여현황)'!B43</f>
        <v>수질관리</v>
      </c>
      <c r="C6" s="27" t="str">
        <f>'[24]제4호(참여현황)'!C43</f>
        <v>이우철</v>
      </c>
      <c r="D6" s="8">
        <v>7</v>
      </c>
      <c r="E6" s="9">
        <f>SUM(G26:H33)</f>
        <v>119238078.37336564</v>
      </c>
      <c r="F6" s="10">
        <f t="shared" si="0"/>
        <v>1.1923807837336564</v>
      </c>
      <c r="G6" s="28">
        <f>J26</f>
        <v>7</v>
      </c>
      <c r="H6" s="305"/>
      <c r="I6" s="305"/>
      <c r="J6" s="306"/>
      <c r="K6" s="12"/>
    </row>
    <row r="7" spans="1:18" ht="80.099999999999994" customHeight="1">
      <c r="A7" s="304"/>
      <c r="B7" s="27" t="str">
        <f>'[24]제4호(참여현황)'!B44</f>
        <v>소음진동</v>
      </c>
      <c r="C7" s="27" t="str">
        <f>'[24]제4호(참여현황)'!C44</f>
        <v>이규진</v>
      </c>
      <c r="D7" s="8">
        <v>7</v>
      </c>
      <c r="E7" s="9">
        <f>SUM(G34:H39)</f>
        <v>160892076.95760781</v>
      </c>
      <c r="F7" s="10">
        <f t="shared" si="0"/>
        <v>1.6089207695760781</v>
      </c>
      <c r="G7" s="28">
        <f>J34</f>
        <v>7</v>
      </c>
      <c r="H7" s="305"/>
      <c r="I7" s="305"/>
      <c r="J7" s="306"/>
      <c r="K7" s="12"/>
    </row>
    <row r="8" spans="1:18" ht="80.099999999999994" customHeight="1">
      <c r="A8" s="303" t="s">
        <v>10</v>
      </c>
      <c r="B8" s="27" t="str">
        <f>'[24]제4호(참여현황)'!B45</f>
        <v>대기관리</v>
      </c>
      <c r="C8" s="27" t="str">
        <f>'[24]제4호(참여현황)'!C45</f>
        <v>김창현</v>
      </c>
      <c r="D8" s="8">
        <v>6</v>
      </c>
      <c r="E8" s="9">
        <f>SUM(G40:H46)</f>
        <v>250792059.83383596</v>
      </c>
      <c r="F8" s="10">
        <f t="shared" si="0"/>
        <v>2.5079205983383597</v>
      </c>
      <c r="G8" s="28">
        <f>J40</f>
        <v>5.9809905639879366</v>
      </c>
      <c r="H8" s="305">
        <f>SUM(G8:G11)/4</f>
        <v>5.9952476409969844</v>
      </c>
      <c r="I8" s="305"/>
      <c r="J8" s="307" t="s">
        <v>8</v>
      </c>
      <c r="K8" s="5" t="s">
        <v>8</v>
      </c>
    </row>
    <row r="9" spans="1:18" ht="80.099999999999994" customHeight="1">
      <c r="A9" s="303"/>
      <c r="B9" s="27" t="str">
        <f>'[24]제4호(참여현황)'!B46</f>
        <v>수질관리</v>
      </c>
      <c r="C9" s="27" t="str">
        <f>'[24]제4호(참여현황)'!C46</f>
        <v>김윤형</v>
      </c>
      <c r="D9" s="8">
        <v>6</v>
      </c>
      <c r="E9" s="9">
        <f>G47</f>
        <v>0</v>
      </c>
      <c r="F9" s="10">
        <f t="shared" si="0"/>
        <v>0</v>
      </c>
      <c r="G9" s="28">
        <f>J47</f>
        <v>6</v>
      </c>
      <c r="H9" s="305"/>
      <c r="I9" s="305"/>
      <c r="J9" s="307"/>
    </row>
    <row r="10" spans="1:18" ht="80.099999999999994" customHeight="1">
      <c r="A10" s="303"/>
      <c r="B10" s="27" t="str">
        <f>'[24]제4호(참여현황)'!B47</f>
        <v>폐기물처리</v>
      </c>
      <c r="C10" s="27" t="str">
        <f>'[24]제4호(참여현황)'!C47</f>
        <v>송기창</v>
      </c>
      <c r="D10" s="8">
        <v>6</v>
      </c>
      <c r="E10" s="9">
        <f>SUM(G48:H61)</f>
        <v>82250263.852968141</v>
      </c>
      <c r="F10" s="10">
        <f t="shared" si="0"/>
        <v>0.82250263852968142</v>
      </c>
      <c r="G10" s="28">
        <f>J48</f>
        <v>6</v>
      </c>
      <c r="H10" s="305"/>
      <c r="I10" s="305"/>
      <c r="J10" s="307"/>
    </row>
    <row r="11" spans="1:18" ht="80.099999999999994" customHeight="1">
      <c r="A11" s="303"/>
      <c r="B11" s="27" t="str">
        <f>'[24]제4호(참여현황)'!B48</f>
        <v>자연환경</v>
      </c>
      <c r="C11" s="27" t="str">
        <f>'[24]제4호(참여현황)'!C48</f>
        <v>서석민</v>
      </c>
      <c r="D11" s="8">
        <v>6</v>
      </c>
      <c r="E11" s="9">
        <f>SUM(G62:H74)</f>
        <v>210395356.05221438</v>
      </c>
      <c r="F11" s="10">
        <f t="shared" si="0"/>
        <v>2.103953560522144</v>
      </c>
      <c r="G11" s="28">
        <f>J62</f>
        <v>6</v>
      </c>
      <c r="H11" s="305"/>
      <c r="I11" s="305"/>
      <c r="J11" s="307"/>
    </row>
    <row r="12" spans="1:18" ht="15" customHeight="1">
      <c r="A12" s="963"/>
      <c r="J12" s="964"/>
    </row>
    <row r="13" spans="1:18" ht="30" customHeight="1">
      <c r="A13" s="304" t="s">
        <v>11</v>
      </c>
      <c r="B13" s="304"/>
      <c r="C13" s="304"/>
      <c r="D13" s="304" t="s">
        <v>12</v>
      </c>
      <c r="E13" s="304"/>
      <c r="F13" s="304"/>
      <c r="G13" s="304" t="s">
        <v>13</v>
      </c>
      <c r="H13" s="304"/>
      <c r="I13" s="310" t="s">
        <v>5</v>
      </c>
      <c r="J13" s="310"/>
    </row>
    <row r="14" spans="1:18" ht="30" customHeight="1" thickBot="1">
      <c r="A14" s="339"/>
      <c r="B14" s="339"/>
      <c r="C14" s="339"/>
      <c r="D14" s="339"/>
      <c r="E14" s="339"/>
      <c r="F14" s="339"/>
      <c r="G14" s="339"/>
      <c r="H14" s="339"/>
      <c r="I14" s="340"/>
      <c r="J14" s="340"/>
      <c r="R14" s="965" t="s">
        <v>20</v>
      </c>
    </row>
    <row r="15" spans="1:18" ht="50.1" customHeight="1" thickTop="1">
      <c r="A15" s="341" t="str">
        <f>A4</f>
        <v>책임기술자</v>
      </c>
      <c r="B15" s="342"/>
      <c r="C15" s="345" t="str">
        <f>C4</f>
        <v>김진태</v>
      </c>
      <c r="D15" s="966" t="s">
        <v>1989</v>
      </c>
      <c r="E15" s="967" t="s">
        <v>1989</v>
      </c>
      <c r="F15" s="968" t="s">
        <v>1989</v>
      </c>
      <c r="G15" s="350">
        <f>Q15</f>
        <v>21152707.561728396</v>
      </c>
      <c r="H15" s="351"/>
      <c r="I15" s="438">
        <f>SUM(G15:H24)</f>
        <v>200823265.48466316</v>
      </c>
      <c r="J15" s="352">
        <v>4</v>
      </c>
      <c r="L15" s="969">
        <v>45336</v>
      </c>
      <c r="M15" s="969">
        <v>48575</v>
      </c>
      <c r="N15" s="38">
        <v>1877665000</v>
      </c>
      <c r="O15" s="39">
        <f>M15-L15+1</f>
        <v>3240</v>
      </c>
      <c r="P15" s="40">
        <f>IF((M15-$B$2+1)&gt;=365,365,(M15-$B$2+1))</f>
        <v>365</v>
      </c>
      <c r="Q15" s="41">
        <f>N15*P15/O15/10</f>
        <v>21152707.561728396</v>
      </c>
      <c r="R15" s="970" t="s">
        <v>296</v>
      </c>
    </row>
    <row r="16" spans="1:18" ht="50.1" customHeight="1">
      <c r="A16" s="343"/>
      <c r="B16" s="344"/>
      <c r="C16" s="346"/>
      <c r="D16" s="971" t="s">
        <v>1990</v>
      </c>
      <c r="E16" s="972" t="s">
        <v>1991</v>
      </c>
      <c r="F16" s="973" t="s">
        <v>1991</v>
      </c>
      <c r="G16" s="767" t="s">
        <v>1992</v>
      </c>
      <c r="H16" s="765"/>
      <c r="I16" s="415"/>
      <c r="J16" s="323"/>
      <c r="L16" s="974">
        <v>45503</v>
      </c>
      <c r="M16" s="974">
        <v>46234</v>
      </c>
      <c r="N16" s="38">
        <v>359393000</v>
      </c>
      <c r="O16" s="39">
        <f t="shared" ref="O16:O24" si="1">M16-L16+1</f>
        <v>732</v>
      </c>
      <c r="P16" s="40">
        <f>IF((M16-R16+1)&gt;=365,365,(M16-R16+1))</f>
        <v>177</v>
      </c>
      <c r="Q16" s="41">
        <f>N16*P16/O16/10</f>
        <v>8690240.5737704914</v>
      </c>
      <c r="R16" s="974">
        <v>46058</v>
      </c>
    </row>
    <row r="17" spans="1:18" ht="50.1" customHeight="1">
      <c r="A17" s="343"/>
      <c r="B17" s="344"/>
      <c r="C17" s="346"/>
      <c r="D17" s="971" t="s">
        <v>1993</v>
      </c>
      <c r="E17" s="972" t="s">
        <v>1993</v>
      </c>
      <c r="F17" s="973" t="s">
        <v>1993</v>
      </c>
      <c r="G17" s="320">
        <f t="shared" ref="G17:G24" si="2">Q17</f>
        <v>16833333.333333336</v>
      </c>
      <c r="H17" s="321"/>
      <c r="I17" s="415"/>
      <c r="J17" s="323"/>
      <c r="L17" s="974">
        <v>45629</v>
      </c>
      <c r="M17" s="974">
        <v>46723</v>
      </c>
      <c r="N17" s="38">
        <v>505000000</v>
      </c>
      <c r="O17" s="39">
        <f t="shared" si="1"/>
        <v>1095</v>
      </c>
      <c r="P17" s="40">
        <f t="shared" ref="P17:P23" si="3">IF((M17-$B$2+1)&gt;=365,365,(M17-$B$2+1))</f>
        <v>365</v>
      </c>
      <c r="Q17" s="41">
        <f t="shared" ref="Q17:Q23" si="4">N17*P17/O17/10</f>
        <v>16833333.333333336</v>
      </c>
      <c r="R17" s="975" t="s">
        <v>296</v>
      </c>
    </row>
    <row r="18" spans="1:18" ht="50.1" customHeight="1">
      <c r="A18" s="343"/>
      <c r="B18" s="344"/>
      <c r="C18" s="346"/>
      <c r="D18" s="971" t="s">
        <v>1994</v>
      </c>
      <c r="E18" s="972" t="s">
        <v>1994</v>
      </c>
      <c r="F18" s="973" t="s">
        <v>1994</v>
      </c>
      <c r="G18" s="320">
        <f t="shared" si="2"/>
        <v>31230333.333333332</v>
      </c>
      <c r="H18" s="321"/>
      <c r="I18" s="415"/>
      <c r="J18" s="323"/>
      <c r="L18" s="974">
        <v>45671</v>
      </c>
      <c r="M18" s="974">
        <v>46765</v>
      </c>
      <c r="N18" s="38">
        <v>936910000</v>
      </c>
      <c r="O18" s="39">
        <f t="shared" si="1"/>
        <v>1095</v>
      </c>
      <c r="P18" s="40">
        <f t="shared" si="3"/>
        <v>365</v>
      </c>
      <c r="Q18" s="41">
        <f t="shared" si="4"/>
        <v>31230333.333333332</v>
      </c>
      <c r="R18" s="975" t="s">
        <v>296</v>
      </c>
    </row>
    <row r="19" spans="1:18" ht="50.1" customHeight="1">
      <c r="A19" s="343"/>
      <c r="B19" s="344"/>
      <c r="C19" s="346"/>
      <c r="D19" s="971" t="s">
        <v>1995</v>
      </c>
      <c r="E19" s="972" t="s">
        <v>1995</v>
      </c>
      <c r="F19" s="973" t="s">
        <v>1995</v>
      </c>
      <c r="G19" s="320">
        <f t="shared" si="2"/>
        <v>16748875.048885414</v>
      </c>
      <c r="H19" s="321"/>
      <c r="I19" s="415"/>
      <c r="J19" s="323"/>
      <c r="L19" s="974">
        <v>45973</v>
      </c>
      <c r="M19" s="974">
        <v>48529</v>
      </c>
      <c r="N19" s="38">
        <v>1173339000</v>
      </c>
      <c r="O19" s="39">
        <f t="shared" si="1"/>
        <v>2557</v>
      </c>
      <c r="P19" s="40">
        <f t="shared" si="3"/>
        <v>365</v>
      </c>
      <c r="Q19" s="41">
        <f t="shared" si="4"/>
        <v>16748875.048885414</v>
      </c>
      <c r="R19" s="975" t="s">
        <v>296</v>
      </c>
    </row>
    <row r="20" spans="1:18" ht="50.1" customHeight="1">
      <c r="A20" s="343"/>
      <c r="B20" s="344"/>
      <c r="C20" s="346"/>
      <c r="D20" s="971" t="s">
        <v>1996</v>
      </c>
      <c r="E20" s="972" t="s">
        <v>1996</v>
      </c>
      <c r="F20" s="973" t="s">
        <v>1996</v>
      </c>
      <c r="G20" s="320">
        <f t="shared" si="2"/>
        <v>47738856.94444444</v>
      </c>
      <c r="H20" s="321"/>
      <c r="I20" s="415"/>
      <c r="J20" s="323"/>
      <c r="L20" s="974">
        <v>45994</v>
      </c>
      <c r="M20" s="974">
        <v>46713</v>
      </c>
      <c r="N20" s="38">
        <v>941698000</v>
      </c>
      <c r="O20" s="39">
        <f t="shared" si="1"/>
        <v>720</v>
      </c>
      <c r="P20" s="40">
        <f t="shared" si="3"/>
        <v>365</v>
      </c>
      <c r="Q20" s="41">
        <f t="shared" si="4"/>
        <v>47738856.94444444</v>
      </c>
      <c r="R20" s="975" t="s">
        <v>296</v>
      </c>
    </row>
    <row r="21" spans="1:18" ht="50.1" customHeight="1">
      <c r="A21" s="343"/>
      <c r="B21" s="344"/>
      <c r="C21" s="346"/>
      <c r="D21" s="971" t="s">
        <v>1997</v>
      </c>
      <c r="E21" s="972" t="s">
        <v>1997</v>
      </c>
      <c r="F21" s="973" t="s">
        <v>1997</v>
      </c>
      <c r="G21" s="320">
        <f t="shared" si="2"/>
        <v>27668465.753424656</v>
      </c>
      <c r="H21" s="321"/>
      <c r="I21" s="415"/>
      <c r="J21" s="323"/>
      <c r="L21" s="974">
        <v>46023</v>
      </c>
      <c r="M21" s="974">
        <v>46387</v>
      </c>
      <c r="N21" s="38">
        <v>999900000</v>
      </c>
      <c r="O21" s="39">
        <f t="shared" si="1"/>
        <v>365</v>
      </c>
      <c r="P21" s="40">
        <f t="shared" si="3"/>
        <v>101</v>
      </c>
      <c r="Q21" s="41">
        <f t="shared" si="4"/>
        <v>27668465.753424656</v>
      </c>
      <c r="R21" s="975" t="s">
        <v>296</v>
      </c>
    </row>
    <row r="22" spans="1:18" ht="50.1" customHeight="1">
      <c r="A22" s="343"/>
      <c r="B22" s="344"/>
      <c r="C22" s="346"/>
      <c r="D22" s="971" t="s">
        <v>1998</v>
      </c>
      <c r="E22" s="972" t="s">
        <v>1998</v>
      </c>
      <c r="F22" s="973" t="s">
        <v>1998</v>
      </c>
      <c r="G22" s="320">
        <f t="shared" si="2"/>
        <v>16714831.094831094</v>
      </c>
      <c r="H22" s="321"/>
      <c r="I22" s="415"/>
      <c r="J22" s="323"/>
      <c r="L22" s="974">
        <v>44916</v>
      </c>
      <c r="M22" s="974">
        <v>47372</v>
      </c>
      <c r="N22" s="38">
        <v>1125160000</v>
      </c>
      <c r="O22" s="39">
        <f t="shared" si="1"/>
        <v>2457</v>
      </c>
      <c r="P22" s="40">
        <f t="shared" si="3"/>
        <v>365</v>
      </c>
      <c r="Q22" s="41">
        <f t="shared" si="4"/>
        <v>16714831.094831094</v>
      </c>
      <c r="R22" s="975" t="s">
        <v>296</v>
      </c>
    </row>
    <row r="23" spans="1:18" ht="50.1" customHeight="1">
      <c r="A23" s="343"/>
      <c r="B23" s="344"/>
      <c r="C23" s="346"/>
      <c r="D23" s="971" t="s">
        <v>1999</v>
      </c>
      <c r="E23" s="972" t="s">
        <v>1999</v>
      </c>
      <c r="F23" s="973" t="s">
        <v>1999</v>
      </c>
      <c r="G23" s="320">
        <f t="shared" si="2"/>
        <v>14143416.970802922</v>
      </c>
      <c r="H23" s="321"/>
      <c r="I23" s="415"/>
      <c r="J23" s="323"/>
      <c r="L23" s="974">
        <v>46266</v>
      </c>
      <c r="M23" s="974">
        <v>47361</v>
      </c>
      <c r="N23" s="38">
        <v>424690000</v>
      </c>
      <c r="O23" s="39">
        <f t="shared" si="1"/>
        <v>1096</v>
      </c>
      <c r="P23" s="40">
        <f t="shared" si="3"/>
        <v>365</v>
      </c>
      <c r="Q23" s="41">
        <f t="shared" si="4"/>
        <v>14143416.970802922</v>
      </c>
      <c r="R23" s="975" t="s">
        <v>296</v>
      </c>
    </row>
    <row r="24" spans="1:18" ht="50.1" customHeight="1">
      <c r="A24" s="469"/>
      <c r="B24" s="470"/>
      <c r="C24" s="446"/>
      <c r="D24" s="971" t="s">
        <v>2000</v>
      </c>
      <c r="E24" s="972" t="s">
        <v>2001</v>
      </c>
      <c r="F24" s="973" t="s">
        <v>2001</v>
      </c>
      <c r="G24" s="320">
        <f t="shared" si="2"/>
        <v>8592445.4438795466</v>
      </c>
      <c r="H24" s="321"/>
      <c r="I24" s="421"/>
      <c r="J24" s="445"/>
      <c r="L24" s="974">
        <v>46266</v>
      </c>
      <c r="M24" s="974">
        <v>48822</v>
      </c>
      <c r="N24" s="38">
        <v>601942000</v>
      </c>
      <c r="O24" s="39">
        <f t="shared" si="1"/>
        <v>2557</v>
      </c>
      <c r="P24" s="40">
        <f>IF((M24-R24+1)&gt;=365,365,(M24-R24+1))</f>
        <v>365</v>
      </c>
      <c r="Q24" s="41">
        <f>N24*P24/O24/10</f>
        <v>8592445.4438795466</v>
      </c>
      <c r="R24" s="974">
        <v>46282</v>
      </c>
    </row>
    <row r="25" spans="1:18" ht="50.1" customHeight="1">
      <c r="A25" s="26" t="s">
        <v>9</v>
      </c>
      <c r="B25" s="153" t="str">
        <f>B5</f>
        <v>대기관리</v>
      </c>
      <c r="C25" s="153" t="str">
        <f>C5</f>
        <v>이은주</v>
      </c>
      <c r="D25" s="976" t="s">
        <v>2002</v>
      </c>
      <c r="E25" s="977"/>
      <c r="F25" s="978"/>
      <c r="G25" s="409">
        <f t="shared" ref="G25" si="5">R25</f>
        <v>0</v>
      </c>
      <c r="H25" s="979"/>
      <c r="I25" s="980" t="s">
        <v>25</v>
      </c>
      <c r="J25" s="154">
        <v>7</v>
      </c>
      <c r="L25" s="981"/>
      <c r="M25" s="981"/>
      <c r="N25" s="982"/>
      <c r="O25" s="39"/>
      <c r="P25" s="40"/>
      <c r="Q25" s="983"/>
      <c r="R25" s="981"/>
    </row>
    <row r="26" spans="1:18" ht="47.1" customHeight="1">
      <c r="A26" s="411" t="str">
        <f>A25</f>
        <v>분야별
책  임
기술자</v>
      </c>
      <c r="B26" s="413" t="str">
        <f>B6</f>
        <v>수질관리</v>
      </c>
      <c r="C26" s="413" t="str">
        <f>C6</f>
        <v>이우철</v>
      </c>
      <c r="D26" s="971" t="s">
        <v>1998</v>
      </c>
      <c r="E26" s="972" t="s">
        <v>1998</v>
      </c>
      <c r="F26" s="973" t="s">
        <v>1998</v>
      </c>
      <c r="G26" s="320">
        <f t="shared" ref="G26" si="6">Q26</f>
        <v>16714831.094831094</v>
      </c>
      <c r="H26" s="321"/>
      <c r="I26" s="414">
        <f>SUM(G26:H33)</f>
        <v>119238078.37336564</v>
      </c>
      <c r="J26" s="330">
        <v>7</v>
      </c>
      <c r="L26" s="984">
        <v>44916</v>
      </c>
      <c r="M26" s="984">
        <v>47372</v>
      </c>
      <c r="N26" s="38">
        <v>1125160000</v>
      </c>
      <c r="O26" s="39">
        <f t="shared" ref="O26:O74" si="7">M26-L26+1</f>
        <v>2457</v>
      </c>
      <c r="P26" s="40">
        <f>IF((M26-$B$2+1)&gt;=365,365,(M26-$B$2+1))</f>
        <v>365</v>
      </c>
      <c r="Q26" s="41">
        <f t="shared" ref="Q26:Q74" si="8">N26*P26/O26/10</f>
        <v>16714831.094831094</v>
      </c>
    </row>
    <row r="27" spans="1:18" ht="47.1" customHeight="1">
      <c r="A27" s="412"/>
      <c r="B27" s="346"/>
      <c r="C27" s="346"/>
      <c r="D27" s="971" t="s">
        <v>2003</v>
      </c>
      <c r="E27" s="972" t="s">
        <v>2003</v>
      </c>
      <c r="F27" s="973" t="s">
        <v>2003</v>
      </c>
      <c r="G27" s="764" t="s">
        <v>2004</v>
      </c>
      <c r="H27" s="765" t="s">
        <v>2004</v>
      </c>
      <c r="I27" s="415"/>
      <c r="J27" s="331"/>
      <c r="L27" s="984">
        <v>44942</v>
      </c>
      <c r="M27" s="984">
        <v>47133</v>
      </c>
      <c r="N27" s="38">
        <v>1051476000</v>
      </c>
      <c r="O27" s="39">
        <f t="shared" si="7"/>
        <v>2192</v>
      </c>
      <c r="P27" s="40">
        <f>IF((M27-$B$2+1)&gt;=365,365,(M27-$B$2+1))</f>
        <v>365</v>
      </c>
      <c r="Q27" s="41">
        <f t="shared" si="8"/>
        <v>17508610.401459854</v>
      </c>
    </row>
    <row r="28" spans="1:18" ht="47.1" customHeight="1">
      <c r="A28" s="412"/>
      <c r="B28" s="346"/>
      <c r="C28" s="346"/>
      <c r="D28" s="971" t="s">
        <v>2005</v>
      </c>
      <c r="E28" s="972" t="s">
        <v>2005</v>
      </c>
      <c r="F28" s="973" t="s">
        <v>2005</v>
      </c>
      <c r="G28" s="764" t="s">
        <v>2006</v>
      </c>
      <c r="H28" s="765" t="s">
        <v>2006</v>
      </c>
      <c r="I28" s="415"/>
      <c r="J28" s="331"/>
      <c r="L28" s="984">
        <v>45113</v>
      </c>
      <c r="M28" s="984">
        <v>47304</v>
      </c>
      <c r="N28" s="38">
        <v>4640264000</v>
      </c>
      <c r="O28" s="39">
        <f t="shared" si="7"/>
        <v>2192</v>
      </c>
      <c r="P28" s="40">
        <f t="shared" ref="P28:P74" si="9">IF((M28-$B$2+1)&gt;=365,365,(M28-$B$2+1))</f>
        <v>365</v>
      </c>
      <c r="Q28" s="41">
        <f t="shared" si="8"/>
        <v>77267169.708029196</v>
      </c>
    </row>
    <row r="29" spans="1:18" ht="47.1" customHeight="1">
      <c r="A29" s="412"/>
      <c r="B29" s="346"/>
      <c r="C29" s="346"/>
      <c r="D29" s="971" t="s">
        <v>1993</v>
      </c>
      <c r="E29" s="972" t="s">
        <v>1993</v>
      </c>
      <c r="F29" s="973" t="s">
        <v>1993</v>
      </c>
      <c r="G29" s="320">
        <f t="shared" ref="G29:G38" si="10">Q29</f>
        <v>16833333.333333336</v>
      </c>
      <c r="H29" s="321"/>
      <c r="I29" s="415"/>
      <c r="J29" s="331"/>
      <c r="L29" s="984">
        <v>45629</v>
      </c>
      <c r="M29" s="984">
        <v>46723</v>
      </c>
      <c r="N29" s="38">
        <v>505000000</v>
      </c>
      <c r="O29" s="39">
        <f t="shared" si="7"/>
        <v>1095</v>
      </c>
      <c r="P29" s="40">
        <f t="shared" si="9"/>
        <v>365</v>
      </c>
      <c r="Q29" s="41">
        <f t="shared" si="8"/>
        <v>16833333.333333336</v>
      </c>
    </row>
    <row r="30" spans="1:18" ht="47.1" customHeight="1">
      <c r="A30" s="412"/>
      <c r="B30" s="346"/>
      <c r="C30" s="346"/>
      <c r="D30" s="971" t="s">
        <v>1989</v>
      </c>
      <c r="E30" s="972" t="s">
        <v>1989</v>
      </c>
      <c r="F30" s="973" t="s">
        <v>1989</v>
      </c>
      <c r="G30" s="320">
        <f t="shared" si="10"/>
        <v>21152707.561728396</v>
      </c>
      <c r="H30" s="321"/>
      <c r="I30" s="415"/>
      <c r="J30" s="331"/>
      <c r="L30" s="984">
        <v>45336</v>
      </c>
      <c r="M30" s="984">
        <v>48575</v>
      </c>
      <c r="N30" s="38">
        <v>1877665000</v>
      </c>
      <c r="O30" s="39">
        <f t="shared" si="7"/>
        <v>3240</v>
      </c>
      <c r="P30" s="40">
        <f t="shared" si="9"/>
        <v>365</v>
      </c>
      <c r="Q30" s="41">
        <f t="shared" si="8"/>
        <v>21152707.561728396</v>
      </c>
    </row>
    <row r="31" spans="1:18" ht="47.1" customHeight="1">
      <c r="A31" s="412"/>
      <c r="B31" s="346"/>
      <c r="C31" s="346"/>
      <c r="D31" s="971" t="s">
        <v>2007</v>
      </c>
      <c r="E31" s="972" t="s">
        <v>2007</v>
      </c>
      <c r="F31" s="973" t="s">
        <v>2007</v>
      </c>
      <c r="G31" s="320">
        <f t="shared" si="10"/>
        <v>20309451.046972267</v>
      </c>
      <c r="H31" s="321"/>
      <c r="I31" s="415"/>
      <c r="J31" s="331"/>
      <c r="L31" s="984">
        <v>46112</v>
      </c>
      <c r="M31" s="984">
        <v>47878</v>
      </c>
      <c r="N31" s="38">
        <v>983200000</v>
      </c>
      <c r="O31" s="39">
        <f t="shared" si="7"/>
        <v>1767</v>
      </c>
      <c r="P31" s="40">
        <f t="shared" si="9"/>
        <v>365</v>
      </c>
      <c r="Q31" s="41">
        <f t="shared" si="8"/>
        <v>20309451.046972267</v>
      </c>
    </row>
    <row r="32" spans="1:18" ht="47.1" customHeight="1">
      <c r="A32" s="412"/>
      <c r="B32" s="346"/>
      <c r="C32" s="346"/>
      <c r="D32" s="971" t="s">
        <v>2008</v>
      </c>
      <c r="E32" s="972" t="s">
        <v>2008</v>
      </c>
      <c r="F32" s="973" t="s">
        <v>2008</v>
      </c>
      <c r="G32" s="320">
        <f t="shared" si="10"/>
        <v>6378386.6017052373</v>
      </c>
      <c r="H32" s="321"/>
      <c r="I32" s="415"/>
      <c r="J32" s="331"/>
      <c r="L32" s="984">
        <v>44739</v>
      </c>
      <c r="M32" s="984">
        <v>46380</v>
      </c>
      <c r="N32" s="38">
        <v>1114182000</v>
      </c>
      <c r="O32" s="39">
        <f t="shared" si="7"/>
        <v>1642</v>
      </c>
      <c r="P32" s="40">
        <f t="shared" si="9"/>
        <v>94</v>
      </c>
      <c r="Q32" s="41">
        <f t="shared" si="8"/>
        <v>6378386.6017052373</v>
      </c>
    </row>
    <row r="33" spans="1:18" ht="47.1" customHeight="1">
      <c r="A33" s="423"/>
      <c r="B33" s="446"/>
      <c r="C33" s="446"/>
      <c r="D33" s="971" t="s">
        <v>2009</v>
      </c>
      <c r="E33" s="972" t="s">
        <v>2009</v>
      </c>
      <c r="F33" s="973" t="s">
        <v>2009</v>
      </c>
      <c r="G33" s="320">
        <f t="shared" si="10"/>
        <v>37849368.734795317</v>
      </c>
      <c r="H33" s="321"/>
      <c r="I33" s="421"/>
      <c r="J33" s="422"/>
      <c r="L33" s="984">
        <v>46259</v>
      </c>
      <c r="M33" s="984">
        <v>47968</v>
      </c>
      <c r="N33" s="38">
        <v>1773217001</v>
      </c>
      <c r="O33" s="39">
        <f t="shared" si="7"/>
        <v>1710</v>
      </c>
      <c r="P33" s="40">
        <f t="shared" si="9"/>
        <v>365</v>
      </c>
      <c r="Q33" s="41">
        <f t="shared" si="8"/>
        <v>37849368.734795317</v>
      </c>
    </row>
    <row r="34" spans="1:18" ht="47.1" customHeight="1">
      <c r="A34" s="411" t="s">
        <v>9</v>
      </c>
      <c r="B34" s="413" t="str">
        <f>B7</f>
        <v>소음진동</v>
      </c>
      <c r="C34" s="413" t="str">
        <f>C7</f>
        <v>이규진</v>
      </c>
      <c r="D34" s="311" t="s">
        <v>2010</v>
      </c>
      <c r="E34" s="311" t="s">
        <v>2010</v>
      </c>
      <c r="F34" s="311" t="s">
        <v>2010</v>
      </c>
      <c r="G34" s="320">
        <f t="shared" si="10"/>
        <v>6704871.0601719199</v>
      </c>
      <c r="H34" s="321"/>
      <c r="I34" s="414">
        <f>SUM(G34:H39)</f>
        <v>160892076.95760781</v>
      </c>
      <c r="J34" s="330">
        <v>7</v>
      </c>
      <c r="L34" s="981" t="s">
        <v>2011</v>
      </c>
      <c r="M34" s="981" t="s">
        <v>2012</v>
      </c>
      <c r="N34" s="982">
        <v>975000000</v>
      </c>
      <c r="O34" s="39">
        <f>M34-L34+1</f>
        <v>1396</v>
      </c>
      <c r="P34" s="40">
        <f t="shared" si="9"/>
        <v>96</v>
      </c>
      <c r="Q34" s="41">
        <f t="shared" si="8"/>
        <v>6704871.0601719199</v>
      </c>
      <c r="R34" s="981"/>
    </row>
    <row r="35" spans="1:18" ht="47.1" customHeight="1">
      <c r="A35" s="412"/>
      <c r="B35" s="346"/>
      <c r="C35" s="346"/>
      <c r="D35" s="406" t="s">
        <v>2013</v>
      </c>
      <c r="E35" s="407"/>
      <c r="F35" s="408"/>
      <c r="G35" s="764" t="s">
        <v>2014</v>
      </c>
      <c r="H35" s="765" t="s">
        <v>2006</v>
      </c>
      <c r="I35" s="415"/>
      <c r="J35" s="331"/>
      <c r="L35" s="981" t="s">
        <v>2015</v>
      </c>
      <c r="M35" s="981" t="s">
        <v>2016</v>
      </c>
      <c r="N35" s="982">
        <v>420000000</v>
      </c>
      <c r="O35" s="39">
        <f t="shared" ref="O35" si="11">M35-L35+1</f>
        <v>478</v>
      </c>
      <c r="P35" s="40">
        <f t="shared" si="9"/>
        <v>64</v>
      </c>
      <c r="Q35" s="983" t="s">
        <v>529</v>
      </c>
      <c r="R35" s="983"/>
    </row>
    <row r="36" spans="1:18" ht="47.1" customHeight="1">
      <c r="A36" s="412"/>
      <c r="B36" s="346"/>
      <c r="C36" s="346"/>
      <c r="D36" s="311" t="s">
        <v>2017</v>
      </c>
      <c r="E36" s="311" t="s">
        <v>2017</v>
      </c>
      <c r="F36" s="311" t="s">
        <v>2017</v>
      </c>
      <c r="G36" s="320">
        <f t="shared" si="10"/>
        <v>74304266.666666657</v>
      </c>
      <c r="H36" s="321"/>
      <c r="I36" s="415"/>
      <c r="J36" s="331"/>
      <c r="L36" s="981">
        <v>46195</v>
      </c>
      <c r="M36" s="981">
        <v>47094</v>
      </c>
      <c r="N36" s="982">
        <v>1832160000</v>
      </c>
      <c r="O36" s="39">
        <f t="shared" si="7"/>
        <v>900</v>
      </c>
      <c r="P36" s="40">
        <f t="shared" si="9"/>
        <v>365</v>
      </c>
      <c r="Q36" s="41">
        <f>N36*P36/O36/10</f>
        <v>74304266.666666657</v>
      </c>
      <c r="R36" s="981"/>
    </row>
    <row r="37" spans="1:18" ht="47.1" customHeight="1">
      <c r="A37" s="412"/>
      <c r="B37" s="346"/>
      <c r="C37" s="346"/>
      <c r="D37" s="311" t="s">
        <v>2018</v>
      </c>
      <c r="E37" s="311" t="s">
        <v>2019</v>
      </c>
      <c r="F37" s="311" t="s">
        <v>2019</v>
      </c>
      <c r="G37" s="320">
        <f t="shared" si="10"/>
        <v>66287650</v>
      </c>
      <c r="H37" s="321"/>
      <c r="I37" s="415"/>
      <c r="J37" s="331"/>
      <c r="L37" s="981">
        <v>46203</v>
      </c>
      <c r="M37" s="981">
        <v>47102</v>
      </c>
      <c r="N37" s="982">
        <v>1634490000</v>
      </c>
      <c r="O37" s="39">
        <f t="shared" si="7"/>
        <v>900</v>
      </c>
      <c r="P37" s="40">
        <f t="shared" si="9"/>
        <v>365</v>
      </c>
      <c r="Q37" s="41">
        <f t="shared" si="8"/>
        <v>66287650</v>
      </c>
      <c r="R37" s="981"/>
    </row>
    <row r="38" spans="1:18" ht="47.1" customHeight="1">
      <c r="A38" s="412"/>
      <c r="B38" s="346"/>
      <c r="C38" s="346"/>
      <c r="D38" s="311" t="s">
        <v>2020</v>
      </c>
      <c r="E38" s="311" t="s">
        <v>2021</v>
      </c>
      <c r="F38" s="311" t="s">
        <v>2021</v>
      </c>
      <c r="G38" s="320">
        <f t="shared" si="10"/>
        <v>13595289.230769232</v>
      </c>
      <c r="H38" s="321"/>
      <c r="I38" s="415"/>
      <c r="J38" s="331"/>
      <c r="L38" s="981">
        <v>45421</v>
      </c>
      <c r="M38" s="981">
        <v>46460</v>
      </c>
      <c r="N38" s="982">
        <v>812592000</v>
      </c>
      <c r="O38" s="39">
        <f>M38-L38+1</f>
        <v>1040</v>
      </c>
      <c r="P38" s="40">
        <f t="shared" si="9"/>
        <v>174</v>
      </c>
      <c r="Q38" s="41">
        <f t="shared" si="8"/>
        <v>13595289.230769232</v>
      </c>
      <c r="R38" s="981"/>
    </row>
    <row r="39" spans="1:18" ht="47.1" customHeight="1">
      <c r="A39" s="423"/>
      <c r="B39" s="446"/>
      <c r="C39" s="446"/>
      <c r="D39" s="311" t="s">
        <v>2022</v>
      </c>
      <c r="E39" s="311" t="s">
        <v>2023</v>
      </c>
      <c r="F39" s="311" t="s">
        <v>2023</v>
      </c>
      <c r="G39" s="767" t="s">
        <v>2024</v>
      </c>
      <c r="H39" s="765"/>
      <c r="I39" s="421"/>
      <c r="J39" s="422"/>
      <c r="L39" s="981">
        <v>45677</v>
      </c>
      <c r="M39" s="981">
        <v>46036</v>
      </c>
      <c r="N39" s="982">
        <v>1398000000</v>
      </c>
      <c r="O39" s="39">
        <f t="shared" si="7"/>
        <v>360</v>
      </c>
      <c r="P39" s="40">
        <f>IF((M39-R39+1)&gt;=365,365,(M39-R39+1))</f>
        <v>41</v>
      </c>
      <c r="Q39" s="983" t="s">
        <v>2025</v>
      </c>
      <c r="R39" s="981">
        <v>45996</v>
      </c>
    </row>
    <row r="40" spans="1:18" ht="50.1" customHeight="1">
      <c r="A40" s="411" t="s">
        <v>10</v>
      </c>
      <c r="B40" s="413" t="str">
        <f>B8</f>
        <v>대기관리</v>
      </c>
      <c r="C40" s="413" t="str">
        <f>C8</f>
        <v>김창현</v>
      </c>
      <c r="D40" s="416" t="s">
        <v>2026</v>
      </c>
      <c r="E40" s="417" t="s">
        <v>2026</v>
      </c>
      <c r="F40" s="418" t="s">
        <v>2026</v>
      </c>
      <c r="G40" s="320">
        <f t="shared" ref="G40:G46" si="12">Q40</f>
        <v>87144275.720164612</v>
      </c>
      <c r="H40" s="321"/>
      <c r="I40" s="414">
        <f>SUM(G40:H46)</f>
        <v>250792059.83383596</v>
      </c>
      <c r="J40" s="330">
        <f>IF(I40&gt;500000000,0,6-(6*K40/250000000))</f>
        <v>5.9809905639879366</v>
      </c>
      <c r="K40" s="985">
        <f>IF(I40&gt;250000000,I40-250000000,0)</f>
        <v>792059.83383595943</v>
      </c>
      <c r="L40" s="984">
        <v>45917</v>
      </c>
      <c r="M40" s="984">
        <v>48589</v>
      </c>
      <c r="N40" s="38">
        <v>6381826000</v>
      </c>
      <c r="O40" s="39">
        <f t="shared" si="7"/>
        <v>2673</v>
      </c>
      <c r="P40" s="40">
        <f t="shared" si="9"/>
        <v>365</v>
      </c>
      <c r="Q40" s="41">
        <f t="shared" si="8"/>
        <v>87144275.720164612</v>
      </c>
    </row>
    <row r="41" spans="1:18" ht="50.1" customHeight="1">
      <c r="A41" s="412"/>
      <c r="B41" s="346"/>
      <c r="C41" s="346"/>
      <c r="D41" s="416" t="s">
        <v>2027</v>
      </c>
      <c r="E41" s="417" t="s">
        <v>2027</v>
      </c>
      <c r="F41" s="418" t="s">
        <v>2027</v>
      </c>
      <c r="G41" s="320">
        <f t="shared" si="12"/>
        <v>10496567.062608052</v>
      </c>
      <c r="H41" s="321"/>
      <c r="I41" s="415"/>
      <c r="J41" s="331"/>
      <c r="K41" s="985"/>
      <c r="L41" s="984">
        <v>42709</v>
      </c>
      <c r="M41" s="984">
        <v>46757</v>
      </c>
      <c r="N41" s="38">
        <v>1164400001</v>
      </c>
      <c r="O41" s="39">
        <f t="shared" si="7"/>
        <v>4049</v>
      </c>
      <c r="P41" s="40">
        <f t="shared" si="9"/>
        <v>365</v>
      </c>
      <c r="Q41" s="41">
        <f t="shared" si="8"/>
        <v>10496567.062608052</v>
      </c>
    </row>
    <row r="42" spans="1:18" ht="50.1" customHeight="1">
      <c r="A42" s="412"/>
      <c r="B42" s="346"/>
      <c r="C42" s="346"/>
      <c r="D42" s="416" t="s">
        <v>1998</v>
      </c>
      <c r="E42" s="417" t="s">
        <v>1998</v>
      </c>
      <c r="F42" s="418" t="s">
        <v>1998</v>
      </c>
      <c r="G42" s="320">
        <f t="shared" si="12"/>
        <v>16714831.094831094</v>
      </c>
      <c r="H42" s="321"/>
      <c r="I42" s="415"/>
      <c r="J42" s="331"/>
      <c r="K42" s="985"/>
      <c r="L42" s="984">
        <v>44916</v>
      </c>
      <c r="M42" s="984">
        <v>47372</v>
      </c>
      <c r="N42" s="38">
        <v>1125160000</v>
      </c>
      <c r="O42" s="39">
        <f t="shared" si="7"/>
        <v>2457</v>
      </c>
      <c r="P42" s="40">
        <f t="shared" si="9"/>
        <v>365</v>
      </c>
      <c r="Q42" s="41">
        <f t="shared" si="8"/>
        <v>16714831.094831094</v>
      </c>
    </row>
    <row r="43" spans="1:18" ht="50.1" customHeight="1">
      <c r="A43" s="412"/>
      <c r="B43" s="346"/>
      <c r="C43" s="346"/>
      <c r="D43" s="416" t="s">
        <v>2028</v>
      </c>
      <c r="E43" s="417" t="s">
        <v>2028</v>
      </c>
      <c r="F43" s="418" t="s">
        <v>2028</v>
      </c>
      <c r="G43" s="320">
        <f t="shared" si="12"/>
        <v>48061375</v>
      </c>
      <c r="H43" s="321"/>
      <c r="I43" s="415"/>
      <c r="J43" s="331"/>
      <c r="K43" s="985"/>
      <c r="L43" s="984">
        <v>46098</v>
      </c>
      <c r="M43" s="984">
        <v>47193</v>
      </c>
      <c r="N43" s="38">
        <v>1443158000</v>
      </c>
      <c r="O43" s="39">
        <f t="shared" si="7"/>
        <v>1096</v>
      </c>
      <c r="P43" s="40">
        <f t="shared" si="9"/>
        <v>365</v>
      </c>
      <c r="Q43" s="41">
        <f t="shared" si="8"/>
        <v>48061375</v>
      </c>
    </row>
    <row r="44" spans="1:18" ht="50.1" customHeight="1">
      <c r="A44" s="412"/>
      <c r="B44" s="346"/>
      <c r="C44" s="346"/>
      <c r="D44" s="416" t="s">
        <v>2029</v>
      </c>
      <c r="E44" s="417" t="s">
        <v>2029</v>
      </c>
      <c r="F44" s="418" t="s">
        <v>2029</v>
      </c>
      <c r="G44" s="320">
        <f t="shared" si="12"/>
        <v>7992700.729927008</v>
      </c>
      <c r="H44" s="321"/>
      <c r="I44" s="415"/>
      <c r="J44" s="331"/>
      <c r="K44" s="985"/>
      <c r="L44" s="984">
        <v>46160</v>
      </c>
      <c r="M44" s="984">
        <v>47255</v>
      </c>
      <c r="N44" s="38">
        <v>240000000</v>
      </c>
      <c r="O44" s="39">
        <f t="shared" si="7"/>
        <v>1096</v>
      </c>
      <c r="P44" s="40">
        <f t="shared" si="9"/>
        <v>365</v>
      </c>
      <c r="Q44" s="41">
        <f t="shared" si="8"/>
        <v>7992700.729927008</v>
      </c>
    </row>
    <row r="45" spans="1:18" ht="50.1" customHeight="1">
      <c r="A45" s="412"/>
      <c r="B45" s="346"/>
      <c r="C45" s="346"/>
      <c r="D45" s="416" t="s">
        <v>1989</v>
      </c>
      <c r="E45" s="417" t="s">
        <v>1989</v>
      </c>
      <c r="F45" s="418" t="s">
        <v>1989</v>
      </c>
      <c r="G45" s="320">
        <f t="shared" si="12"/>
        <v>21152707.561728396</v>
      </c>
      <c r="H45" s="321"/>
      <c r="I45" s="415"/>
      <c r="J45" s="331"/>
      <c r="K45" s="985"/>
      <c r="L45" s="984">
        <v>45336</v>
      </c>
      <c r="M45" s="984">
        <v>48575</v>
      </c>
      <c r="N45" s="38">
        <v>1877665000</v>
      </c>
      <c r="O45" s="39">
        <f t="shared" si="7"/>
        <v>3240</v>
      </c>
      <c r="P45" s="40">
        <f t="shared" si="9"/>
        <v>365</v>
      </c>
      <c r="Q45" s="41">
        <f t="shared" si="8"/>
        <v>21152707.561728396</v>
      </c>
    </row>
    <row r="46" spans="1:18" ht="50.1" customHeight="1">
      <c r="A46" s="412"/>
      <c r="B46" s="346"/>
      <c r="C46" s="346"/>
      <c r="D46" s="416" t="s">
        <v>2030</v>
      </c>
      <c r="E46" s="417" t="s">
        <v>2030</v>
      </c>
      <c r="F46" s="418" t="s">
        <v>2030</v>
      </c>
      <c r="G46" s="320">
        <f t="shared" si="12"/>
        <v>59229602.664576806</v>
      </c>
      <c r="H46" s="321"/>
      <c r="I46" s="421"/>
      <c r="J46" s="331"/>
      <c r="K46" s="985"/>
      <c r="L46" s="984">
        <v>46174</v>
      </c>
      <c r="M46" s="984">
        <v>46811</v>
      </c>
      <c r="N46" s="38">
        <v>1035301000</v>
      </c>
      <c r="O46" s="39">
        <f t="shared" si="7"/>
        <v>638</v>
      </c>
      <c r="P46" s="40">
        <f t="shared" si="9"/>
        <v>365</v>
      </c>
      <c r="Q46" s="41">
        <f t="shared" si="8"/>
        <v>59229602.664576806</v>
      </c>
    </row>
    <row r="47" spans="1:18" ht="50.1" customHeight="1">
      <c r="A47" s="26" t="s">
        <v>10</v>
      </c>
      <c r="B47" s="27" t="str">
        <f>B9</f>
        <v>수질관리</v>
      </c>
      <c r="C47" s="27" t="str">
        <f>C9</f>
        <v>김윤형</v>
      </c>
      <c r="D47" s="986" t="s">
        <v>2031</v>
      </c>
      <c r="E47" s="987"/>
      <c r="F47" s="988"/>
      <c r="G47" s="409">
        <f t="shared" ref="G47" si="13">R47</f>
        <v>0</v>
      </c>
      <c r="H47" s="979"/>
      <c r="I47" s="980" t="s">
        <v>25</v>
      </c>
      <c r="J47" s="47">
        <v>6</v>
      </c>
      <c r="L47" s="37"/>
      <c r="M47" s="37"/>
      <c r="N47" s="38"/>
      <c r="O47" s="39">
        <f t="shared" si="7"/>
        <v>1</v>
      </c>
      <c r="P47" s="40">
        <f t="shared" ref="P47" si="14">IF((M47-$B$2)&gt;=365,365,(M47-$B$2))</f>
        <v>-46287</v>
      </c>
      <c r="Q47" s="41">
        <f t="shared" si="8"/>
        <v>0</v>
      </c>
    </row>
    <row r="48" spans="1:18" ht="50.1" customHeight="1">
      <c r="A48" s="411" t="str">
        <f>A47</f>
        <v>분야별
참  여
기술자</v>
      </c>
      <c r="B48" s="411" t="str">
        <f>B10</f>
        <v>폐기물처리</v>
      </c>
      <c r="C48" s="413" t="str">
        <f>C10</f>
        <v>송기창</v>
      </c>
      <c r="D48" s="989" t="s">
        <v>2032</v>
      </c>
      <c r="E48" s="990"/>
      <c r="F48" s="991"/>
      <c r="G48" s="320">
        <f>Q48</f>
        <v>4417228.915662651</v>
      </c>
      <c r="H48" s="321"/>
      <c r="I48" s="414">
        <f>SUM(G48:H61)</f>
        <v>82250263.852968141</v>
      </c>
      <c r="J48" s="322">
        <v>6</v>
      </c>
      <c r="L48" s="992">
        <v>45558</v>
      </c>
      <c r="M48" s="992">
        <v>46387</v>
      </c>
      <c r="N48" s="993">
        <f>363000000</f>
        <v>363000000</v>
      </c>
      <c r="O48" s="39">
        <f t="shared" si="7"/>
        <v>830</v>
      </c>
      <c r="P48" s="40">
        <f t="shared" si="9"/>
        <v>101</v>
      </c>
      <c r="Q48" s="41">
        <f t="shared" si="8"/>
        <v>4417228.915662651</v>
      </c>
      <c r="R48" s="992"/>
    </row>
    <row r="49" spans="1:18" ht="50.1" customHeight="1">
      <c r="A49" s="412"/>
      <c r="B49" s="412"/>
      <c r="C49" s="346"/>
      <c r="D49" s="466" t="s">
        <v>2033</v>
      </c>
      <c r="E49" s="467"/>
      <c r="F49" s="468"/>
      <c r="G49" s="320">
        <f t="shared" ref="G49:G74" si="15">Q49</f>
        <v>5026400.7263922524</v>
      </c>
      <c r="H49" s="321"/>
      <c r="I49" s="415"/>
      <c r="J49" s="323"/>
      <c r="L49" s="992">
        <v>45562</v>
      </c>
      <c r="M49" s="992">
        <v>46387</v>
      </c>
      <c r="N49" s="993">
        <v>411070000</v>
      </c>
      <c r="O49" s="39">
        <f t="shared" si="7"/>
        <v>826</v>
      </c>
      <c r="P49" s="40">
        <f t="shared" si="9"/>
        <v>101</v>
      </c>
      <c r="Q49" s="41">
        <f t="shared" si="8"/>
        <v>5026400.7263922524</v>
      </c>
      <c r="R49" s="992"/>
    </row>
    <row r="50" spans="1:18" ht="50.1" customHeight="1">
      <c r="A50" s="412"/>
      <c r="B50" s="412"/>
      <c r="C50" s="346"/>
      <c r="D50" s="416" t="s">
        <v>2034</v>
      </c>
      <c r="E50" s="417"/>
      <c r="F50" s="418"/>
      <c r="G50" s="320">
        <f t="shared" si="15"/>
        <v>1349812.25</v>
      </c>
      <c r="H50" s="321"/>
      <c r="I50" s="415"/>
      <c r="J50" s="323"/>
      <c r="L50" s="992">
        <v>45775</v>
      </c>
      <c r="M50" s="992">
        <v>46409</v>
      </c>
      <c r="N50" s="993">
        <f>39506700</f>
        <v>39506700</v>
      </c>
      <c r="O50" s="39">
        <v>360</v>
      </c>
      <c r="P50" s="40">
        <f t="shared" si="9"/>
        <v>123</v>
      </c>
      <c r="Q50" s="41">
        <f t="shared" si="8"/>
        <v>1349812.25</v>
      </c>
      <c r="R50" s="992"/>
    </row>
    <row r="51" spans="1:18" ht="50.1" customHeight="1">
      <c r="A51" s="412"/>
      <c r="B51" s="412"/>
      <c r="C51" s="346"/>
      <c r="D51" s="416" t="s">
        <v>2035</v>
      </c>
      <c r="E51" s="417"/>
      <c r="F51" s="418"/>
      <c r="G51" s="320">
        <f t="shared" si="15"/>
        <v>1769600</v>
      </c>
      <c r="H51" s="321"/>
      <c r="I51" s="415"/>
      <c r="J51" s="323"/>
      <c r="L51" s="992">
        <v>45785</v>
      </c>
      <c r="M51" s="992">
        <v>46419</v>
      </c>
      <c r="N51" s="993">
        <f>48032000</f>
        <v>48032000</v>
      </c>
      <c r="O51" s="39">
        <v>361</v>
      </c>
      <c r="P51" s="40">
        <f t="shared" si="9"/>
        <v>133</v>
      </c>
      <c r="Q51" s="41">
        <f t="shared" si="8"/>
        <v>1769600</v>
      </c>
      <c r="R51" s="992"/>
    </row>
    <row r="52" spans="1:18" ht="50.1" customHeight="1">
      <c r="A52" s="412"/>
      <c r="B52" s="412"/>
      <c r="C52" s="346"/>
      <c r="D52" s="416" t="s">
        <v>2036</v>
      </c>
      <c r="E52" s="417"/>
      <c r="F52" s="418"/>
      <c r="G52" s="320">
        <f t="shared" si="15"/>
        <v>200712.32876712328</v>
      </c>
      <c r="H52" s="321"/>
      <c r="I52" s="415"/>
      <c r="J52" s="323"/>
      <c r="L52" s="992">
        <v>45931</v>
      </c>
      <c r="M52" s="992">
        <v>46295</v>
      </c>
      <c r="N52" s="993">
        <f>81400000</f>
        <v>81400000</v>
      </c>
      <c r="O52" s="39">
        <f t="shared" ref="O52:O59" si="16">M52-L52+1</f>
        <v>365</v>
      </c>
      <c r="P52" s="40">
        <f t="shared" si="9"/>
        <v>9</v>
      </c>
      <c r="Q52" s="41">
        <f t="shared" si="8"/>
        <v>200712.32876712328</v>
      </c>
      <c r="R52" s="992"/>
    </row>
    <row r="53" spans="1:18" ht="50.1" customHeight="1">
      <c r="A53" s="412"/>
      <c r="B53" s="412"/>
      <c r="C53" s="346"/>
      <c r="D53" s="416" t="s">
        <v>2037</v>
      </c>
      <c r="E53" s="417"/>
      <c r="F53" s="418"/>
      <c r="G53" s="320">
        <f t="shared" si="15"/>
        <v>4290000</v>
      </c>
      <c r="H53" s="321"/>
      <c r="I53" s="415"/>
      <c r="J53" s="323"/>
      <c r="L53" s="992">
        <v>46054</v>
      </c>
      <c r="M53" s="992">
        <v>47148</v>
      </c>
      <c r="N53" s="993">
        <f>128700000</f>
        <v>128700000</v>
      </c>
      <c r="O53" s="39">
        <f t="shared" si="16"/>
        <v>1095</v>
      </c>
      <c r="P53" s="40">
        <f t="shared" si="9"/>
        <v>365</v>
      </c>
      <c r="Q53" s="41">
        <f t="shared" si="8"/>
        <v>4290000</v>
      </c>
      <c r="R53" s="992"/>
    </row>
    <row r="54" spans="1:18" ht="50.1" customHeight="1">
      <c r="A54" s="412"/>
      <c r="B54" s="412"/>
      <c r="C54" s="346"/>
      <c r="D54" s="416" t="s">
        <v>2038</v>
      </c>
      <c r="E54" s="417"/>
      <c r="F54" s="418"/>
      <c r="G54" s="320">
        <f t="shared" si="15"/>
        <v>1870232.9589041094</v>
      </c>
      <c r="H54" s="321"/>
      <c r="I54" s="415"/>
      <c r="J54" s="323"/>
      <c r="L54" s="992">
        <v>46153</v>
      </c>
      <c r="M54" s="992">
        <v>46517</v>
      </c>
      <c r="N54" s="993">
        <f>29551300</f>
        <v>29551300</v>
      </c>
      <c r="O54" s="39">
        <f t="shared" si="16"/>
        <v>365</v>
      </c>
      <c r="P54" s="40">
        <f t="shared" si="9"/>
        <v>231</v>
      </c>
      <c r="Q54" s="41">
        <f t="shared" si="8"/>
        <v>1870232.9589041094</v>
      </c>
      <c r="R54" s="992"/>
    </row>
    <row r="55" spans="1:18" ht="50.1" customHeight="1">
      <c r="A55" s="412"/>
      <c r="B55" s="412"/>
      <c r="C55" s="346"/>
      <c r="D55" s="416" t="s">
        <v>2039</v>
      </c>
      <c r="E55" s="417"/>
      <c r="F55" s="418"/>
      <c r="G55" s="320">
        <f t="shared" si="15"/>
        <v>602433.33333333326</v>
      </c>
      <c r="H55" s="321"/>
      <c r="I55" s="415"/>
      <c r="J55" s="323"/>
      <c r="L55" s="992">
        <v>46160</v>
      </c>
      <c r="M55" s="992">
        <v>46339</v>
      </c>
      <c r="N55" s="993">
        <f>20460000</f>
        <v>20460000</v>
      </c>
      <c r="O55" s="39">
        <f t="shared" si="16"/>
        <v>180</v>
      </c>
      <c r="P55" s="40">
        <f t="shared" si="9"/>
        <v>53</v>
      </c>
      <c r="Q55" s="41">
        <f t="shared" si="8"/>
        <v>602433.33333333326</v>
      </c>
      <c r="R55" s="992"/>
    </row>
    <row r="56" spans="1:18" ht="50.1" customHeight="1">
      <c r="A56" s="412"/>
      <c r="B56" s="412"/>
      <c r="C56" s="346"/>
      <c r="D56" s="416" t="s">
        <v>2040</v>
      </c>
      <c r="E56" s="417"/>
      <c r="F56" s="418"/>
      <c r="G56" s="320">
        <f t="shared" si="15"/>
        <v>52614534.246575341</v>
      </c>
      <c r="H56" s="321"/>
      <c r="I56" s="415"/>
      <c r="J56" s="323"/>
      <c r="L56" s="992">
        <v>46177</v>
      </c>
      <c r="M56" s="992">
        <v>46541</v>
      </c>
      <c r="N56" s="993">
        <f>753110000</f>
        <v>753110000</v>
      </c>
      <c r="O56" s="39">
        <f t="shared" si="16"/>
        <v>365</v>
      </c>
      <c r="P56" s="40">
        <f t="shared" si="9"/>
        <v>255</v>
      </c>
      <c r="Q56" s="41">
        <f t="shared" si="8"/>
        <v>52614534.246575341</v>
      </c>
      <c r="R56" s="992"/>
    </row>
    <row r="57" spans="1:18" ht="50.1" customHeight="1">
      <c r="A57" s="412"/>
      <c r="B57" s="412"/>
      <c r="C57" s="346"/>
      <c r="D57" s="416" t="s">
        <v>2041</v>
      </c>
      <c r="E57" s="417"/>
      <c r="F57" s="418"/>
      <c r="G57" s="320">
        <f t="shared" si="15"/>
        <v>706560</v>
      </c>
      <c r="H57" s="321"/>
      <c r="I57" s="415"/>
      <c r="J57" s="323"/>
      <c r="L57" s="992">
        <v>46210</v>
      </c>
      <c r="M57" s="992">
        <v>46299</v>
      </c>
      <c r="N57" s="993">
        <v>19872000</v>
      </c>
      <c r="O57" s="39">
        <f t="shared" si="16"/>
        <v>90</v>
      </c>
      <c r="P57" s="40">
        <f>IF((M57-R57+1)&gt;=365,365,(M57-R57+1))</f>
        <v>32</v>
      </c>
      <c r="Q57" s="41">
        <f t="shared" si="8"/>
        <v>706560</v>
      </c>
      <c r="R57" s="992">
        <v>46268</v>
      </c>
    </row>
    <row r="58" spans="1:18" ht="50.1" customHeight="1">
      <c r="A58" s="412"/>
      <c r="B58" s="412"/>
      <c r="C58" s="346"/>
      <c r="D58" s="416" t="s">
        <v>2042</v>
      </c>
      <c r="E58" s="417"/>
      <c r="F58" s="418"/>
      <c r="G58" s="320">
        <f t="shared" si="15"/>
        <v>169403.26</v>
      </c>
      <c r="H58" s="321"/>
      <c r="I58" s="415"/>
      <c r="J58" s="323"/>
      <c r="L58" s="992">
        <v>46238</v>
      </c>
      <c r="M58" s="992">
        <v>46387</v>
      </c>
      <c r="N58" s="993">
        <v>2515890</v>
      </c>
      <c r="O58" s="39">
        <f t="shared" si="16"/>
        <v>150</v>
      </c>
      <c r="P58" s="40">
        <f t="shared" si="9"/>
        <v>101</v>
      </c>
      <c r="Q58" s="41">
        <f t="shared" si="8"/>
        <v>169403.26</v>
      </c>
      <c r="R58" s="992"/>
    </row>
    <row r="59" spans="1:18" ht="50.1" customHeight="1">
      <c r="A59" s="412"/>
      <c r="B59" s="412"/>
      <c r="C59" s="346"/>
      <c r="D59" s="416" t="s">
        <v>2043</v>
      </c>
      <c r="E59" s="417"/>
      <c r="F59" s="418"/>
      <c r="G59" s="320">
        <f t="shared" si="15"/>
        <v>2430312.5</v>
      </c>
      <c r="H59" s="321"/>
      <c r="I59" s="415"/>
      <c r="J59" s="323"/>
      <c r="L59" s="992">
        <v>46260</v>
      </c>
      <c r="M59" s="992">
        <v>46387</v>
      </c>
      <c r="N59" s="993">
        <v>30800000</v>
      </c>
      <c r="O59" s="39">
        <f t="shared" si="16"/>
        <v>128</v>
      </c>
      <c r="P59" s="40">
        <f t="shared" si="9"/>
        <v>101</v>
      </c>
      <c r="Q59" s="41">
        <f t="shared" si="8"/>
        <v>2430312.5</v>
      </c>
      <c r="R59" s="992"/>
    </row>
    <row r="60" spans="1:18" ht="50.1" customHeight="1">
      <c r="A60" s="412"/>
      <c r="B60" s="412"/>
      <c r="C60" s="346"/>
      <c r="D60" s="416" t="s">
        <v>2044</v>
      </c>
      <c r="E60" s="417"/>
      <c r="F60" s="418"/>
      <c r="G60" s="320">
        <f t="shared" si="15"/>
        <v>3943033.3333333335</v>
      </c>
      <c r="H60" s="321"/>
      <c r="I60" s="415"/>
      <c r="J60" s="323"/>
      <c r="L60" s="992">
        <v>45863</v>
      </c>
      <c r="M60" s="992">
        <v>46342</v>
      </c>
      <c r="N60" s="993">
        <f>130528000</f>
        <v>130528000</v>
      </c>
      <c r="O60" s="39">
        <f t="shared" si="7"/>
        <v>480</v>
      </c>
      <c r="P60" s="40">
        <f>IF((M60-R60+1)&gt;=365,365,(M60-R60+1))</f>
        <v>145</v>
      </c>
      <c r="Q60" s="41">
        <f t="shared" si="8"/>
        <v>3943033.3333333335</v>
      </c>
      <c r="R60" s="992">
        <v>46198</v>
      </c>
    </row>
    <row r="61" spans="1:18" ht="50.1" customHeight="1">
      <c r="A61" s="423"/>
      <c r="B61" s="423"/>
      <c r="C61" s="446"/>
      <c r="D61" s="416" t="s">
        <v>2045</v>
      </c>
      <c r="E61" s="417"/>
      <c r="F61" s="418"/>
      <c r="G61" s="320">
        <f t="shared" si="15"/>
        <v>2860000</v>
      </c>
      <c r="H61" s="321"/>
      <c r="I61" s="421"/>
      <c r="J61" s="445"/>
      <c r="L61" s="992">
        <v>45917</v>
      </c>
      <c r="M61" s="992" t="s">
        <v>2046</v>
      </c>
      <c r="N61" s="993">
        <f>28600000</f>
        <v>28600000</v>
      </c>
      <c r="O61" s="39">
        <v>365</v>
      </c>
      <c r="P61" s="40">
        <v>365</v>
      </c>
      <c r="Q61" s="41">
        <f t="shared" si="8"/>
        <v>2860000</v>
      </c>
      <c r="R61" s="992"/>
    </row>
    <row r="62" spans="1:18" ht="50.1" customHeight="1">
      <c r="A62" s="411" t="s">
        <v>10</v>
      </c>
      <c r="B62" s="411" t="str">
        <f>B11</f>
        <v>자연환경</v>
      </c>
      <c r="C62" s="413" t="str">
        <f>C11</f>
        <v>서석민</v>
      </c>
      <c r="D62" s="416" t="s">
        <v>2047</v>
      </c>
      <c r="E62" s="417" t="s">
        <v>2047</v>
      </c>
      <c r="F62" s="418" t="s">
        <v>2047</v>
      </c>
      <c r="G62" s="320">
        <f t="shared" si="15"/>
        <v>15545926.199818894</v>
      </c>
      <c r="H62" s="321"/>
      <c r="I62" s="414">
        <f>SUM(G62:H74)</f>
        <v>210395356.05221438</v>
      </c>
      <c r="J62" s="322">
        <v>6</v>
      </c>
      <c r="L62" s="984">
        <v>43440</v>
      </c>
      <c r="M62" s="984">
        <v>46752</v>
      </c>
      <c r="N62" s="164">
        <v>1411059000</v>
      </c>
      <c r="O62" s="994">
        <f t="shared" si="7"/>
        <v>3313</v>
      </c>
      <c r="P62" s="995">
        <f t="shared" si="9"/>
        <v>365</v>
      </c>
      <c r="Q62" s="165">
        <f t="shared" si="8"/>
        <v>15545926.199818894</v>
      </c>
    </row>
    <row r="63" spans="1:18" ht="50.1" customHeight="1">
      <c r="A63" s="412"/>
      <c r="B63" s="412"/>
      <c r="C63" s="346"/>
      <c r="D63" s="416" t="s">
        <v>2048</v>
      </c>
      <c r="E63" s="417" t="s">
        <v>2048</v>
      </c>
      <c r="F63" s="418" t="s">
        <v>2048</v>
      </c>
      <c r="G63" s="320">
        <f t="shared" si="15"/>
        <v>6666754.5034642033</v>
      </c>
      <c r="H63" s="321"/>
      <c r="I63" s="415"/>
      <c r="J63" s="323"/>
      <c r="L63" s="984">
        <v>43549</v>
      </c>
      <c r="M63" s="984">
        <v>47878</v>
      </c>
      <c r="N63" s="38">
        <v>790878000</v>
      </c>
      <c r="O63" s="39">
        <f t="shared" si="7"/>
        <v>4330</v>
      </c>
      <c r="P63" s="40">
        <f t="shared" si="9"/>
        <v>365</v>
      </c>
      <c r="Q63" s="41">
        <f t="shared" si="8"/>
        <v>6666754.5034642033</v>
      </c>
    </row>
    <row r="64" spans="1:18" ht="50.1" customHeight="1">
      <c r="A64" s="412"/>
      <c r="B64" s="412"/>
      <c r="C64" s="346"/>
      <c r="D64" s="416" t="s">
        <v>2049</v>
      </c>
      <c r="E64" s="417" t="s">
        <v>2049</v>
      </c>
      <c r="F64" s="418" t="s">
        <v>2049</v>
      </c>
      <c r="G64" s="764" t="s">
        <v>2050</v>
      </c>
      <c r="H64" s="765"/>
      <c r="I64" s="415"/>
      <c r="J64" s="323"/>
      <c r="L64" s="984">
        <v>44210</v>
      </c>
      <c r="M64" s="984">
        <v>46996</v>
      </c>
      <c r="N64" s="38">
        <v>3172277000</v>
      </c>
      <c r="O64" s="39">
        <f t="shared" si="7"/>
        <v>2787</v>
      </c>
      <c r="P64" s="40">
        <f t="shared" si="9"/>
        <v>365</v>
      </c>
      <c r="Q64" s="41">
        <f t="shared" si="8"/>
        <v>41545787.764621451</v>
      </c>
    </row>
    <row r="65" spans="1:17" ht="50.1" customHeight="1">
      <c r="A65" s="412"/>
      <c r="B65" s="412"/>
      <c r="C65" s="346"/>
      <c r="D65" s="416" t="s">
        <v>2051</v>
      </c>
      <c r="E65" s="417" t="s">
        <v>2051</v>
      </c>
      <c r="F65" s="418" t="s">
        <v>2051</v>
      </c>
      <c r="G65" s="320">
        <f t="shared" si="15"/>
        <v>21052852.671118531</v>
      </c>
      <c r="H65" s="321"/>
      <c r="I65" s="415"/>
      <c r="J65" s="323"/>
      <c r="L65" s="984">
        <v>44357</v>
      </c>
      <c r="M65" s="984">
        <v>46752</v>
      </c>
      <c r="N65" s="38">
        <v>1381990000</v>
      </c>
      <c r="O65" s="39">
        <f t="shared" si="7"/>
        <v>2396</v>
      </c>
      <c r="P65" s="40">
        <f t="shared" si="9"/>
        <v>365</v>
      </c>
      <c r="Q65" s="41">
        <f t="shared" si="8"/>
        <v>21052852.671118531</v>
      </c>
    </row>
    <row r="66" spans="1:17" ht="50.1" customHeight="1">
      <c r="A66" s="412"/>
      <c r="B66" s="412"/>
      <c r="C66" s="346"/>
      <c r="D66" s="416" t="s">
        <v>2052</v>
      </c>
      <c r="E66" s="417" t="s">
        <v>2052</v>
      </c>
      <c r="F66" s="418" t="s">
        <v>2052</v>
      </c>
      <c r="G66" s="764" t="s">
        <v>2053</v>
      </c>
      <c r="H66" s="765" t="s">
        <v>2053</v>
      </c>
      <c r="I66" s="415"/>
      <c r="J66" s="323"/>
      <c r="L66" s="984">
        <v>44319</v>
      </c>
      <c r="M66" s="984">
        <v>47454</v>
      </c>
      <c r="N66" s="38">
        <v>1562220000</v>
      </c>
      <c r="O66" s="39">
        <f t="shared" si="7"/>
        <v>3136</v>
      </c>
      <c r="P66" s="40">
        <f t="shared" si="9"/>
        <v>365</v>
      </c>
      <c r="Q66" s="41">
        <f t="shared" si="8"/>
        <v>18182726.403061222</v>
      </c>
    </row>
    <row r="67" spans="1:17" ht="50.1" customHeight="1">
      <c r="A67" s="412"/>
      <c r="B67" s="412"/>
      <c r="C67" s="346"/>
      <c r="D67" s="416" t="s">
        <v>2054</v>
      </c>
      <c r="E67" s="417" t="s">
        <v>2054</v>
      </c>
      <c r="F67" s="418" t="s">
        <v>2054</v>
      </c>
      <c r="G67" s="764" t="s">
        <v>2055</v>
      </c>
      <c r="H67" s="765" t="s">
        <v>2055</v>
      </c>
      <c r="I67" s="415"/>
      <c r="J67" s="323"/>
      <c r="L67" s="984">
        <v>45105</v>
      </c>
      <c r="M67" s="984">
        <v>47296</v>
      </c>
      <c r="N67" s="38">
        <v>1886340000</v>
      </c>
      <c r="O67" s="39">
        <f t="shared" si="7"/>
        <v>2192</v>
      </c>
      <c r="P67" s="40">
        <f t="shared" si="9"/>
        <v>365</v>
      </c>
      <c r="Q67" s="41">
        <f t="shared" si="8"/>
        <v>31410314.7810219</v>
      </c>
    </row>
    <row r="68" spans="1:17" ht="50.1" customHeight="1">
      <c r="A68" s="412"/>
      <c r="B68" s="412"/>
      <c r="C68" s="346"/>
      <c r="D68" s="416" t="s">
        <v>1995</v>
      </c>
      <c r="E68" s="417" t="s">
        <v>1995</v>
      </c>
      <c r="F68" s="418" t="s">
        <v>1995</v>
      </c>
      <c r="G68" s="320">
        <f t="shared" si="15"/>
        <v>16748875.048885414</v>
      </c>
      <c r="H68" s="321"/>
      <c r="I68" s="415"/>
      <c r="J68" s="323"/>
      <c r="L68" s="984">
        <v>45973</v>
      </c>
      <c r="M68" s="984">
        <v>48529</v>
      </c>
      <c r="N68" s="38">
        <v>1173339000</v>
      </c>
      <c r="O68" s="39">
        <f t="shared" si="7"/>
        <v>2557</v>
      </c>
      <c r="P68" s="40">
        <f t="shared" si="9"/>
        <v>365</v>
      </c>
      <c r="Q68" s="41">
        <f t="shared" si="8"/>
        <v>16748875.048885414</v>
      </c>
    </row>
    <row r="69" spans="1:17" ht="50.1" customHeight="1">
      <c r="A69" s="412"/>
      <c r="B69" s="412"/>
      <c r="C69" s="346"/>
      <c r="D69" s="416" t="s">
        <v>2056</v>
      </c>
      <c r="E69" s="417" t="s">
        <v>2056</v>
      </c>
      <c r="F69" s="418" t="s">
        <v>2056</v>
      </c>
      <c r="G69" s="320">
        <f t="shared" si="15"/>
        <v>29266105.006765902</v>
      </c>
      <c r="H69" s="321"/>
      <c r="I69" s="415"/>
      <c r="J69" s="323"/>
      <c r="L69" s="984">
        <v>44137</v>
      </c>
      <c r="M69" s="984">
        <v>47831</v>
      </c>
      <c r="N69" s="38">
        <v>2962692000</v>
      </c>
      <c r="O69" s="39">
        <f t="shared" si="7"/>
        <v>3695</v>
      </c>
      <c r="P69" s="40">
        <f t="shared" si="9"/>
        <v>365</v>
      </c>
      <c r="Q69" s="41">
        <f t="shared" si="8"/>
        <v>29266105.006765902</v>
      </c>
    </row>
    <row r="70" spans="1:17" ht="50.1" customHeight="1">
      <c r="A70" s="412"/>
      <c r="B70" s="412"/>
      <c r="C70" s="346"/>
      <c r="D70" s="416" t="s">
        <v>2027</v>
      </c>
      <c r="E70" s="417" t="s">
        <v>2027</v>
      </c>
      <c r="F70" s="418" t="s">
        <v>2027</v>
      </c>
      <c r="G70" s="320">
        <f t="shared" si="15"/>
        <v>10496567.062608052</v>
      </c>
      <c r="H70" s="321"/>
      <c r="I70" s="415"/>
      <c r="J70" s="323"/>
      <c r="L70" s="984">
        <v>42709</v>
      </c>
      <c r="M70" s="984">
        <v>46757</v>
      </c>
      <c r="N70" s="38">
        <v>1164400001</v>
      </c>
      <c r="O70" s="39">
        <f t="shared" si="7"/>
        <v>4049</v>
      </c>
      <c r="P70" s="40">
        <f t="shared" si="9"/>
        <v>365</v>
      </c>
      <c r="Q70" s="41">
        <f t="shared" si="8"/>
        <v>10496567.062608052</v>
      </c>
    </row>
    <row r="71" spans="1:17" ht="50.1" customHeight="1">
      <c r="A71" s="412"/>
      <c r="B71" s="412"/>
      <c r="C71" s="346"/>
      <c r="D71" s="416" t="s">
        <v>1998</v>
      </c>
      <c r="E71" s="417" t="s">
        <v>1998</v>
      </c>
      <c r="F71" s="418" t="s">
        <v>1998</v>
      </c>
      <c r="G71" s="320">
        <f t="shared" si="15"/>
        <v>16714831.094831094</v>
      </c>
      <c r="H71" s="321"/>
      <c r="I71" s="415"/>
      <c r="J71" s="323"/>
      <c r="L71" s="984">
        <v>44916</v>
      </c>
      <c r="M71" s="984">
        <v>47372</v>
      </c>
      <c r="N71" s="38">
        <v>1125160000</v>
      </c>
      <c r="O71" s="39">
        <f t="shared" si="7"/>
        <v>2457</v>
      </c>
      <c r="P71" s="40">
        <f t="shared" si="9"/>
        <v>365</v>
      </c>
      <c r="Q71" s="41">
        <f t="shared" si="8"/>
        <v>16714831.094831094</v>
      </c>
    </row>
    <row r="72" spans="1:17" ht="50.1" customHeight="1">
      <c r="A72" s="412"/>
      <c r="B72" s="412"/>
      <c r="C72" s="346"/>
      <c r="D72" s="416" t="s">
        <v>2028</v>
      </c>
      <c r="E72" s="417" t="s">
        <v>2028</v>
      </c>
      <c r="F72" s="418" t="s">
        <v>2028</v>
      </c>
      <c r="G72" s="320">
        <f t="shared" si="15"/>
        <v>48061375</v>
      </c>
      <c r="H72" s="321"/>
      <c r="I72" s="415"/>
      <c r="J72" s="323"/>
      <c r="L72" s="984">
        <v>46098</v>
      </c>
      <c r="M72" s="984">
        <v>47193</v>
      </c>
      <c r="N72" s="38">
        <v>1443158000</v>
      </c>
      <c r="O72" s="39">
        <f t="shared" si="7"/>
        <v>1096</v>
      </c>
      <c r="P72" s="40">
        <f t="shared" si="9"/>
        <v>365</v>
      </c>
      <c r="Q72" s="41">
        <f t="shared" si="8"/>
        <v>48061375</v>
      </c>
    </row>
    <row r="73" spans="1:17" ht="50.1" customHeight="1">
      <c r="A73" s="412"/>
      <c r="B73" s="412"/>
      <c r="C73" s="346"/>
      <c r="D73" s="416" t="s">
        <v>2029</v>
      </c>
      <c r="E73" s="417" t="s">
        <v>2029</v>
      </c>
      <c r="F73" s="418" t="s">
        <v>2029</v>
      </c>
      <c r="G73" s="320">
        <f t="shared" si="15"/>
        <v>7992700.729927008</v>
      </c>
      <c r="H73" s="321"/>
      <c r="I73" s="415"/>
      <c r="J73" s="323"/>
      <c r="L73" s="984">
        <v>46160</v>
      </c>
      <c r="M73" s="984">
        <v>47255</v>
      </c>
      <c r="N73" s="38">
        <v>240000000</v>
      </c>
      <c r="O73" s="39">
        <f t="shared" si="7"/>
        <v>1096</v>
      </c>
      <c r="P73" s="40">
        <f t="shared" si="9"/>
        <v>365</v>
      </c>
      <c r="Q73" s="41">
        <f t="shared" si="8"/>
        <v>7992700.729927008</v>
      </c>
    </row>
    <row r="74" spans="1:17" ht="50.1" customHeight="1">
      <c r="A74" s="423"/>
      <c r="B74" s="423"/>
      <c r="C74" s="446"/>
      <c r="D74" s="416" t="s">
        <v>2009</v>
      </c>
      <c r="E74" s="417" t="s">
        <v>2009</v>
      </c>
      <c r="F74" s="418" t="s">
        <v>2009</v>
      </c>
      <c r="G74" s="320">
        <f t="shared" si="15"/>
        <v>37849368.734795317</v>
      </c>
      <c r="H74" s="321"/>
      <c r="I74" s="421"/>
      <c r="J74" s="445"/>
      <c r="L74" s="984">
        <v>46259</v>
      </c>
      <c r="M74" s="984">
        <v>47968</v>
      </c>
      <c r="N74" s="38">
        <v>1773217001</v>
      </c>
      <c r="O74" s="39">
        <f t="shared" si="7"/>
        <v>1710</v>
      </c>
      <c r="P74" s="40">
        <f t="shared" si="9"/>
        <v>365</v>
      </c>
      <c r="Q74" s="41">
        <f t="shared" si="8"/>
        <v>37849368.734795317</v>
      </c>
    </row>
  </sheetData>
  <mergeCells count="167">
    <mergeCell ref="D72:F72"/>
    <mergeCell ref="G72:H72"/>
    <mergeCell ref="D73:F73"/>
    <mergeCell ref="G73:H73"/>
    <mergeCell ref="D74:F74"/>
    <mergeCell ref="G74:H74"/>
    <mergeCell ref="G68:H68"/>
    <mergeCell ref="D69:F69"/>
    <mergeCell ref="G69:H69"/>
    <mergeCell ref="D70:F70"/>
    <mergeCell ref="G70:H70"/>
    <mergeCell ref="D71:F71"/>
    <mergeCell ref="G71:H71"/>
    <mergeCell ref="I62:I74"/>
    <mergeCell ref="J62:J74"/>
    <mergeCell ref="D63:F63"/>
    <mergeCell ref="G63:H63"/>
    <mergeCell ref="D64:F64"/>
    <mergeCell ref="G64:H64"/>
    <mergeCell ref="D65:F65"/>
    <mergeCell ref="G65:H65"/>
    <mergeCell ref="D66:F66"/>
    <mergeCell ref="G66:H66"/>
    <mergeCell ref="D61:F61"/>
    <mergeCell ref="G61:H61"/>
    <mergeCell ref="A62:A74"/>
    <mergeCell ref="B62:B74"/>
    <mergeCell ref="C62:C74"/>
    <mergeCell ref="D62:F62"/>
    <mergeCell ref="G62:H62"/>
    <mergeCell ref="D67:F67"/>
    <mergeCell ref="G67:H67"/>
    <mergeCell ref="D68:F68"/>
    <mergeCell ref="D58:F58"/>
    <mergeCell ref="G58:H58"/>
    <mergeCell ref="D59:F59"/>
    <mergeCell ref="G59:H59"/>
    <mergeCell ref="D60:F60"/>
    <mergeCell ref="G60:H60"/>
    <mergeCell ref="G54:H54"/>
    <mergeCell ref="D55:F55"/>
    <mergeCell ref="G55:H55"/>
    <mergeCell ref="D56:F56"/>
    <mergeCell ref="G56:H56"/>
    <mergeCell ref="D57:F57"/>
    <mergeCell ref="G57:H57"/>
    <mergeCell ref="I48:I61"/>
    <mergeCell ref="J48:J61"/>
    <mergeCell ref="D49:F49"/>
    <mergeCell ref="G49:H49"/>
    <mergeCell ref="D50:F50"/>
    <mergeCell ref="G50:H50"/>
    <mergeCell ref="D51:F51"/>
    <mergeCell ref="G51:H51"/>
    <mergeCell ref="D52:F52"/>
    <mergeCell ref="G52:H52"/>
    <mergeCell ref="D47:F47"/>
    <mergeCell ref="G47:H47"/>
    <mergeCell ref="A48:A61"/>
    <mergeCell ref="B48:B61"/>
    <mergeCell ref="C48:C61"/>
    <mergeCell ref="D48:F48"/>
    <mergeCell ref="G48:H48"/>
    <mergeCell ref="D53:F53"/>
    <mergeCell ref="G53:H53"/>
    <mergeCell ref="D54:F54"/>
    <mergeCell ref="J40:J46"/>
    <mergeCell ref="K40:K46"/>
    <mergeCell ref="D41:F41"/>
    <mergeCell ref="G41:H41"/>
    <mergeCell ref="D42:F42"/>
    <mergeCell ref="G42:H42"/>
    <mergeCell ref="D43:F43"/>
    <mergeCell ref="G43:H43"/>
    <mergeCell ref="D44:F44"/>
    <mergeCell ref="G44:H44"/>
    <mergeCell ref="A40:A46"/>
    <mergeCell ref="B40:B46"/>
    <mergeCell ref="C40:C46"/>
    <mergeCell ref="D40:F40"/>
    <mergeCell ref="G40:H40"/>
    <mergeCell ref="I40:I46"/>
    <mergeCell ref="D45:F45"/>
    <mergeCell ref="G45:H45"/>
    <mergeCell ref="D46:F46"/>
    <mergeCell ref="G46:H46"/>
    <mergeCell ref="I34:I39"/>
    <mergeCell ref="J34:J39"/>
    <mergeCell ref="D35:F35"/>
    <mergeCell ref="G35:H35"/>
    <mergeCell ref="D36:F36"/>
    <mergeCell ref="G36:H36"/>
    <mergeCell ref="D37:F37"/>
    <mergeCell ref="G37:H37"/>
    <mergeCell ref="D38:F38"/>
    <mergeCell ref="G38:H38"/>
    <mergeCell ref="G32:H32"/>
    <mergeCell ref="D33:F33"/>
    <mergeCell ref="G33:H33"/>
    <mergeCell ref="A34:A39"/>
    <mergeCell ref="B34:B39"/>
    <mergeCell ref="C34:C39"/>
    <mergeCell ref="D34:F34"/>
    <mergeCell ref="G34:H34"/>
    <mergeCell ref="D39:F39"/>
    <mergeCell ref="G39:H39"/>
    <mergeCell ref="I26:I33"/>
    <mergeCell ref="J26:J33"/>
    <mergeCell ref="D27:F27"/>
    <mergeCell ref="G27:H27"/>
    <mergeCell ref="D28:F28"/>
    <mergeCell ref="G28:H28"/>
    <mergeCell ref="D29:F29"/>
    <mergeCell ref="G29:H29"/>
    <mergeCell ref="D30:F30"/>
    <mergeCell ref="G30:H30"/>
    <mergeCell ref="D25:F25"/>
    <mergeCell ref="G25:H25"/>
    <mergeCell ref="A26:A33"/>
    <mergeCell ref="B26:B33"/>
    <mergeCell ref="C26:C33"/>
    <mergeCell ref="D26:F26"/>
    <mergeCell ref="G26:H26"/>
    <mergeCell ref="D31:F31"/>
    <mergeCell ref="G31:H31"/>
    <mergeCell ref="D32:F32"/>
    <mergeCell ref="D22:F22"/>
    <mergeCell ref="G22:H22"/>
    <mergeCell ref="D23:F23"/>
    <mergeCell ref="G23:H23"/>
    <mergeCell ref="D24:F24"/>
    <mergeCell ref="G24:H24"/>
    <mergeCell ref="D19:F19"/>
    <mergeCell ref="G19:H19"/>
    <mergeCell ref="D20:F20"/>
    <mergeCell ref="G20:H20"/>
    <mergeCell ref="D21:F21"/>
    <mergeCell ref="G21:H21"/>
    <mergeCell ref="D16:F16"/>
    <mergeCell ref="G16:H16"/>
    <mergeCell ref="D17:F17"/>
    <mergeCell ref="G17:H17"/>
    <mergeCell ref="D18:F18"/>
    <mergeCell ref="G18:H18"/>
    <mergeCell ref="A13:C14"/>
    <mergeCell ref="D13:F14"/>
    <mergeCell ref="G13:H14"/>
    <mergeCell ref="I13:J14"/>
    <mergeCell ref="A15:B24"/>
    <mergeCell ref="C15:C24"/>
    <mergeCell ref="D15:F15"/>
    <mergeCell ref="G15:H15"/>
    <mergeCell ref="I15:I24"/>
    <mergeCell ref="J15:J24"/>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90" orientation="portrait" horizontalDpi="4294967293" r:id="rId1"/>
  <headerFooter alignWithMargins="0"/>
  <rowBreaks count="3" manualBreakCount="3">
    <brk id="12" max="16383" man="1"/>
    <brk id="24" max="9" man="1"/>
    <brk id="47" max="9"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E39A5-2A40-47B8-A277-F810E1C6E3EA}">
  <sheetPr>
    <tabColor rgb="FFFF0000"/>
  </sheetPr>
  <dimension ref="A1:S124"/>
  <sheetViews>
    <sheetView showGridLines="0" view="pageBreakPreview" zoomScaleSheetLayoutView="100" workbookViewId="0">
      <selection activeCell="N123" sqref="N123"/>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10.77734375" style="6" customWidth="1"/>
    <col min="7" max="7" width="7.88671875" style="6" customWidth="1"/>
    <col min="8" max="8" width="7.44140625" style="6" customWidth="1"/>
    <col min="9" max="9" width="9.5546875" style="5" customWidth="1"/>
    <col min="10" max="10" width="5.33203125" style="5" customWidth="1"/>
    <col min="11" max="11" width="20.33203125" style="5" customWidth="1"/>
    <col min="12" max="13" width="10.33203125" style="5" customWidth="1"/>
    <col min="14" max="14" width="12.109375" style="5" customWidth="1"/>
    <col min="15" max="16" width="8.88671875" style="5"/>
    <col min="17" max="17" width="11.33203125" style="5" customWidth="1"/>
    <col min="18" max="16384" width="8.88671875" style="5"/>
  </cols>
  <sheetData>
    <row r="1" spans="1:18" s="2" customFormat="1" ht="27.75" customHeight="1">
      <c r="A1" s="308" t="s">
        <v>0</v>
      </c>
      <c r="B1" s="308"/>
      <c r="C1" s="308"/>
      <c r="D1" s="308"/>
      <c r="E1" s="308"/>
      <c r="F1" s="308"/>
      <c r="G1" s="308"/>
      <c r="H1" s="308"/>
      <c r="I1" s="308"/>
      <c r="J1" s="308"/>
    </row>
    <row r="2" spans="1:18" ht="22.5" customHeight="1">
      <c r="A2" s="3" t="s">
        <v>1</v>
      </c>
      <c r="B2" s="4">
        <f>'[25]제5-4호'!A2</f>
        <v>46287</v>
      </c>
      <c r="C2" s="309"/>
      <c r="D2" s="309"/>
    </row>
    <row r="3" spans="1:18" ht="35.1" customHeight="1" thickBot="1">
      <c r="A3" s="339" t="s">
        <v>2</v>
      </c>
      <c r="B3" s="339"/>
      <c r="C3" s="339"/>
      <c r="D3" s="30" t="s">
        <v>3</v>
      </c>
      <c r="E3" s="339" t="s">
        <v>4</v>
      </c>
      <c r="F3" s="339"/>
      <c r="G3" s="339" t="s">
        <v>5</v>
      </c>
      <c r="H3" s="339"/>
      <c r="I3" s="339"/>
      <c r="J3" s="30" t="s">
        <v>6</v>
      </c>
    </row>
    <row r="4" spans="1:18" ht="35.1" customHeight="1" thickTop="1">
      <c r="A4" s="353" t="s">
        <v>7</v>
      </c>
      <c r="B4" s="353"/>
      <c r="C4" s="31" t="str">
        <f>'[25]제5-4호'!C5</f>
        <v>진영구</v>
      </c>
      <c r="D4" s="32">
        <v>4</v>
      </c>
      <c r="E4" s="33">
        <f>SUM(G15:H33)</f>
        <v>227342655.05184606</v>
      </c>
      <c r="F4" s="34">
        <f>E4/100000000</f>
        <v>2.2734265505184608</v>
      </c>
      <c r="G4" s="354">
        <v>4</v>
      </c>
      <c r="H4" s="354"/>
      <c r="I4" s="354"/>
      <c r="J4" s="35" t="s">
        <v>8</v>
      </c>
      <c r="K4" s="12" t="s">
        <v>8</v>
      </c>
    </row>
    <row r="5" spans="1:18" ht="35.1" customHeight="1">
      <c r="A5" s="303" t="s">
        <v>9</v>
      </c>
      <c r="B5" s="27" t="str">
        <f>'[25]제5-4호'!B6</f>
        <v>대기관리분야</v>
      </c>
      <c r="C5" s="27" t="str">
        <f>'[25]제5-4호'!C6</f>
        <v>이용직</v>
      </c>
      <c r="D5" s="8">
        <v>7</v>
      </c>
      <c r="E5" s="9">
        <f>SUM(G34:H44)</f>
        <v>77927933.077568769</v>
      </c>
      <c r="F5" s="10">
        <f t="shared" ref="F5:F11" si="0">E5/100000000</f>
        <v>0.77927933077568767</v>
      </c>
      <c r="G5" s="28">
        <v>7</v>
      </c>
      <c r="H5" s="305">
        <f>SUM(G5:G7)/3</f>
        <v>7</v>
      </c>
      <c r="I5" s="305"/>
      <c r="J5" s="306"/>
      <c r="K5" s="12"/>
    </row>
    <row r="6" spans="1:18" ht="35.1" customHeight="1">
      <c r="A6" s="304"/>
      <c r="B6" s="27" t="str">
        <f>'[25]제5-4호'!B7</f>
        <v>수질관리분야</v>
      </c>
      <c r="C6" s="27" t="str">
        <f>'[25]제5-4호'!C7</f>
        <v>박유수</v>
      </c>
      <c r="D6" s="8">
        <v>7</v>
      </c>
      <c r="E6" s="9">
        <f>SUM(G45:H57)</f>
        <v>153322506.19865385</v>
      </c>
      <c r="F6" s="10">
        <f t="shared" si="0"/>
        <v>1.5332250619865384</v>
      </c>
      <c r="G6" s="28">
        <v>7</v>
      </c>
      <c r="H6" s="305"/>
      <c r="I6" s="305"/>
      <c r="J6" s="306"/>
      <c r="K6" s="12"/>
    </row>
    <row r="7" spans="1:18" ht="35.1" customHeight="1">
      <c r="A7" s="304"/>
      <c r="B7" s="27" t="str">
        <f>'[25]제5-4호'!B8</f>
        <v>소음진동분야</v>
      </c>
      <c r="C7" s="27" t="str">
        <f>'[25]제5-4호'!C8</f>
        <v>석현진</v>
      </c>
      <c r="D7" s="8">
        <v>7</v>
      </c>
      <c r="E7" s="9">
        <f>SUM(G58:H71)</f>
        <v>111465748.89198221</v>
      </c>
      <c r="F7" s="10">
        <f t="shared" si="0"/>
        <v>1.1146574889198222</v>
      </c>
      <c r="G7" s="28">
        <v>7</v>
      </c>
      <c r="H7" s="305"/>
      <c r="I7" s="305"/>
      <c r="J7" s="306"/>
      <c r="K7" s="12"/>
    </row>
    <row r="8" spans="1:18" ht="35.1" customHeight="1">
      <c r="A8" s="303" t="s">
        <v>10</v>
      </c>
      <c r="B8" s="27" t="str">
        <f>'[25]제5-4호'!B9</f>
        <v>대기관리분야</v>
      </c>
      <c r="C8" s="27" t="str">
        <f>'[25]제5-4호'!C9</f>
        <v>김소영</v>
      </c>
      <c r="D8" s="8">
        <v>6</v>
      </c>
      <c r="E8" s="9">
        <f>SUM(G72:H88)</f>
        <v>198181876.85232994</v>
      </c>
      <c r="F8" s="10">
        <f t="shared" si="0"/>
        <v>1.9818187685232993</v>
      </c>
      <c r="G8" s="28">
        <v>6</v>
      </c>
      <c r="H8" s="305">
        <f>SUM(G8:G11)/4</f>
        <v>6</v>
      </c>
      <c r="I8" s="305"/>
      <c r="J8" s="307" t="s">
        <v>8</v>
      </c>
      <c r="K8" s="5" t="s">
        <v>8</v>
      </c>
    </row>
    <row r="9" spans="1:18" ht="35.1" customHeight="1">
      <c r="A9" s="303"/>
      <c r="B9" s="27" t="str">
        <f>'[25]제5-4호'!B10</f>
        <v>수질관리분야</v>
      </c>
      <c r="C9" s="27" t="str">
        <f>'[25]제5-4호'!C10</f>
        <v>이정은</v>
      </c>
      <c r="D9" s="8">
        <v>6</v>
      </c>
      <c r="E9" s="9">
        <f>SUM(G89:H101)</f>
        <v>43937906.720607877</v>
      </c>
      <c r="F9" s="10">
        <f t="shared" si="0"/>
        <v>0.43937906720607878</v>
      </c>
      <c r="G9" s="28">
        <v>6</v>
      </c>
      <c r="H9" s="305"/>
      <c r="I9" s="305"/>
      <c r="J9" s="307"/>
    </row>
    <row r="10" spans="1:18" ht="35.1" customHeight="1">
      <c r="A10" s="303"/>
      <c r="B10" s="27" t="str">
        <f>'[25]제5-4호'!B11</f>
        <v>소음진동분야</v>
      </c>
      <c r="C10" s="27" t="str">
        <f>'[25]제5-4호'!C11</f>
        <v>고영태</v>
      </c>
      <c r="D10" s="8">
        <v>6</v>
      </c>
      <c r="E10" s="9">
        <f>SUM(G102:H114)</f>
        <v>66060829.560941517</v>
      </c>
      <c r="F10" s="10">
        <f t="shared" si="0"/>
        <v>0.66060829560941514</v>
      </c>
      <c r="G10" s="28">
        <v>6</v>
      </c>
      <c r="H10" s="305"/>
      <c r="I10" s="305"/>
      <c r="J10" s="307"/>
    </row>
    <row r="11" spans="1:18" ht="35.1" customHeight="1">
      <c r="A11" s="303"/>
      <c r="B11" s="27" t="str">
        <f>'[25]제5-4호'!B12</f>
        <v>자연환경분야</v>
      </c>
      <c r="C11" s="27" t="str">
        <f>'[25]제5-4호'!C12</f>
        <v>정호은</v>
      </c>
      <c r="D11" s="8">
        <v>6</v>
      </c>
      <c r="E11" s="9">
        <f>SUM(G115:H124)</f>
        <v>170616052.66803604</v>
      </c>
      <c r="F11" s="10">
        <f t="shared" si="0"/>
        <v>1.7061605266803603</v>
      </c>
      <c r="G11" s="28">
        <v>6</v>
      </c>
      <c r="H11" s="305"/>
      <c r="I11" s="305"/>
      <c r="J11" s="307"/>
    </row>
    <row r="12" spans="1:18" ht="15" customHeight="1"/>
    <row r="13" spans="1:18" ht="15" customHeight="1">
      <c r="A13" s="304" t="s">
        <v>11</v>
      </c>
      <c r="B13" s="304"/>
      <c r="C13" s="304"/>
      <c r="D13" s="304" t="s">
        <v>12</v>
      </c>
      <c r="E13" s="304"/>
      <c r="F13" s="304"/>
      <c r="G13" s="304" t="s">
        <v>13</v>
      </c>
      <c r="H13" s="304"/>
      <c r="I13" s="310" t="s">
        <v>5</v>
      </c>
      <c r="J13" s="310"/>
    </row>
    <row r="14" spans="1:18" ht="15" customHeight="1" thickBot="1">
      <c r="A14" s="339"/>
      <c r="B14" s="339"/>
      <c r="C14" s="339"/>
      <c r="D14" s="339"/>
      <c r="E14" s="339"/>
      <c r="F14" s="339"/>
      <c r="G14" s="339"/>
      <c r="H14" s="339"/>
      <c r="I14" s="340"/>
      <c r="J14" s="340"/>
    </row>
    <row r="15" spans="1:18" ht="43.5" customHeight="1" thickTop="1">
      <c r="A15" s="341" t="str">
        <f>A4</f>
        <v>책임기술자</v>
      </c>
      <c r="B15" s="342"/>
      <c r="C15" s="345" t="str">
        <f>C4</f>
        <v>진영구</v>
      </c>
      <c r="D15" s="434" t="s">
        <v>2057</v>
      </c>
      <c r="E15" s="435"/>
      <c r="F15" s="436"/>
      <c r="G15" s="761">
        <f>Q15</f>
        <v>13750932.316118935</v>
      </c>
      <c r="H15" s="762"/>
      <c r="I15" s="438">
        <f>SUM(G15:H33)</f>
        <v>227342655.05184606</v>
      </c>
      <c r="J15" s="352">
        <v>4</v>
      </c>
      <c r="K15" s="763" t="s">
        <v>2057</v>
      </c>
      <c r="L15" s="996">
        <v>44141</v>
      </c>
      <c r="M15" s="997">
        <v>46696</v>
      </c>
      <c r="N15" s="998">
        <v>962942000</v>
      </c>
      <c r="O15" s="999">
        <f>M15-L15+1</f>
        <v>2556</v>
      </c>
      <c r="P15" s="1000">
        <f>IF((M15-$B$2+1)&gt;=365,365,(M15-$B$2+1))</f>
        <v>365</v>
      </c>
      <c r="Q15" s="1001">
        <f>N15*P15/O15/10</f>
        <v>13750932.316118935</v>
      </c>
      <c r="R15" s="638"/>
    </row>
    <row r="16" spans="1:18" ht="43.5" customHeight="1">
      <c r="A16" s="343"/>
      <c r="B16" s="344"/>
      <c r="C16" s="346"/>
      <c r="D16" s="416" t="s">
        <v>2058</v>
      </c>
      <c r="E16" s="417"/>
      <c r="F16" s="418"/>
      <c r="G16" s="764">
        <f t="shared" ref="G16:G33" si="1">Q16</f>
        <v>13816770.833333334</v>
      </c>
      <c r="H16" s="765"/>
      <c r="I16" s="415"/>
      <c r="J16" s="323"/>
      <c r="K16" s="763" t="s">
        <v>2058</v>
      </c>
      <c r="L16" s="996">
        <v>44223</v>
      </c>
      <c r="M16" s="997">
        <v>47822</v>
      </c>
      <c r="N16" s="998">
        <v>1362750000</v>
      </c>
      <c r="O16" s="999">
        <f t="shared" ref="O16:O79" si="2">M16-L16+1</f>
        <v>3600</v>
      </c>
      <c r="P16" s="1000">
        <f t="shared" ref="P16:P79" si="3">IF((M16-$B$2+1)&gt;=365,365,(M16-$B$2+1))</f>
        <v>365</v>
      </c>
      <c r="Q16" s="1001">
        <f t="shared" ref="Q16:Q20" si="4">N16*P16/O16/10</f>
        <v>13816770.833333334</v>
      </c>
      <c r="R16" s="638"/>
    </row>
    <row r="17" spans="1:18" ht="43.5" customHeight="1">
      <c r="A17" s="343"/>
      <c r="B17" s="344"/>
      <c r="C17" s="346"/>
      <c r="D17" s="416" t="s">
        <v>2059</v>
      </c>
      <c r="E17" s="417"/>
      <c r="F17" s="418"/>
      <c r="G17" s="764">
        <f t="shared" si="1"/>
        <v>10660100.516129032</v>
      </c>
      <c r="H17" s="765"/>
      <c r="I17" s="415"/>
      <c r="J17" s="323"/>
      <c r="K17" s="763" t="s">
        <v>2059</v>
      </c>
      <c r="L17" s="996">
        <v>44277</v>
      </c>
      <c r="M17" s="997">
        <v>48151</v>
      </c>
      <c r="N17" s="998">
        <v>1131723000</v>
      </c>
      <c r="O17" s="999">
        <f t="shared" si="2"/>
        <v>3875</v>
      </c>
      <c r="P17" s="1000">
        <f t="shared" si="3"/>
        <v>365</v>
      </c>
      <c r="Q17" s="1001">
        <f t="shared" si="4"/>
        <v>10660100.516129032</v>
      </c>
      <c r="R17" s="638"/>
    </row>
    <row r="18" spans="1:18" ht="43.5" customHeight="1">
      <c r="A18" s="343"/>
      <c r="B18" s="344"/>
      <c r="C18" s="346"/>
      <c r="D18" s="416" t="s">
        <v>2060</v>
      </c>
      <c r="E18" s="417"/>
      <c r="F18" s="418"/>
      <c r="G18" s="764" t="s">
        <v>529</v>
      </c>
      <c r="H18" s="765"/>
      <c r="I18" s="415"/>
      <c r="J18" s="323"/>
      <c r="K18" s="763" t="s">
        <v>2061</v>
      </c>
      <c r="L18" s="996">
        <v>44413</v>
      </c>
      <c r="M18" s="997">
        <v>46603</v>
      </c>
      <c r="N18" s="998">
        <v>936840000</v>
      </c>
      <c r="O18" s="999">
        <f t="shared" si="2"/>
        <v>2191</v>
      </c>
      <c r="P18" s="1000">
        <f t="shared" si="3"/>
        <v>317</v>
      </c>
      <c r="Q18" s="1001">
        <v>0</v>
      </c>
      <c r="R18" s="638"/>
    </row>
    <row r="19" spans="1:18" ht="43.5" customHeight="1">
      <c r="A19" s="343"/>
      <c r="B19" s="344"/>
      <c r="C19" s="346"/>
      <c r="D19" s="416" t="s">
        <v>2062</v>
      </c>
      <c r="E19" s="417"/>
      <c r="F19" s="418"/>
      <c r="G19" s="764" t="s">
        <v>2063</v>
      </c>
      <c r="H19" s="765"/>
      <c r="I19" s="415"/>
      <c r="J19" s="323"/>
      <c r="K19" s="763" t="s">
        <v>1965</v>
      </c>
      <c r="L19" s="996">
        <v>44564</v>
      </c>
      <c r="M19" s="997">
        <v>45463</v>
      </c>
      <c r="N19" s="998">
        <v>884400000</v>
      </c>
      <c r="O19" s="999">
        <f t="shared" si="2"/>
        <v>900</v>
      </c>
      <c r="P19" s="1000">
        <f>M19-R19+1</f>
        <v>10</v>
      </c>
      <c r="Q19" s="1001">
        <v>0</v>
      </c>
      <c r="R19" s="638">
        <v>45454</v>
      </c>
    </row>
    <row r="20" spans="1:18" ht="43.5" customHeight="1">
      <c r="A20" s="343"/>
      <c r="B20" s="344"/>
      <c r="C20" s="346"/>
      <c r="D20" s="416" t="s">
        <v>2064</v>
      </c>
      <c r="E20" s="417"/>
      <c r="F20" s="418"/>
      <c r="G20" s="764">
        <f t="shared" si="1"/>
        <v>8074023.4890472423</v>
      </c>
      <c r="H20" s="765"/>
      <c r="I20" s="415"/>
      <c r="J20" s="323"/>
      <c r="K20" s="763" t="s">
        <v>2064</v>
      </c>
      <c r="L20" s="996">
        <v>44613</v>
      </c>
      <c r="M20" s="997">
        <v>48401</v>
      </c>
      <c r="N20" s="998">
        <v>838150000</v>
      </c>
      <c r="O20" s="999">
        <f t="shared" si="2"/>
        <v>3789</v>
      </c>
      <c r="P20" s="1000">
        <f t="shared" si="3"/>
        <v>365</v>
      </c>
      <c r="Q20" s="1001">
        <f t="shared" si="4"/>
        <v>8074023.4890472423</v>
      </c>
      <c r="R20" s="638"/>
    </row>
    <row r="21" spans="1:18" ht="43.5" customHeight="1">
      <c r="A21" s="343"/>
      <c r="B21" s="344"/>
      <c r="C21" s="346"/>
      <c r="D21" s="416" t="s">
        <v>2065</v>
      </c>
      <c r="E21" s="417"/>
      <c r="F21" s="418"/>
      <c r="G21" s="764" t="s">
        <v>2063</v>
      </c>
      <c r="H21" s="765"/>
      <c r="I21" s="415"/>
      <c r="J21" s="323"/>
      <c r="K21" s="763" t="s">
        <v>2066</v>
      </c>
      <c r="L21" s="996">
        <v>44880</v>
      </c>
      <c r="M21" s="997">
        <v>45330</v>
      </c>
      <c r="N21" s="998">
        <v>223020000</v>
      </c>
      <c r="O21" s="999">
        <f t="shared" si="2"/>
        <v>451</v>
      </c>
      <c r="P21" s="1000">
        <f>M21-R21+1</f>
        <v>18</v>
      </c>
      <c r="Q21" s="1001">
        <v>0</v>
      </c>
      <c r="R21" s="638">
        <v>45313</v>
      </c>
    </row>
    <row r="22" spans="1:18" ht="43.5" customHeight="1">
      <c r="A22" s="343"/>
      <c r="B22" s="344"/>
      <c r="C22" s="346"/>
      <c r="D22" s="416" t="s">
        <v>2067</v>
      </c>
      <c r="E22" s="417"/>
      <c r="F22" s="418"/>
      <c r="G22" s="764" t="s">
        <v>529</v>
      </c>
      <c r="H22" s="765"/>
      <c r="I22" s="415"/>
      <c r="J22" s="323"/>
      <c r="K22" s="763" t="s">
        <v>2068</v>
      </c>
      <c r="L22" s="996">
        <v>45055</v>
      </c>
      <c r="M22" s="997">
        <v>47246</v>
      </c>
      <c r="N22" s="998">
        <v>227535000</v>
      </c>
      <c r="O22" s="999">
        <f t="shared" si="2"/>
        <v>2192</v>
      </c>
      <c r="P22" s="1000">
        <f t="shared" si="3"/>
        <v>365</v>
      </c>
      <c r="Q22" s="1001">
        <v>0</v>
      </c>
      <c r="R22" s="638"/>
    </row>
    <row r="23" spans="1:18" ht="43.5" customHeight="1">
      <c r="A23" s="343"/>
      <c r="B23" s="344"/>
      <c r="C23" s="346"/>
      <c r="D23" s="416" t="s">
        <v>2069</v>
      </c>
      <c r="E23" s="417"/>
      <c r="F23" s="418"/>
      <c r="G23" s="764">
        <f t="shared" si="1"/>
        <v>12426425.925925925</v>
      </c>
      <c r="H23" s="765"/>
      <c r="I23" s="415"/>
      <c r="J23" s="323"/>
      <c r="K23" s="763" t="s">
        <v>2069</v>
      </c>
      <c r="L23" s="996">
        <v>45464</v>
      </c>
      <c r="M23" s="997">
        <v>46543</v>
      </c>
      <c r="N23" s="998">
        <v>522200000</v>
      </c>
      <c r="O23" s="999">
        <f t="shared" si="2"/>
        <v>1080</v>
      </c>
      <c r="P23" s="1000">
        <f t="shared" si="3"/>
        <v>257</v>
      </c>
      <c r="Q23" s="1001">
        <f t="shared" ref="Q23:Q86" si="5">N23*P23/O23/10</f>
        <v>12426425.925925925</v>
      </c>
      <c r="R23" s="638"/>
    </row>
    <row r="24" spans="1:18" ht="43.5" customHeight="1">
      <c r="A24" s="343"/>
      <c r="B24" s="344"/>
      <c r="C24" s="346"/>
      <c r="D24" s="416" t="s">
        <v>2070</v>
      </c>
      <c r="E24" s="417"/>
      <c r="F24" s="418"/>
      <c r="G24" s="764">
        <f t="shared" si="1"/>
        <v>645478.12971342378</v>
      </c>
      <c r="H24" s="765"/>
      <c r="I24" s="415"/>
      <c r="J24" s="323"/>
      <c r="K24" s="763" t="s">
        <v>2070</v>
      </c>
      <c r="L24" s="996">
        <v>45631</v>
      </c>
      <c r="M24" s="997">
        <v>46293</v>
      </c>
      <c r="N24" s="998">
        <v>611360000</v>
      </c>
      <c r="O24" s="999">
        <f t="shared" si="2"/>
        <v>663</v>
      </c>
      <c r="P24" s="1000">
        <f t="shared" si="3"/>
        <v>7</v>
      </c>
      <c r="Q24" s="1001">
        <f t="shared" si="5"/>
        <v>645478.12971342378</v>
      </c>
      <c r="R24" s="638"/>
    </row>
    <row r="25" spans="1:18" ht="43.5" customHeight="1">
      <c r="A25" s="343"/>
      <c r="B25" s="344"/>
      <c r="C25" s="346"/>
      <c r="D25" s="416" t="s">
        <v>2071</v>
      </c>
      <c r="E25" s="417"/>
      <c r="F25" s="418"/>
      <c r="G25" s="764">
        <f t="shared" si="1"/>
        <v>1706890.9090909089</v>
      </c>
      <c r="H25" s="765"/>
      <c r="I25" s="415"/>
      <c r="J25" s="323"/>
      <c r="K25" s="763" t="s">
        <v>2071</v>
      </c>
      <c r="L25" s="996">
        <v>45664</v>
      </c>
      <c r="M25" s="997">
        <v>46400</v>
      </c>
      <c r="N25" s="998">
        <v>110349000</v>
      </c>
      <c r="O25" s="999">
        <f t="shared" si="2"/>
        <v>737</v>
      </c>
      <c r="P25" s="1000">
        <f t="shared" si="3"/>
        <v>114</v>
      </c>
      <c r="Q25" s="1001">
        <f t="shared" si="5"/>
        <v>1706890.9090909089</v>
      </c>
      <c r="R25" s="638"/>
    </row>
    <row r="26" spans="1:18" ht="43.5" customHeight="1">
      <c r="A26" s="343"/>
      <c r="B26" s="344"/>
      <c r="C26" s="346"/>
      <c r="D26" s="416" t="s">
        <v>2072</v>
      </c>
      <c r="E26" s="417"/>
      <c r="F26" s="418"/>
      <c r="G26" s="764">
        <f t="shared" si="1"/>
        <v>20622318.18181818</v>
      </c>
      <c r="H26" s="765"/>
      <c r="I26" s="415"/>
      <c r="J26" s="323"/>
      <c r="K26" s="763" t="s">
        <v>2072</v>
      </c>
      <c r="L26" s="996">
        <v>45777</v>
      </c>
      <c r="M26" s="997">
        <v>46568</v>
      </c>
      <c r="N26" s="998">
        <v>579180000</v>
      </c>
      <c r="O26" s="999">
        <f t="shared" si="2"/>
        <v>792</v>
      </c>
      <c r="P26" s="1000">
        <f t="shared" si="3"/>
        <v>282</v>
      </c>
      <c r="Q26" s="1001">
        <f t="shared" si="5"/>
        <v>20622318.18181818</v>
      </c>
      <c r="R26" s="638"/>
    </row>
    <row r="27" spans="1:18" ht="43.5" customHeight="1">
      <c r="A27" s="343"/>
      <c r="B27" s="344"/>
      <c r="C27" s="346"/>
      <c r="D27" s="416" t="s">
        <v>2073</v>
      </c>
      <c r="E27" s="417"/>
      <c r="F27" s="418"/>
      <c r="G27" s="764">
        <f t="shared" si="1"/>
        <v>13310177.91970803</v>
      </c>
      <c r="H27" s="765"/>
      <c r="I27" s="415"/>
      <c r="J27" s="323"/>
      <c r="K27" s="763" t="s">
        <v>2073</v>
      </c>
      <c r="L27" s="996">
        <v>45861</v>
      </c>
      <c r="M27" s="997">
        <v>46956</v>
      </c>
      <c r="N27" s="998">
        <v>399670000</v>
      </c>
      <c r="O27" s="999">
        <f t="shared" si="2"/>
        <v>1096</v>
      </c>
      <c r="P27" s="1000">
        <f t="shared" si="3"/>
        <v>365</v>
      </c>
      <c r="Q27" s="1001">
        <f t="shared" si="5"/>
        <v>13310177.91970803</v>
      </c>
      <c r="R27" s="638"/>
    </row>
    <row r="28" spans="1:18" ht="43.5" customHeight="1">
      <c r="A28" s="343"/>
      <c r="B28" s="344"/>
      <c r="C28" s="346"/>
      <c r="D28" s="416" t="s">
        <v>1398</v>
      </c>
      <c r="E28" s="417"/>
      <c r="F28" s="418"/>
      <c r="G28" s="764">
        <f t="shared" si="1"/>
        <v>15126911.281489596</v>
      </c>
      <c r="H28" s="765"/>
      <c r="I28" s="415"/>
      <c r="J28" s="323"/>
      <c r="K28" s="763" t="s">
        <v>1398</v>
      </c>
      <c r="L28" s="996">
        <v>45903</v>
      </c>
      <c r="M28" s="997">
        <v>47728</v>
      </c>
      <c r="N28" s="998">
        <v>756760000</v>
      </c>
      <c r="O28" s="999">
        <f t="shared" si="2"/>
        <v>1826</v>
      </c>
      <c r="P28" s="1000">
        <f t="shared" si="3"/>
        <v>365</v>
      </c>
      <c r="Q28" s="1001">
        <f t="shared" si="5"/>
        <v>15126911.281489596</v>
      </c>
      <c r="R28" s="638"/>
    </row>
    <row r="29" spans="1:18" ht="43.5" customHeight="1">
      <c r="A29" s="343"/>
      <c r="B29" s="344"/>
      <c r="C29" s="346"/>
      <c r="D29" s="416" t="s">
        <v>2074</v>
      </c>
      <c r="E29" s="417"/>
      <c r="F29" s="418"/>
      <c r="G29" s="764">
        <f t="shared" si="1"/>
        <v>30015842.59259259</v>
      </c>
      <c r="H29" s="765"/>
      <c r="I29" s="415"/>
      <c r="J29" s="323"/>
      <c r="K29" s="763" t="s">
        <v>2074</v>
      </c>
      <c r="L29" s="996">
        <v>45951</v>
      </c>
      <c r="M29" s="997">
        <v>48650</v>
      </c>
      <c r="N29" s="998">
        <v>2220350000</v>
      </c>
      <c r="O29" s="999">
        <f t="shared" si="2"/>
        <v>2700</v>
      </c>
      <c r="P29" s="1000">
        <f t="shared" si="3"/>
        <v>365</v>
      </c>
      <c r="Q29" s="1001">
        <f t="shared" si="5"/>
        <v>30015842.59259259</v>
      </c>
      <c r="R29" s="638"/>
    </row>
    <row r="30" spans="1:18" ht="43.5" customHeight="1">
      <c r="A30" s="343"/>
      <c r="B30" s="344"/>
      <c r="C30" s="346"/>
      <c r="D30" s="416" t="s">
        <v>2075</v>
      </c>
      <c r="E30" s="417"/>
      <c r="F30" s="418"/>
      <c r="G30" s="764" t="s">
        <v>2063</v>
      </c>
      <c r="H30" s="765"/>
      <c r="I30" s="415"/>
      <c r="J30" s="323"/>
      <c r="K30" s="763" t="s">
        <v>2076</v>
      </c>
      <c r="L30" s="996">
        <v>45968</v>
      </c>
      <c r="M30" s="997">
        <v>46203</v>
      </c>
      <c r="N30" s="998">
        <v>58175000</v>
      </c>
      <c r="O30" s="999">
        <f t="shared" si="2"/>
        <v>236</v>
      </c>
      <c r="P30" s="1000">
        <f>M30-R30+1</f>
        <v>54</v>
      </c>
      <c r="Q30" s="1001">
        <f t="shared" si="5"/>
        <v>1331122.8813559322</v>
      </c>
      <c r="R30" s="638">
        <v>46150</v>
      </c>
    </row>
    <row r="31" spans="1:18" ht="43.5" customHeight="1">
      <c r="A31" s="343"/>
      <c r="B31" s="344"/>
      <c r="C31" s="346"/>
      <c r="D31" s="416" t="s">
        <v>2077</v>
      </c>
      <c r="E31" s="417"/>
      <c r="F31" s="418"/>
      <c r="G31" s="764">
        <f t="shared" si="1"/>
        <v>42279166.666666672</v>
      </c>
      <c r="H31" s="765"/>
      <c r="I31" s="415"/>
      <c r="J31" s="323"/>
      <c r="K31" s="763" t="s">
        <v>2077</v>
      </c>
      <c r="L31" s="996">
        <v>46007</v>
      </c>
      <c r="M31" s="997">
        <v>46726</v>
      </c>
      <c r="N31" s="998">
        <v>834000000</v>
      </c>
      <c r="O31" s="999">
        <f t="shared" si="2"/>
        <v>720</v>
      </c>
      <c r="P31" s="1000">
        <f t="shared" si="3"/>
        <v>365</v>
      </c>
      <c r="Q31" s="1001">
        <f t="shared" si="5"/>
        <v>42279166.666666672</v>
      </c>
      <c r="R31" s="638"/>
    </row>
    <row r="32" spans="1:18" ht="43.5" customHeight="1">
      <c r="A32" s="343"/>
      <c r="B32" s="344"/>
      <c r="C32" s="346"/>
      <c r="D32" s="416" t="s">
        <v>2078</v>
      </c>
      <c r="E32" s="417"/>
      <c r="F32" s="418"/>
      <c r="G32" s="764">
        <f t="shared" si="1"/>
        <v>19308400</v>
      </c>
      <c r="H32" s="765"/>
      <c r="I32" s="415"/>
      <c r="J32" s="323"/>
      <c r="K32" s="763" t="s">
        <v>2078</v>
      </c>
      <c r="L32" s="996">
        <v>46182</v>
      </c>
      <c r="M32" s="997">
        <v>46391</v>
      </c>
      <c r="N32" s="998">
        <v>386168000</v>
      </c>
      <c r="O32" s="999">
        <f t="shared" si="2"/>
        <v>210</v>
      </c>
      <c r="P32" s="1000">
        <f t="shared" si="3"/>
        <v>105</v>
      </c>
      <c r="Q32" s="1001">
        <f t="shared" si="5"/>
        <v>19308400</v>
      </c>
      <c r="R32" s="638"/>
    </row>
    <row r="33" spans="1:18" ht="43.5" customHeight="1">
      <c r="A33" s="469"/>
      <c r="B33" s="470"/>
      <c r="C33" s="446"/>
      <c r="D33" s="416" t="s">
        <v>2079</v>
      </c>
      <c r="E33" s="417"/>
      <c r="F33" s="418"/>
      <c r="G33" s="764">
        <f t="shared" si="1"/>
        <v>25599216.290212184</v>
      </c>
      <c r="H33" s="765"/>
      <c r="I33" s="421"/>
      <c r="J33" s="323"/>
      <c r="K33" s="763" t="s">
        <v>2079</v>
      </c>
      <c r="L33" s="996">
        <v>46258</v>
      </c>
      <c r="M33" s="997">
        <v>49179</v>
      </c>
      <c r="N33" s="998">
        <v>2049340000</v>
      </c>
      <c r="O33" s="999">
        <f t="shared" si="2"/>
        <v>2922</v>
      </c>
      <c r="P33" s="1000">
        <f t="shared" si="3"/>
        <v>365</v>
      </c>
      <c r="Q33" s="1001">
        <f t="shared" si="5"/>
        <v>25599216.290212184</v>
      </c>
      <c r="R33" s="638"/>
    </row>
    <row r="34" spans="1:18" ht="43.5" customHeight="1">
      <c r="A34" s="411" t="s">
        <v>9</v>
      </c>
      <c r="B34" s="413" t="str">
        <f>B5</f>
        <v>대기관리분야</v>
      </c>
      <c r="C34" s="413" t="str">
        <f>C5</f>
        <v>이용직</v>
      </c>
      <c r="D34" s="971" t="s">
        <v>2080</v>
      </c>
      <c r="E34" s="972"/>
      <c r="F34" s="973"/>
      <c r="G34" s="781">
        <f>Q34</f>
        <v>6861440.9190371986</v>
      </c>
      <c r="H34" s="782"/>
      <c r="I34" s="414">
        <f>SUM(G34:H44)</f>
        <v>77927933.077568769</v>
      </c>
      <c r="J34" s="331">
        <v>7</v>
      </c>
      <c r="K34" s="763" t="s">
        <v>2080</v>
      </c>
      <c r="L34" s="997">
        <v>38801</v>
      </c>
      <c r="M34" s="997">
        <v>47483</v>
      </c>
      <c r="N34" s="998">
        <v>1632271000</v>
      </c>
      <c r="O34" s="999">
        <f t="shared" si="2"/>
        <v>8683</v>
      </c>
      <c r="P34" s="1000">
        <f t="shared" si="3"/>
        <v>365</v>
      </c>
      <c r="Q34" s="1001">
        <f t="shared" si="5"/>
        <v>6861440.9190371986</v>
      </c>
      <c r="R34" s="638"/>
    </row>
    <row r="35" spans="1:18" ht="43.5" customHeight="1">
      <c r="A35" s="412"/>
      <c r="B35" s="346"/>
      <c r="C35" s="346"/>
      <c r="D35" s="971" t="s">
        <v>2081</v>
      </c>
      <c r="E35" s="972"/>
      <c r="F35" s="973"/>
      <c r="G35" s="764" t="s">
        <v>2063</v>
      </c>
      <c r="H35" s="765"/>
      <c r="I35" s="415"/>
      <c r="J35" s="331"/>
      <c r="K35" s="763" t="s">
        <v>2082</v>
      </c>
      <c r="L35" s="997">
        <v>43935</v>
      </c>
      <c r="M35" s="997">
        <v>44384</v>
      </c>
      <c r="N35" s="998">
        <v>201130000</v>
      </c>
      <c r="O35" s="999">
        <f t="shared" si="2"/>
        <v>450</v>
      </c>
      <c r="P35" s="1000">
        <f>M35-R35+1</f>
        <v>230</v>
      </c>
      <c r="Q35" s="1001">
        <v>0</v>
      </c>
      <c r="R35" s="638">
        <v>44155</v>
      </c>
    </row>
    <row r="36" spans="1:18" ht="43.5" customHeight="1">
      <c r="A36" s="412"/>
      <c r="B36" s="346"/>
      <c r="C36" s="346"/>
      <c r="D36" s="971" t="s">
        <v>2057</v>
      </c>
      <c r="E36" s="972"/>
      <c r="F36" s="973"/>
      <c r="G36" s="781">
        <f t="shared" ref="G36:G44" si="6">Q36</f>
        <v>13750932.316118935</v>
      </c>
      <c r="H36" s="782"/>
      <c r="I36" s="415"/>
      <c r="J36" s="331"/>
      <c r="K36" s="763" t="s">
        <v>2057</v>
      </c>
      <c r="L36" s="997">
        <v>44141</v>
      </c>
      <c r="M36" s="997">
        <v>46696</v>
      </c>
      <c r="N36" s="998">
        <v>962942000</v>
      </c>
      <c r="O36" s="999">
        <f t="shared" si="2"/>
        <v>2556</v>
      </c>
      <c r="P36" s="1000">
        <f t="shared" si="3"/>
        <v>365</v>
      </c>
      <c r="Q36" s="1001">
        <f t="shared" si="5"/>
        <v>13750932.316118935</v>
      </c>
      <c r="R36" s="638"/>
    </row>
    <row r="37" spans="1:18" ht="43.5" customHeight="1">
      <c r="A37" s="412"/>
      <c r="B37" s="346"/>
      <c r="C37" s="346"/>
      <c r="D37" s="971" t="s">
        <v>2059</v>
      </c>
      <c r="E37" s="972"/>
      <c r="F37" s="973"/>
      <c r="G37" s="781">
        <f t="shared" si="6"/>
        <v>10660100.516129032</v>
      </c>
      <c r="H37" s="782"/>
      <c r="I37" s="415"/>
      <c r="J37" s="331"/>
      <c r="K37" s="763" t="s">
        <v>2059</v>
      </c>
      <c r="L37" s="997">
        <v>44277</v>
      </c>
      <c r="M37" s="997">
        <v>48151</v>
      </c>
      <c r="N37" s="998">
        <v>1131723000</v>
      </c>
      <c r="O37" s="999">
        <f t="shared" si="2"/>
        <v>3875</v>
      </c>
      <c r="P37" s="1000">
        <f t="shared" si="3"/>
        <v>365</v>
      </c>
      <c r="Q37" s="1001">
        <f t="shared" si="5"/>
        <v>10660100.516129032</v>
      </c>
      <c r="R37" s="638"/>
    </row>
    <row r="38" spans="1:18" ht="43.5" customHeight="1">
      <c r="A38" s="412"/>
      <c r="B38" s="346"/>
      <c r="C38" s="346"/>
      <c r="D38" s="971" t="s">
        <v>2083</v>
      </c>
      <c r="E38" s="972"/>
      <c r="F38" s="973"/>
      <c r="G38" s="781">
        <f t="shared" si="6"/>
        <v>11698661.56787763</v>
      </c>
      <c r="H38" s="782"/>
      <c r="I38" s="415"/>
      <c r="J38" s="331"/>
      <c r="K38" s="763" t="s">
        <v>2083</v>
      </c>
      <c r="L38" s="997">
        <v>44355</v>
      </c>
      <c r="M38" s="997">
        <v>46446</v>
      </c>
      <c r="N38" s="998">
        <v>1529600000</v>
      </c>
      <c r="O38" s="999">
        <f t="shared" si="2"/>
        <v>2092</v>
      </c>
      <c r="P38" s="1000">
        <f t="shared" si="3"/>
        <v>160</v>
      </c>
      <c r="Q38" s="1001">
        <f t="shared" si="5"/>
        <v>11698661.56787763</v>
      </c>
      <c r="R38" s="638"/>
    </row>
    <row r="39" spans="1:18" ht="43.5" customHeight="1">
      <c r="A39" s="412"/>
      <c r="B39" s="346"/>
      <c r="C39" s="346"/>
      <c r="D39" s="416" t="s">
        <v>2062</v>
      </c>
      <c r="E39" s="417"/>
      <c r="F39" s="418"/>
      <c r="G39" s="764" t="s">
        <v>2063</v>
      </c>
      <c r="H39" s="765"/>
      <c r="I39" s="415"/>
      <c r="J39" s="331"/>
      <c r="K39" s="763" t="s">
        <v>1965</v>
      </c>
      <c r="L39" s="997">
        <v>44564</v>
      </c>
      <c r="M39" s="997">
        <v>45463</v>
      </c>
      <c r="N39" s="998">
        <v>884400000</v>
      </c>
      <c r="O39" s="999">
        <f t="shared" si="2"/>
        <v>900</v>
      </c>
      <c r="P39" s="1000">
        <f>M39-R39+1</f>
        <v>10</v>
      </c>
      <c r="Q39" s="1001">
        <v>0</v>
      </c>
      <c r="R39" s="638">
        <v>45454</v>
      </c>
    </row>
    <row r="40" spans="1:18" ht="43.5" customHeight="1">
      <c r="A40" s="412"/>
      <c r="B40" s="346"/>
      <c r="C40" s="346"/>
      <c r="D40" s="416" t="s">
        <v>2065</v>
      </c>
      <c r="E40" s="417"/>
      <c r="F40" s="418"/>
      <c r="G40" s="764" t="s">
        <v>2063</v>
      </c>
      <c r="H40" s="765"/>
      <c r="I40" s="415"/>
      <c r="J40" s="331"/>
      <c r="K40" s="763" t="s">
        <v>2066</v>
      </c>
      <c r="L40" s="997">
        <v>44880</v>
      </c>
      <c r="M40" s="997">
        <v>45330</v>
      </c>
      <c r="N40" s="998">
        <v>223020000</v>
      </c>
      <c r="O40" s="999">
        <f t="shared" si="2"/>
        <v>451</v>
      </c>
      <c r="P40" s="1000">
        <f>M40-R40+1</f>
        <v>18</v>
      </c>
      <c r="Q40" s="1001">
        <v>0</v>
      </c>
      <c r="R40" s="638">
        <v>45313</v>
      </c>
    </row>
    <row r="41" spans="1:18" ht="43.5" customHeight="1">
      <c r="A41" s="412"/>
      <c r="B41" s="346"/>
      <c r="C41" s="346"/>
      <c r="D41" s="416" t="s">
        <v>2084</v>
      </c>
      <c r="E41" s="417"/>
      <c r="F41" s="418"/>
      <c r="G41" s="1002" t="s">
        <v>529</v>
      </c>
      <c r="H41" s="1003"/>
      <c r="I41" s="415"/>
      <c r="J41" s="331"/>
      <c r="K41" s="763" t="s">
        <v>2068</v>
      </c>
      <c r="L41" s="997">
        <v>45055</v>
      </c>
      <c r="M41" s="997">
        <v>47246</v>
      </c>
      <c r="N41" s="998">
        <v>227535000</v>
      </c>
      <c r="O41" s="999">
        <f t="shared" si="2"/>
        <v>2192</v>
      </c>
      <c r="P41" s="1000">
        <f t="shared" si="3"/>
        <v>365</v>
      </c>
      <c r="Q41" s="1001">
        <v>0</v>
      </c>
      <c r="R41" s="638"/>
    </row>
    <row r="42" spans="1:18" ht="43.5" customHeight="1">
      <c r="A42" s="412"/>
      <c r="B42" s="346"/>
      <c r="C42" s="346"/>
      <c r="D42" s="971" t="s">
        <v>2071</v>
      </c>
      <c r="E42" s="972"/>
      <c r="F42" s="973"/>
      <c r="G42" s="781">
        <f t="shared" si="6"/>
        <v>1706890.9090909089</v>
      </c>
      <c r="H42" s="782"/>
      <c r="I42" s="415"/>
      <c r="J42" s="331"/>
      <c r="K42" s="763" t="s">
        <v>2071</v>
      </c>
      <c r="L42" s="997">
        <v>45664</v>
      </c>
      <c r="M42" s="997">
        <v>46400</v>
      </c>
      <c r="N42" s="998">
        <v>110349000</v>
      </c>
      <c r="O42" s="999">
        <f t="shared" si="2"/>
        <v>737</v>
      </c>
      <c r="P42" s="1000">
        <f t="shared" si="3"/>
        <v>114</v>
      </c>
      <c r="Q42" s="1001">
        <f t="shared" si="5"/>
        <v>1706890.9090909089</v>
      </c>
      <c r="R42" s="638"/>
    </row>
    <row r="43" spans="1:18" ht="43.5" customHeight="1">
      <c r="A43" s="412"/>
      <c r="B43" s="346"/>
      <c r="C43" s="346"/>
      <c r="D43" s="971" t="s">
        <v>2085</v>
      </c>
      <c r="E43" s="972"/>
      <c r="F43" s="973"/>
      <c r="G43" s="781">
        <f t="shared" si="6"/>
        <v>13941506.849315068</v>
      </c>
      <c r="H43" s="782"/>
      <c r="I43" s="415"/>
      <c r="J43" s="331"/>
      <c r="K43" s="763" t="s">
        <v>2085</v>
      </c>
      <c r="L43" s="997">
        <v>46020</v>
      </c>
      <c r="M43" s="997">
        <v>46384</v>
      </c>
      <c r="N43" s="998">
        <v>519250000</v>
      </c>
      <c r="O43" s="999">
        <f t="shared" si="2"/>
        <v>365</v>
      </c>
      <c r="P43" s="1000">
        <f t="shared" si="3"/>
        <v>98</v>
      </c>
      <c r="Q43" s="1001">
        <f t="shared" si="5"/>
        <v>13941506.849315068</v>
      </c>
      <c r="R43" s="638"/>
    </row>
    <row r="44" spans="1:18" ht="43.5" customHeight="1">
      <c r="A44" s="412"/>
      <c r="B44" s="346"/>
      <c r="C44" s="346"/>
      <c r="D44" s="971" t="s">
        <v>2078</v>
      </c>
      <c r="E44" s="972"/>
      <c r="F44" s="973"/>
      <c r="G44" s="781">
        <f t="shared" si="6"/>
        <v>19308400</v>
      </c>
      <c r="H44" s="782"/>
      <c r="I44" s="421"/>
      <c r="J44" s="331"/>
      <c r="K44" s="763" t="s">
        <v>2078</v>
      </c>
      <c r="L44" s="997">
        <v>46182</v>
      </c>
      <c r="M44" s="997">
        <v>46391</v>
      </c>
      <c r="N44" s="998">
        <v>386168000</v>
      </c>
      <c r="O44" s="999">
        <f t="shared" si="2"/>
        <v>210</v>
      </c>
      <c r="P44" s="1000">
        <f t="shared" si="3"/>
        <v>105</v>
      </c>
      <c r="Q44" s="1001">
        <f t="shared" si="5"/>
        <v>19308400</v>
      </c>
      <c r="R44" s="638"/>
    </row>
    <row r="45" spans="1:18" ht="43.5" customHeight="1">
      <c r="A45" s="412" t="s">
        <v>9</v>
      </c>
      <c r="B45" s="346" t="str">
        <f>B6</f>
        <v>수질관리분야</v>
      </c>
      <c r="C45" s="346" t="str">
        <f>C6</f>
        <v>박유수</v>
      </c>
      <c r="D45" s="416" t="s">
        <v>2080</v>
      </c>
      <c r="E45" s="417"/>
      <c r="F45" s="418"/>
      <c r="G45" s="764">
        <f>Q45</f>
        <v>6861440.9190371986</v>
      </c>
      <c r="H45" s="765"/>
      <c r="I45" s="414">
        <f>SUM(G45:H57)</f>
        <v>153322506.19865385</v>
      </c>
      <c r="J45" s="330">
        <v>7</v>
      </c>
      <c r="K45" s="763" t="s">
        <v>2080</v>
      </c>
      <c r="L45" s="638">
        <v>38801</v>
      </c>
      <c r="M45" s="638">
        <v>47483</v>
      </c>
      <c r="N45" s="1004">
        <v>1632271000</v>
      </c>
      <c r="O45" s="999">
        <f t="shared" si="2"/>
        <v>8683</v>
      </c>
      <c r="P45" s="1000">
        <f t="shared" si="3"/>
        <v>365</v>
      </c>
      <c r="Q45" s="1001">
        <f t="shared" si="5"/>
        <v>6861440.9190371986</v>
      </c>
      <c r="R45" s="638"/>
    </row>
    <row r="46" spans="1:18" ht="43.5" customHeight="1">
      <c r="A46" s="412"/>
      <c r="B46" s="346"/>
      <c r="C46" s="346"/>
      <c r="D46" s="416" t="s">
        <v>2086</v>
      </c>
      <c r="E46" s="417"/>
      <c r="F46" s="418"/>
      <c r="G46" s="764" t="s">
        <v>2063</v>
      </c>
      <c r="H46" s="765"/>
      <c r="I46" s="415"/>
      <c r="J46" s="331"/>
      <c r="K46" s="763" t="s">
        <v>2087</v>
      </c>
      <c r="L46" s="638">
        <v>43712</v>
      </c>
      <c r="M46" s="638">
        <v>45430</v>
      </c>
      <c r="N46" s="1004">
        <v>1857064000</v>
      </c>
      <c r="O46" s="999">
        <f t="shared" si="2"/>
        <v>1719</v>
      </c>
      <c r="P46" s="1000">
        <f>M46-R46+1</f>
        <v>55</v>
      </c>
      <c r="Q46" s="1001">
        <v>0</v>
      </c>
      <c r="R46" s="638">
        <v>45376</v>
      </c>
    </row>
    <row r="47" spans="1:18" ht="43.5" customHeight="1">
      <c r="A47" s="412"/>
      <c r="B47" s="346"/>
      <c r="C47" s="346"/>
      <c r="D47" s="971" t="s">
        <v>2081</v>
      </c>
      <c r="E47" s="972"/>
      <c r="F47" s="973"/>
      <c r="G47" s="764" t="s">
        <v>2063</v>
      </c>
      <c r="H47" s="765"/>
      <c r="I47" s="415"/>
      <c r="J47" s="331"/>
      <c r="K47" s="763" t="s">
        <v>2082</v>
      </c>
      <c r="L47" s="638">
        <v>43935</v>
      </c>
      <c r="M47" s="638">
        <v>44384</v>
      </c>
      <c r="N47" s="1004">
        <v>201130000</v>
      </c>
      <c r="O47" s="999">
        <f t="shared" si="2"/>
        <v>450</v>
      </c>
      <c r="P47" s="1000">
        <f>M47-R47+1</f>
        <v>230</v>
      </c>
      <c r="Q47" s="1001">
        <v>0</v>
      </c>
      <c r="R47" s="638">
        <v>44155</v>
      </c>
    </row>
    <row r="48" spans="1:18" ht="43.5" customHeight="1">
      <c r="A48" s="412"/>
      <c r="B48" s="346"/>
      <c r="C48" s="346"/>
      <c r="D48" s="1005" t="s">
        <v>2088</v>
      </c>
      <c r="E48" s="1006"/>
      <c r="F48" s="1007"/>
      <c r="G48" s="764" t="s">
        <v>2063</v>
      </c>
      <c r="H48" s="765"/>
      <c r="I48" s="415"/>
      <c r="J48" s="331"/>
      <c r="K48" s="763" t="s">
        <v>2089</v>
      </c>
      <c r="L48" s="638">
        <v>44046</v>
      </c>
      <c r="M48" s="638">
        <v>47573</v>
      </c>
      <c r="N48" s="1004">
        <v>1333450000</v>
      </c>
      <c r="O48" s="999">
        <f t="shared" si="2"/>
        <v>3528</v>
      </c>
      <c r="P48" s="1000">
        <f t="shared" si="3"/>
        <v>365</v>
      </c>
      <c r="Q48" s="1001">
        <f t="shared" ref="Q48" si="7">N48*P48/O48/10</f>
        <v>13795613.662131518</v>
      </c>
      <c r="R48" s="638">
        <v>46119</v>
      </c>
    </row>
    <row r="49" spans="1:18" ht="43.5" customHeight="1">
      <c r="A49" s="412"/>
      <c r="B49" s="346"/>
      <c r="C49" s="346"/>
      <c r="D49" s="416" t="s">
        <v>2083</v>
      </c>
      <c r="E49" s="417"/>
      <c r="F49" s="418"/>
      <c r="G49" s="764">
        <f t="shared" ref="G49:G57" si="8">Q49</f>
        <v>11698661.56787763</v>
      </c>
      <c r="H49" s="765"/>
      <c r="I49" s="415"/>
      <c r="J49" s="331"/>
      <c r="K49" s="763" t="s">
        <v>2083</v>
      </c>
      <c r="L49" s="638">
        <v>44355</v>
      </c>
      <c r="M49" s="638">
        <v>46446</v>
      </c>
      <c r="N49" s="1004">
        <v>1529600000</v>
      </c>
      <c r="O49" s="999">
        <f t="shared" si="2"/>
        <v>2092</v>
      </c>
      <c r="P49" s="1000">
        <f t="shared" si="3"/>
        <v>160</v>
      </c>
      <c r="Q49" s="1001">
        <f t="shared" si="5"/>
        <v>11698661.56787763</v>
      </c>
      <c r="R49" s="638"/>
    </row>
    <row r="50" spans="1:18" ht="43.5" customHeight="1">
      <c r="A50" s="412"/>
      <c r="B50" s="346"/>
      <c r="C50" s="346"/>
      <c r="D50" s="416" t="s">
        <v>2065</v>
      </c>
      <c r="E50" s="417"/>
      <c r="F50" s="418"/>
      <c r="G50" s="764" t="s">
        <v>2063</v>
      </c>
      <c r="H50" s="765"/>
      <c r="I50" s="415"/>
      <c r="J50" s="331"/>
      <c r="K50" s="763" t="s">
        <v>2066</v>
      </c>
      <c r="L50" s="638">
        <v>44880</v>
      </c>
      <c r="M50" s="638">
        <v>45330</v>
      </c>
      <c r="N50" s="1004">
        <v>223020000</v>
      </c>
      <c r="O50" s="999">
        <f t="shared" si="2"/>
        <v>451</v>
      </c>
      <c r="P50" s="1000">
        <f>M50-R50+1</f>
        <v>18</v>
      </c>
      <c r="Q50" s="1001">
        <v>0</v>
      </c>
      <c r="R50" s="638">
        <v>45313</v>
      </c>
    </row>
    <row r="51" spans="1:18" ht="43.5" customHeight="1">
      <c r="A51" s="412"/>
      <c r="B51" s="346"/>
      <c r="C51" s="346"/>
      <c r="D51" s="416" t="s">
        <v>2090</v>
      </c>
      <c r="E51" s="417"/>
      <c r="F51" s="418"/>
      <c r="G51" s="764">
        <f t="shared" si="8"/>
        <v>25889050.972501677</v>
      </c>
      <c r="H51" s="765"/>
      <c r="I51" s="415"/>
      <c r="J51" s="331"/>
      <c r="K51" s="763" t="s">
        <v>2090</v>
      </c>
      <c r="L51" s="638">
        <v>45140</v>
      </c>
      <c r="M51" s="638">
        <v>48121</v>
      </c>
      <c r="N51" s="1004">
        <v>2115100000</v>
      </c>
      <c r="O51" s="999">
        <f t="shared" si="2"/>
        <v>2982</v>
      </c>
      <c r="P51" s="1000">
        <f t="shared" si="3"/>
        <v>365</v>
      </c>
      <c r="Q51" s="1001">
        <f t="shared" si="5"/>
        <v>25889050.972501677</v>
      </c>
      <c r="R51" s="638"/>
    </row>
    <row r="52" spans="1:18" ht="43.5" customHeight="1">
      <c r="A52" s="412"/>
      <c r="B52" s="346"/>
      <c r="C52" s="346"/>
      <c r="D52" s="416" t="s">
        <v>2071</v>
      </c>
      <c r="E52" s="417"/>
      <c r="F52" s="418"/>
      <c r="G52" s="764">
        <f t="shared" si="8"/>
        <v>1706890.9090909089</v>
      </c>
      <c r="H52" s="765"/>
      <c r="I52" s="415"/>
      <c r="J52" s="331"/>
      <c r="K52" s="763" t="s">
        <v>2071</v>
      </c>
      <c r="L52" s="638">
        <v>45664</v>
      </c>
      <c r="M52" s="638">
        <v>46400</v>
      </c>
      <c r="N52" s="1004">
        <v>110349000</v>
      </c>
      <c r="O52" s="999">
        <f t="shared" si="2"/>
        <v>737</v>
      </c>
      <c r="P52" s="1000">
        <f t="shared" si="3"/>
        <v>114</v>
      </c>
      <c r="Q52" s="1001">
        <f t="shared" si="5"/>
        <v>1706890.9090909089</v>
      </c>
      <c r="R52" s="638"/>
    </row>
    <row r="53" spans="1:18" ht="43.5" customHeight="1">
      <c r="A53" s="412"/>
      <c r="B53" s="346"/>
      <c r="C53" s="346"/>
      <c r="D53" s="416" t="s">
        <v>2072</v>
      </c>
      <c r="E53" s="417"/>
      <c r="F53" s="418"/>
      <c r="G53" s="764">
        <f t="shared" si="8"/>
        <v>20622318.18181818</v>
      </c>
      <c r="H53" s="765"/>
      <c r="I53" s="415"/>
      <c r="J53" s="331"/>
      <c r="K53" s="763" t="s">
        <v>2072</v>
      </c>
      <c r="L53" s="638">
        <v>45777</v>
      </c>
      <c r="M53" s="638">
        <v>46568</v>
      </c>
      <c r="N53" s="1004">
        <v>579180000</v>
      </c>
      <c r="O53" s="999">
        <f t="shared" si="2"/>
        <v>792</v>
      </c>
      <c r="P53" s="1000">
        <f t="shared" si="3"/>
        <v>282</v>
      </c>
      <c r="Q53" s="1001">
        <f t="shared" si="5"/>
        <v>20622318.18181818</v>
      </c>
      <c r="R53" s="638"/>
    </row>
    <row r="54" spans="1:18" ht="43.5" customHeight="1">
      <c r="A54" s="412"/>
      <c r="B54" s="346"/>
      <c r="C54" s="346"/>
      <c r="D54" s="416" t="s">
        <v>2074</v>
      </c>
      <c r="E54" s="417"/>
      <c r="F54" s="418"/>
      <c r="G54" s="764">
        <f t="shared" si="8"/>
        <v>30015842.59259259</v>
      </c>
      <c r="H54" s="765"/>
      <c r="I54" s="415"/>
      <c r="J54" s="331"/>
      <c r="K54" s="763" t="s">
        <v>2074</v>
      </c>
      <c r="L54" s="638">
        <v>45951</v>
      </c>
      <c r="M54" s="638">
        <v>48650</v>
      </c>
      <c r="N54" s="1004">
        <v>2220350000</v>
      </c>
      <c r="O54" s="999">
        <f t="shared" si="2"/>
        <v>2700</v>
      </c>
      <c r="P54" s="1000">
        <f t="shared" si="3"/>
        <v>365</v>
      </c>
      <c r="Q54" s="1001">
        <f t="shared" si="5"/>
        <v>30015842.59259259</v>
      </c>
      <c r="R54" s="638"/>
    </row>
    <row r="55" spans="1:18" ht="43.5" customHeight="1">
      <c r="A55" s="412"/>
      <c r="B55" s="346"/>
      <c r="C55" s="346"/>
      <c r="D55" s="416" t="s">
        <v>2091</v>
      </c>
      <c r="E55" s="417"/>
      <c r="F55" s="418"/>
      <c r="G55" s="764">
        <f t="shared" si="8"/>
        <v>13867002.737226278</v>
      </c>
      <c r="H55" s="765"/>
      <c r="I55" s="415"/>
      <c r="J55" s="331"/>
      <c r="K55" s="763" t="s">
        <v>2091</v>
      </c>
      <c r="L55" s="638">
        <v>46001</v>
      </c>
      <c r="M55" s="638">
        <v>47096</v>
      </c>
      <c r="N55" s="1004">
        <v>416390000</v>
      </c>
      <c r="O55" s="999">
        <f t="shared" si="2"/>
        <v>1096</v>
      </c>
      <c r="P55" s="1000">
        <f t="shared" si="3"/>
        <v>365</v>
      </c>
      <c r="Q55" s="1001">
        <f t="shared" si="5"/>
        <v>13867002.737226278</v>
      </c>
      <c r="R55" s="638"/>
    </row>
    <row r="56" spans="1:18" ht="43.5" customHeight="1">
      <c r="A56" s="412"/>
      <c r="B56" s="346"/>
      <c r="C56" s="346"/>
      <c r="D56" s="416" t="s">
        <v>2085</v>
      </c>
      <c r="E56" s="417"/>
      <c r="F56" s="418"/>
      <c r="G56" s="764">
        <f t="shared" si="8"/>
        <v>13941506.849315068</v>
      </c>
      <c r="H56" s="765"/>
      <c r="I56" s="415"/>
      <c r="J56" s="331"/>
      <c r="K56" s="763" t="s">
        <v>2085</v>
      </c>
      <c r="L56" s="638">
        <v>46020</v>
      </c>
      <c r="M56" s="638">
        <v>46384</v>
      </c>
      <c r="N56" s="1004">
        <v>519250000</v>
      </c>
      <c r="O56" s="999">
        <f t="shared" si="2"/>
        <v>365</v>
      </c>
      <c r="P56" s="1000">
        <f t="shared" si="3"/>
        <v>98</v>
      </c>
      <c r="Q56" s="1001">
        <f t="shared" si="5"/>
        <v>13941506.849315068</v>
      </c>
      <c r="R56" s="638"/>
    </row>
    <row r="57" spans="1:18" ht="43.5" customHeight="1">
      <c r="A57" s="412"/>
      <c r="B57" s="346"/>
      <c r="C57" s="346"/>
      <c r="D57" s="416" t="s">
        <v>636</v>
      </c>
      <c r="E57" s="417"/>
      <c r="F57" s="418"/>
      <c r="G57" s="764">
        <f t="shared" si="8"/>
        <v>28719791.469194312</v>
      </c>
      <c r="H57" s="765"/>
      <c r="I57" s="421"/>
      <c r="J57" s="422"/>
      <c r="K57" s="763" t="s">
        <v>636</v>
      </c>
      <c r="L57" s="638">
        <v>46044</v>
      </c>
      <c r="M57" s="638">
        <v>47098</v>
      </c>
      <c r="N57" s="1004">
        <v>830120000</v>
      </c>
      <c r="O57" s="999">
        <f t="shared" si="2"/>
        <v>1055</v>
      </c>
      <c r="P57" s="1000">
        <f t="shared" si="3"/>
        <v>365</v>
      </c>
      <c r="Q57" s="1001">
        <f t="shared" si="5"/>
        <v>28719791.469194312</v>
      </c>
      <c r="R57" s="638"/>
    </row>
    <row r="58" spans="1:18" ht="43.5" customHeight="1">
      <c r="A58" s="412" t="s">
        <v>9</v>
      </c>
      <c r="B58" s="411" t="str">
        <f>B7</f>
        <v>소음진동분야</v>
      </c>
      <c r="C58" s="413" t="str">
        <f>C7</f>
        <v>석현진</v>
      </c>
      <c r="D58" s="316" t="s">
        <v>2092</v>
      </c>
      <c r="E58" s="316" t="s">
        <v>2092</v>
      </c>
      <c r="F58" s="316" t="s">
        <v>2092</v>
      </c>
      <c r="G58" s="784">
        <f>Q58</f>
        <v>3606902.7192089572</v>
      </c>
      <c r="H58" s="784"/>
      <c r="I58" s="414">
        <f>SUM(G58:H71)</f>
        <v>111465748.89198221</v>
      </c>
      <c r="J58" s="322">
        <v>7</v>
      </c>
      <c r="K58" s="763"/>
      <c r="L58" s="638">
        <v>39997</v>
      </c>
      <c r="M58" s="638">
        <v>46873</v>
      </c>
      <c r="N58" s="1004">
        <v>679580000</v>
      </c>
      <c r="O58" s="999">
        <f t="shared" si="2"/>
        <v>6877</v>
      </c>
      <c r="P58" s="1000">
        <f t="shared" si="3"/>
        <v>365</v>
      </c>
      <c r="Q58" s="1001">
        <f t="shared" si="5"/>
        <v>3606902.7192089572</v>
      </c>
      <c r="R58" s="638"/>
    </row>
    <row r="59" spans="1:18" ht="43.5" customHeight="1">
      <c r="A59" s="412"/>
      <c r="B59" s="412"/>
      <c r="C59" s="346"/>
      <c r="D59" s="316" t="s">
        <v>2093</v>
      </c>
      <c r="E59" s="316" t="s">
        <v>2094</v>
      </c>
      <c r="F59" s="316" t="s">
        <v>2094</v>
      </c>
      <c r="G59" s="784" t="s">
        <v>529</v>
      </c>
      <c r="H59" s="784"/>
      <c r="I59" s="415"/>
      <c r="J59" s="323"/>
      <c r="K59" s="763"/>
      <c r="L59" s="638">
        <v>40035</v>
      </c>
      <c r="M59" s="638">
        <v>46418</v>
      </c>
      <c r="N59" s="1004">
        <v>2095075000</v>
      </c>
      <c r="O59" s="999">
        <f t="shared" si="2"/>
        <v>6384</v>
      </c>
      <c r="P59" s="1000">
        <f t="shared" si="3"/>
        <v>132</v>
      </c>
      <c r="Q59" s="1001"/>
      <c r="R59" s="638"/>
    </row>
    <row r="60" spans="1:18" ht="43.5" customHeight="1">
      <c r="A60" s="412"/>
      <c r="B60" s="412"/>
      <c r="C60" s="346"/>
      <c r="D60" s="316" t="s">
        <v>2095</v>
      </c>
      <c r="E60" s="316" t="s">
        <v>2095</v>
      </c>
      <c r="F60" s="316" t="s">
        <v>2095</v>
      </c>
      <c r="G60" s="784">
        <f t="shared" ref="G60:G70" si="9">Q60</f>
        <v>1126413.2864899393</v>
      </c>
      <c r="H60" s="784"/>
      <c r="I60" s="415"/>
      <c r="J60" s="323"/>
      <c r="K60" s="763"/>
      <c r="L60" s="638">
        <v>43196</v>
      </c>
      <c r="M60" s="638">
        <v>46326</v>
      </c>
      <c r="N60" s="1004">
        <v>881700000</v>
      </c>
      <c r="O60" s="999">
        <f t="shared" si="2"/>
        <v>3131</v>
      </c>
      <c r="P60" s="1000">
        <f t="shared" si="3"/>
        <v>40</v>
      </c>
      <c r="Q60" s="1001">
        <f t="shared" si="5"/>
        <v>1126413.2864899393</v>
      </c>
      <c r="R60" s="638"/>
    </row>
    <row r="61" spans="1:18" ht="43.5" customHeight="1">
      <c r="A61" s="412"/>
      <c r="B61" s="412"/>
      <c r="C61" s="346"/>
      <c r="D61" s="316" t="s">
        <v>2096</v>
      </c>
      <c r="E61" s="316" t="s">
        <v>2096</v>
      </c>
      <c r="F61" s="316" t="s">
        <v>2096</v>
      </c>
      <c r="G61" s="784">
        <f t="shared" si="9"/>
        <v>37679904.076738611</v>
      </c>
      <c r="H61" s="784"/>
      <c r="I61" s="415"/>
      <c r="J61" s="323"/>
      <c r="K61" s="763"/>
      <c r="L61" s="638">
        <v>43244</v>
      </c>
      <c r="M61" s="638">
        <v>47421</v>
      </c>
      <c r="N61" s="1004">
        <v>4304800000</v>
      </c>
      <c r="O61" s="999">
        <v>4170</v>
      </c>
      <c r="P61" s="1000">
        <f t="shared" si="3"/>
        <v>365</v>
      </c>
      <c r="Q61" s="1001">
        <f t="shared" si="5"/>
        <v>37679904.076738611</v>
      </c>
      <c r="R61" s="638"/>
    </row>
    <row r="62" spans="1:18" ht="43.5" customHeight="1">
      <c r="A62" s="412"/>
      <c r="B62" s="412"/>
      <c r="C62" s="346"/>
      <c r="D62" s="316" t="s">
        <v>2097</v>
      </c>
      <c r="E62" s="316" t="s">
        <v>2097</v>
      </c>
      <c r="F62" s="316" t="s">
        <v>2097</v>
      </c>
      <c r="G62" s="784">
        <f t="shared" si="9"/>
        <v>7823546.4712688001</v>
      </c>
      <c r="H62" s="784"/>
      <c r="I62" s="415"/>
      <c r="J62" s="323"/>
      <c r="K62" s="763"/>
      <c r="L62" s="638">
        <v>43795</v>
      </c>
      <c r="M62" s="638">
        <v>46387</v>
      </c>
      <c r="N62" s="1004">
        <v>2008560000</v>
      </c>
      <c r="O62" s="999">
        <f t="shared" si="2"/>
        <v>2593</v>
      </c>
      <c r="P62" s="1000">
        <f t="shared" si="3"/>
        <v>101</v>
      </c>
      <c r="Q62" s="1001">
        <f t="shared" si="5"/>
        <v>7823546.4712688001</v>
      </c>
      <c r="R62" s="638"/>
    </row>
    <row r="63" spans="1:18" ht="43.5" customHeight="1">
      <c r="A63" s="412"/>
      <c r="B63" s="412"/>
      <c r="C63" s="346"/>
      <c r="D63" s="316" t="s">
        <v>2098</v>
      </c>
      <c r="E63" s="316" t="s">
        <v>2098</v>
      </c>
      <c r="F63" s="316" t="s">
        <v>2098</v>
      </c>
      <c r="G63" s="784">
        <f t="shared" si="9"/>
        <v>4780936.1313868612</v>
      </c>
      <c r="H63" s="784"/>
      <c r="I63" s="415"/>
      <c r="J63" s="323"/>
      <c r="K63" s="763"/>
      <c r="L63" s="638">
        <v>44165</v>
      </c>
      <c r="M63" s="638">
        <v>46356</v>
      </c>
      <c r="N63" s="1004">
        <v>1497116000</v>
      </c>
      <c r="O63" s="999">
        <f t="shared" si="2"/>
        <v>2192</v>
      </c>
      <c r="P63" s="1000">
        <f t="shared" si="3"/>
        <v>70</v>
      </c>
      <c r="Q63" s="1001">
        <f t="shared" si="5"/>
        <v>4780936.1313868612</v>
      </c>
      <c r="R63" s="638"/>
    </row>
    <row r="64" spans="1:18" ht="43.5" customHeight="1">
      <c r="A64" s="412"/>
      <c r="B64" s="412"/>
      <c r="C64" s="346"/>
      <c r="D64" s="316" t="s">
        <v>2099</v>
      </c>
      <c r="E64" s="316" t="s">
        <v>2099</v>
      </c>
      <c r="F64" s="316" t="s">
        <v>2099</v>
      </c>
      <c r="G64" s="784">
        <f t="shared" si="9"/>
        <v>1936419.5263412278</v>
      </c>
      <c r="H64" s="784"/>
      <c r="I64" s="415"/>
      <c r="J64" s="323"/>
      <c r="K64" s="763"/>
      <c r="L64" s="638">
        <v>44258</v>
      </c>
      <c r="M64" s="638">
        <v>46326</v>
      </c>
      <c r="N64" s="1004">
        <v>1001613000</v>
      </c>
      <c r="O64" s="999">
        <f t="shared" si="2"/>
        <v>2069</v>
      </c>
      <c r="P64" s="1000">
        <f t="shared" si="3"/>
        <v>40</v>
      </c>
      <c r="Q64" s="1001">
        <f t="shared" si="5"/>
        <v>1936419.5263412278</v>
      </c>
      <c r="R64" s="638"/>
    </row>
    <row r="65" spans="1:19" ht="43.5" customHeight="1">
      <c r="A65" s="412"/>
      <c r="B65" s="412"/>
      <c r="C65" s="346"/>
      <c r="D65" s="316" t="s">
        <v>2100</v>
      </c>
      <c r="E65" s="316" t="s">
        <v>2100</v>
      </c>
      <c r="F65" s="316" t="s">
        <v>2100</v>
      </c>
      <c r="G65" s="784">
        <f t="shared" si="9"/>
        <v>1520902.8459273798</v>
      </c>
      <c r="H65" s="784"/>
      <c r="I65" s="415"/>
      <c r="J65" s="323"/>
      <c r="K65" s="763"/>
      <c r="L65" s="638">
        <v>44258</v>
      </c>
      <c r="M65" s="638">
        <v>46295</v>
      </c>
      <c r="N65" s="1004">
        <v>3444000000</v>
      </c>
      <c r="O65" s="999">
        <f t="shared" si="2"/>
        <v>2038</v>
      </c>
      <c r="P65" s="1000">
        <f t="shared" si="3"/>
        <v>9</v>
      </c>
      <c r="Q65" s="1001">
        <f t="shared" si="5"/>
        <v>1520902.8459273798</v>
      </c>
      <c r="R65" s="638"/>
    </row>
    <row r="66" spans="1:19" ht="43.5" customHeight="1">
      <c r="A66" s="412"/>
      <c r="B66" s="412"/>
      <c r="C66" s="346"/>
      <c r="D66" s="316" t="s">
        <v>2101</v>
      </c>
      <c r="E66" s="316" t="s">
        <v>2102</v>
      </c>
      <c r="F66" s="316" t="s">
        <v>2102</v>
      </c>
      <c r="G66" s="784" t="s">
        <v>2063</v>
      </c>
      <c r="H66" s="784"/>
      <c r="I66" s="415"/>
      <c r="J66" s="323"/>
      <c r="K66" s="763"/>
      <c r="L66" s="638">
        <v>44578</v>
      </c>
      <c r="M66" s="638">
        <v>46022</v>
      </c>
      <c r="N66" s="1004">
        <v>1549106280</v>
      </c>
      <c r="O66" s="999">
        <f t="shared" si="2"/>
        <v>1445</v>
      </c>
      <c r="P66" s="1000">
        <f>M66-R66+1</f>
        <v>839</v>
      </c>
      <c r="Q66" s="1001"/>
      <c r="R66" s="638">
        <v>45184</v>
      </c>
    </row>
    <row r="67" spans="1:19" ht="43.5" customHeight="1">
      <c r="A67" s="412"/>
      <c r="B67" s="412"/>
      <c r="C67" s="346"/>
      <c r="D67" s="316" t="s">
        <v>2103</v>
      </c>
      <c r="E67" s="316" t="s">
        <v>2103</v>
      </c>
      <c r="F67" s="316" t="s">
        <v>2103</v>
      </c>
      <c r="G67" s="784">
        <f t="shared" si="9"/>
        <v>10824108.469539376</v>
      </c>
      <c r="H67" s="784"/>
      <c r="I67" s="415"/>
      <c r="J67" s="323"/>
      <c r="K67" s="763"/>
      <c r="L67" s="638">
        <v>45042</v>
      </c>
      <c r="M67" s="638">
        <v>46387</v>
      </c>
      <c r="N67" s="1004">
        <v>1442500000</v>
      </c>
      <c r="O67" s="999">
        <f t="shared" si="2"/>
        <v>1346</v>
      </c>
      <c r="P67" s="1000">
        <f t="shared" si="3"/>
        <v>101</v>
      </c>
      <c r="Q67" s="1001">
        <f t="shared" si="5"/>
        <v>10824108.469539376</v>
      </c>
      <c r="R67" s="638"/>
    </row>
    <row r="68" spans="1:19" ht="43.5" customHeight="1">
      <c r="A68" s="412"/>
      <c r="B68" s="412"/>
      <c r="C68" s="346"/>
      <c r="D68" s="316" t="s">
        <v>2104</v>
      </c>
      <c r="E68" s="316"/>
      <c r="F68" s="316"/>
      <c r="G68" s="784">
        <f t="shared" si="9"/>
        <v>991130.18597997143</v>
      </c>
      <c r="H68" s="784"/>
      <c r="I68" s="415"/>
      <c r="J68" s="323"/>
      <c r="K68" s="763"/>
      <c r="L68" s="638">
        <v>45628</v>
      </c>
      <c r="M68" s="638">
        <v>46326</v>
      </c>
      <c r="N68" s="1004">
        <v>173200000</v>
      </c>
      <c r="O68" s="999">
        <f t="shared" si="2"/>
        <v>699</v>
      </c>
      <c r="P68" s="1000">
        <f t="shared" si="3"/>
        <v>40</v>
      </c>
      <c r="Q68" s="1001">
        <f t="shared" si="5"/>
        <v>991130.18597997143</v>
      </c>
      <c r="R68" s="638"/>
    </row>
    <row r="69" spans="1:19" ht="43.5" customHeight="1">
      <c r="A69" s="412"/>
      <c r="B69" s="412"/>
      <c r="C69" s="346"/>
      <c r="D69" s="316" t="s">
        <v>2105</v>
      </c>
      <c r="E69" s="316" t="s">
        <v>2105</v>
      </c>
      <c r="F69" s="316" t="s">
        <v>2105</v>
      </c>
      <c r="G69" s="784">
        <f t="shared" si="9"/>
        <v>15576268.88888889</v>
      </c>
      <c r="H69" s="784"/>
      <c r="I69" s="415"/>
      <c r="J69" s="323"/>
      <c r="K69" s="763"/>
      <c r="L69" s="638">
        <v>45698</v>
      </c>
      <c r="M69" s="638">
        <v>46473</v>
      </c>
      <c r="N69" s="1004">
        <v>599728000</v>
      </c>
      <c r="O69" s="999">
        <v>720</v>
      </c>
      <c r="P69" s="1000">
        <f t="shared" si="3"/>
        <v>187</v>
      </c>
      <c r="Q69" s="1001">
        <f t="shared" si="5"/>
        <v>15576268.88888889</v>
      </c>
      <c r="R69" s="638"/>
    </row>
    <row r="70" spans="1:19" ht="43.5" customHeight="1">
      <c r="A70" s="412"/>
      <c r="B70" s="412"/>
      <c r="C70" s="346"/>
      <c r="D70" s="316" t="s">
        <v>2106</v>
      </c>
      <c r="E70" s="316"/>
      <c r="F70" s="316"/>
      <c r="G70" s="784">
        <f t="shared" si="9"/>
        <v>25599216.290212184</v>
      </c>
      <c r="H70" s="784"/>
      <c r="I70" s="415"/>
      <c r="J70" s="323"/>
      <c r="K70" s="763"/>
      <c r="L70" s="638">
        <v>46258</v>
      </c>
      <c r="M70" s="638">
        <v>49179</v>
      </c>
      <c r="N70" s="1004">
        <v>2049340000</v>
      </c>
      <c r="O70" s="999">
        <f t="shared" si="2"/>
        <v>2922</v>
      </c>
      <c r="P70" s="1000">
        <f t="shared" si="3"/>
        <v>365</v>
      </c>
      <c r="Q70" s="1001">
        <f t="shared" si="5"/>
        <v>25599216.290212184</v>
      </c>
      <c r="R70" s="638"/>
    </row>
    <row r="71" spans="1:19" ht="43.5" customHeight="1">
      <c r="A71" s="412"/>
      <c r="B71" s="412"/>
      <c r="C71" s="346"/>
      <c r="D71" s="316" t="s">
        <v>2107</v>
      </c>
      <c r="E71" s="316" t="s">
        <v>2108</v>
      </c>
      <c r="F71" s="316" t="s">
        <v>2108</v>
      </c>
      <c r="G71" s="784" t="s">
        <v>529</v>
      </c>
      <c r="H71" s="784"/>
      <c r="I71" s="421"/>
      <c r="J71" s="323"/>
      <c r="K71" s="763"/>
      <c r="L71" s="638">
        <v>38530</v>
      </c>
      <c r="M71" s="638">
        <v>46387</v>
      </c>
      <c r="N71" s="1004">
        <v>3169040900</v>
      </c>
      <c r="O71" s="999">
        <f t="shared" si="2"/>
        <v>7858</v>
      </c>
      <c r="P71" s="1000">
        <f t="shared" si="3"/>
        <v>101</v>
      </c>
      <c r="Q71" s="1001"/>
      <c r="R71" s="638"/>
    </row>
    <row r="72" spans="1:19" ht="42.75" customHeight="1">
      <c r="A72" s="411" t="s">
        <v>10</v>
      </c>
      <c r="B72" s="413" t="str">
        <f>B8</f>
        <v>대기관리분야</v>
      </c>
      <c r="C72" s="413" t="str">
        <f>C8</f>
        <v>김소영</v>
      </c>
      <c r="D72" s="439" t="s">
        <v>2059</v>
      </c>
      <c r="E72" s="440"/>
      <c r="F72" s="441"/>
      <c r="G72" s="1008">
        <f>Q72</f>
        <v>10660100.516129032</v>
      </c>
      <c r="H72" s="1008"/>
      <c r="I72" s="414">
        <f>SUM(G72:H88)</f>
        <v>198181876.85232994</v>
      </c>
      <c r="J72" s="330">
        <v>6</v>
      </c>
      <c r="K72" s="763" t="s">
        <v>2059</v>
      </c>
      <c r="L72" s="638">
        <v>44277</v>
      </c>
      <c r="M72" s="638">
        <v>48151</v>
      </c>
      <c r="N72" s="1004">
        <v>1131723000</v>
      </c>
      <c r="O72" s="999">
        <f t="shared" si="2"/>
        <v>3875</v>
      </c>
      <c r="P72" s="1000">
        <f t="shared" si="3"/>
        <v>365</v>
      </c>
      <c r="Q72" s="1001">
        <f t="shared" si="5"/>
        <v>10660100.516129032</v>
      </c>
      <c r="R72" s="638"/>
    </row>
    <row r="73" spans="1:19" ht="42.75" customHeight="1">
      <c r="A73" s="412"/>
      <c r="B73" s="346"/>
      <c r="C73" s="346"/>
      <c r="D73" s="439" t="s">
        <v>2109</v>
      </c>
      <c r="E73" s="440"/>
      <c r="F73" s="441"/>
      <c r="G73" s="1008">
        <f t="shared" ref="G73:G88" si="10">Q73</f>
        <v>23935499.160721779</v>
      </c>
      <c r="H73" s="1008"/>
      <c r="I73" s="415"/>
      <c r="J73" s="331"/>
      <c r="K73" s="763" t="s">
        <v>2109</v>
      </c>
      <c r="L73" s="638">
        <v>44370</v>
      </c>
      <c r="M73" s="638">
        <v>46752</v>
      </c>
      <c r="N73" s="1004">
        <v>1562693000</v>
      </c>
      <c r="O73" s="999">
        <f t="shared" si="2"/>
        <v>2383</v>
      </c>
      <c r="P73" s="1000">
        <f t="shared" si="3"/>
        <v>365</v>
      </c>
      <c r="Q73" s="1001">
        <f t="shared" si="5"/>
        <v>23935499.160721779</v>
      </c>
      <c r="R73" s="638"/>
    </row>
    <row r="74" spans="1:19" ht="42.75" customHeight="1">
      <c r="A74" s="412"/>
      <c r="B74" s="346"/>
      <c r="C74" s="346"/>
      <c r="D74" s="439" t="s">
        <v>2110</v>
      </c>
      <c r="E74" s="440"/>
      <c r="F74" s="441"/>
      <c r="G74" s="1008">
        <f t="shared" si="10"/>
        <v>6514741.2392077204</v>
      </c>
      <c r="H74" s="1008"/>
      <c r="I74" s="415"/>
      <c r="J74" s="331"/>
      <c r="K74" s="763" t="s">
        <v>2110</v>
      </c>
      <c r="L74" s="638">
        <v>44469</v>
      </c>
      <c r="M74" s="638">
        <v>46437</v>
      </c>
      <c r="N74" s="1004">
        <v>849505000</v>
      </c>
      <c r="O74" s="999">
        <f t="shared" si="2"/>
        <v>1969</v>
      </c>
      <c r="P74" s="1000">
        <f t="shared" si="3"/>
        <v>151</v>
      </c>
      <c r="Q74" s="1001">
        <f t="shared" si="5"/>
        <v>6514741.2392077204</v>
      </c>
      <c r="R74" s="638"/>
    </row>
    <row r="75" spans="1:19" ht="42.75" customHeight="1">
      <c r="A75" s="412"/>
      <c r="B75" s="346"/>
      <c r="C75" s="346"/>
      <c r="D75" s="416" t="s">
        <v>2062</v>
      </c>
      <c r="E75" s="417"/>
      <c r="F75" s="418"/>
      <c r="G75" s="784" t="s">
        <v>2063</v>
      </c>
      <c r="H75" s="784"/>
      <c r="I75" s="415"/>
      <c r="J75" s="331"/>
      <c r="K75" s="763" t="s">
        <v>1965</v>
      </c>
      <c r="L75" s="638">
        <v>44564</v>
      </c>
      <c r="M75" s="638">
        <v>45463</v>
      </c>
      <c r="N75" s="1004">
        <v>884400000</v>
      </c>
      <c r="O75" s="999">
        <f t="shared" si="2"/>
        <v>900</v>
      </c>
      <c r="P75" s="1000">
        <f t="shared" si="3"/>
        <v>-823</v>
      </c>
      <c r="Q75" s="1001">
        <v>0</v>
      </c>
      <c r="R75" s="638">
        <v>45454</v>
      </c>
    </row>
    <row r="76" spans="1:19" ht="42.75" customHeight="1">
      <c r="A76" s="412"/>
      <c r="B76" s="346"/>
      <c r="C76" s="346"/>
      <c r="D76" s="439" t="s">
        <v>2111</v>
      </c>
      <c r="E76" s="440"/>
      <c r="F76" s="441"/>
      <c r="G76" s="784">
        <f t="shared" si="10"/>
        <v>12984240</v>
      </c>
      <c r="H76" s="784"/>
      <c r="I76" s="415"/>
      <c r="J76" s="331"/>
      <c r="K76" s="763" t="s">
        <v>2111</v>
      </c>
      <c r="L76" s="638">
        <v>44924</v>
      </c>
      <c r="M76" s="638">
        <v>48573</v>
      </c>
      <c r="N76" s="1004">
        <v>1298424000</v>
      </c>
      <c r="O76" s="999">
        <f t="shared" si="2"/>
        <v>3650</v>
      </c>
      <c r="P76" s="1000">
        <f t="shared" si="3"/>
        <v>365</v>
      </c>
      <c r="Q76" s="1001">
        <f t="shared" si="5"/>
        <v>12984240</v>
      </c>
      <c r="R76" s="638"/>
    </row>
    <row r="77" spans="1:19" ht="42.75" customHeight="1">
      <c r="A77" s="412"/>
      <c r="B77" s="346"/>
      <c r="C77" s="346"/>
      <c r="D77" s="439" t="s">
        <v>2112</v>
      </c>
      <c r="E77" s="440"/>
      <c r="F77" s="441"/>
      <c r="G77" s="784" t="s">
        <v>2063</v>
      </c>
      <c r="H77" s="784"/>
      <c r="I77" s="415"/>
      <c r="J77" s="331"/>
      <c r="K77" s="763" t="s">
        <v>2113</v>
      </c>
      <c r="L77" s="638">
        <v>44945</v>
      </c>
      <c r="M77" s="638">
        <v>46639</v>
      </c>
      <c r="N77" s="1004">
        <v>820936000</v>
      </c>
      <c r="O77" s="999">
        <f t="shared" si="2"/>
        <v>1695</v>
      </c>
      <c r="P77" s="1000">
        <f t="shared" si="3"/>
        <v>353</v>
      </c>
      <c r="Q77" s="1001">
        <v>0</v>
      </c>
      <c r="R77" s="638">
        <v>45456</v>
      </c>
      <c r="S77" s="48"/>
    </row>
    <row r="78" spans="1:19" ht="42.75" customHeight="1">
      <c r="A78" s="412"/>
      <c r="B78" s="346"/>
      <c r="C78" s="346"/>
      <c r="D78" s="416" t="s">
        <v>2114</v>
      </c>
      <c r="E78" s="417"/>
      <c r="F78" s="418"/>
      <c r="G78" s="784" t="s">
        <v>529</v>
      </c>
      <c r="H78" s="784"/>
      <c r="I78" s="415"/>
      <c r="J78" s="331"/>
      <c r="K78" s="763" t="s">
        <v>2068</v>
      </c>
      <c r="L78" s="638">
        <v>45055</v>
      </c>
      <c r="M78" s="638">
        <v>47246</v>
      </c>
      <c r="N78" s="1004">
        <v>227535000</v>
      </c>
      <c r="O78" s="999">
        <f t="shared" si="2"/>
        <v>2192</v>
      </c>
      <c r="P78" s="1000">
        <f t="shared" si="3"/>
        <v>365</v>
      </c>
      <c r="Q78" s="1001">
        <v>0</v>
      </c>
      <c r="R78" s="638"/>
    </row>
    <row r="79" spans="1:19" ht="42.75" customHeight="1">
      <c r="A79" s="412"/>
      <c r="B79" s="346"/>
      <c r="C79" s="346"/>
      <c r="D79" s="439" t="s">
        <v>2069</v>
      </c>
      <c r="E79" s="440"/>
      <c r="F79" s="441"/>
      <c r="G79" s="1008">
        <f t="shared" si="10"/>
        <v>12426425.925925925</v>
      </c>
      <c r="H79" s="1008"/>
      <c r="I79" s="415"/>
      <c r="J79" s="331"/>
      <c r="K79" s="763" t="s">
        <v>2069</v>
      </c>
      <c r="L79" s="638">
        <v>45464</v>
      </c>
      <c r="M79" s="638">
        <v>46543</v>
      </c>
      <c r="N79" s="1004">
        <v>522200000</v>
      </c>
      <c r="O79" s="999">
        <f t="shared" si="2"/>
        <v>1080</v>
      </c>
      <c r="P79" s="1000">
        <f t="shared" si="3"/>
        <v>257</v>
      </c>
      <c r="Q79" s="1001">
        <f t="shared" ref="Q79:Q82" si="11">N79*P79/O79/10</f>
        <v>12426425.925925925</v>
      </c>
      <c r="R79" s="638"/>
    </row>
    <row r="80" spans="1:19" ht="42.75" customHeight="1">
      <c r="A80" s="412"/>
      <c r="B80" s="346"/>
      <c r="C80" s="346"/>
      <c r="D80" s="439" t="s">
        <v>2070</v>
      </c>
      <c r="E80" s="440"/>
      <c r="F80" s="441"/>
      <c r="G80" s="1008">
        <f t="shared" si="10"/>
        <v>645478.12971342378</v>
      </c>
      <c r="H80" s="1008"/>
      <c r="I80" s="415"/>
      <c r="J80" s="331"/>
      <c r="K80" s="763" t="s">
        <v>2070</v>
      </c>
      <c r="L80" s="638">
        <v>45631</v>
      </c>
      <c r="M80" s="638">
        <v>46293</v>
      </c>
      <c r="N80" s="1004">
        <v>611360000</v>
      </c>
      <c r="O80" s="999">
        <f t="shared" ref="O80:O124" si="12">M80-L80+1</f>
        <v>663</v>
      </c>
      <c r="P80" s="1000">
        <f t="shared" ref="P80:P124" si="13">IF((M80-$B$2+1)&gt;=365,365,(M80-$B$2+1))</f>
        <v>7</v>
      </c>
      <c r="Q80" s="1001">
        <f t="shared" si="11"/>
        <v>645478.12971342378</v>
      </c>
      <c r="R80" s="638"/>
    </row>
    <row r="81" spans="1:18" ht="42.75" customHeight="1">
      <c r="A81" s="412"/>
      <c r="B81" s="346"/>
      <c r="C81" s="346"/>
      <c r="D81" s="439" t="s">
        <v>2071</v>
      </c>
      <c r="E81" s="440"/>
      <c r="F81" s="441"/>
      <c r="G81" s="1008">
        <f t="shared" si="10"/>
        <v>1706890.9090909089</v>
      </c>
      <c r="H81" s="1008"/>
      <c r="I81" s="415"/>
      <c r="J81" s="331"/>
      <c r="K81" s="763" t="s">
        <v>2071</v>
      </c>
      <c r="L81" s="638">
        <v>45664</v>
      </c>
      <c r="M81" s="638">
        <v>46400</v>
      </c>
      <c r="N81" s="1004">
        <v>110349000</v>
      </c>
      <c r="O81" s="999">
        <f t="shared" si="12"/>
        <v>737</v>
      </c>
      <c r="P81" s="1000">
        <f t="shared" si="13"/>
        <v>114</v>
      </c>
      <c r="Q81" s="1001">
        <f t="shared" si="11"/>
        <v>1706890.9090909089</v>
      </c>
      <c r="R81" s="638"/>
    </row>
    <row r="82" spans="1:18" ht="42.75" customHeight="1">
      <c r="A82" s="412"/>
      <c r="B82" s="346"/>
      <c r="C82" s="346"/>
      <c r="D82" s="439" t="s">
        <v>2072</v>
      </c>
      <c r="E82" s="440"/>
      <c r="F82" s="441"/>
      <c r="G82" s="1008">
        <f t="shared" si="10"/>
        <v>20622318.18181818</v>
      </c>
      <c r="H82" s="1008"/>
      <c r="I82" s="415"/>
      <c r="J82" s="331"/>
      <c r="K82" s="763" t="s">
        <v>2072</v>
      </c>
      <c r="L82" s="638">
        <v>45777</v>
      </c>
      <c r="M82" s="638">
        <v>46568</v>
      </c>
      <c r="N82" s="1004">
        <v>579180000</v>
      </c>
      <c r="O82" s="999">
        <f t="shared" si="12"/>
        <v>792</v>
      </c>
      <c r="P82" s="1000">
        <f t="shared" si="13"/>
        <v>282</v>
      </c>
      <c r="Q82" s="1001">
        <f t="shared" si="11"/>
        <v>20622318.18181818</v>
      </c>
      <c r="R82" s="638"/>
    </row>
    <row r="83" spans="1:18" ht="42.75" customHeight="1">
      <c r="A83" s="412"/>
      <c r="B83" s="346"/>
      <c r="C83" s="346"/>
      <c r="D83" s="416" t="s">
        <v>2115</v>
      </c>
      <c r="E83" s="417"/>
      <c r="F83" s="418"/>
      <c r="G83" s="1008">
        <f t="shared" si="10"/>
        <v>17057848.258706469</v>
      </c>
      <c r="H83" s="1008"/>
      <c r="I83" s="415"/>
      <c r="J83" s="331"/>
      <c r="K83" s="763" t="s">
        <v>385</v>
      </c>
      <c r="L83" s="638">
        <v>45820</v>
      </c>
      <c r="M83" s="638">
        <v>48231</v>
      </c>
      <c r="N83" s="1004">
        <v>1127220000</v>
      </c>
      <c r="O83" s="999">
        <f t="shared" si="12"/>
        <v>2412</v>
      </c>
      <c r="P83" s="1000">
        <f t="shared" si="13"/>
        <v>365</v>
      </c>
      <c r="Q83" s="1001">
        <f t="shared" si="5"/>
        <v>17057848.258706469</v>
      </c>
      <c r="R83" s="638"/>
    </row>
    <row r="84" spans="1:18" ht="42.75" customHeight="1">
      <c r="A84" s="412"/>
      <c r="B84" s="346"/>
      <c r="C84" s="346"/>
      <c r="D84" s="439" t="s">
        <v>2073</v>
      </c>
      <c r="E84" s="440"/>
      <c r="F84" s="441"/>
      <c r="G84" s="1008">
        <f t="shared" si="10"/>
        <v>13310177.91970803</v>
      </c>
      <c r="H84" s="1008"/>
      <c r="I84" s="415"/>
      <c r="J84" s="331"/>
      <c r="K84" s="763" t="s">
        <v>2073</v>
      </c>
      <c r="L84" s="638">
        <v>45861</v>
      </c>
      <c r="M84" s="638">
        <v>46956</v>
      </c>
      <c r="N84" s="1004">
        <v>399670000</v>
      </c>
      <c r="O84" s="999">
        <f t="shared" si="12"/>
        <v>1096</v>
      </c>
      <c r="P84" s="1000">
        <f t="shared" si="13"/>
        <v>365</v>
      </c>
      <c r="Q84" s="1001">
        <f t="shared" si="5"/>
        <v>13310177.91970803</v>
      </c>
      <c r="R84" s="638"/>
    </row>
    <row r="85" spans="1:18" ht="42.75" customHeight="1">
      <c r="A85" s="412"/>
      <c r="B85" s="346"/>
      <c r="C85" s="346"/>
      <c r="D85" s="439" t="s">
        <v>1398</v>
      </c>
      <c r="E85" s="440"/>
      <c r="F85" s="441"/>
      <c r="G85" s="1008">
        <f t="shared" si="10"/>
        <v>15126911.281489596</v>
      </c>
      <c r="H85" s="1008"/>
      <c r="I85" s="415"/>
      <c r="J85" s="331"/>
      <c r="K85" s="763" t="s">
        <v>1398</v>
      </c>
      <c r="L85" s="638">
        <v>45903</v>
      </c>
      <c r="M85" s="638">
        <v>47728</v>
      </c>
      <c r="N85" s="1004">
        <v>756760000</v>
      </c>
      <c r="O85" s="999">
        <f t="shared" si="12"/>
        <v>1826</v>
      </c>
      <c r="P85" s="1000">
        <f t="shared" si="13"/>
        <v>365</v>
      </c>
      <c r="Q85" s="1001">
        <f t="shared" si="5"/>
        <v>15126911.281489596</v>
      </c>
      <c r="R85" s="638"/>
    </row>
    <row r="86" spans="1:18" ht="42.75" customHeight="1">
      <c r="A86" s="412"/>
      <c r="B86" s="346"/>
      <c r="C86" s="346"/>
      <c r="D86" s="439" t="s">
        <v>2074</v>
      </c>
      <c r="E86" s="440"/>
      <c r="F86" s="441"/>
      <c r="G86" s="1008">
        <f t="shared" si="10"/>
        <v>30015842.59259259</v>
      </c>
      <c r="H86" s="1008"/>
      <c r="I86" s="415"/>
      <c r="J86" s="331"/>
      <c r="K86" s="763" t="s">
        <v>2074</v>
      </c>
      <c r="L86" s="638">
        <v>45951</v>
      </c>
      <c r="M86" s="638">
        <v>48650</v>
      </c>
      <c r="N86" s="1004">
        <v>2220350000</v>
      </c>
      <c r="O86" s="999">
        <f t="shared" si="12"/>
        <v>2700</v>
      </c>
      <c r="P86" s="1000">
        <f t="shared" si="13"/>
        <v>365</v>
      </c>
      <c r="Q86" s="1001">
        <f t="shared" si="5"/>
        <v>30015842.59259259</v>
      </c>
      <c r="R86" s="638"/>
    </row>
    <row r="87" spans="1:18" ht="42.75" customHeight="1">
      <c r="A87" s="412"/>
      <c r="B87" s="346"/>
      <c r="C87" s="346"/>
      <c r="D87" s="439" t="s">
        <v>2091</v>
      </c>
      <c r="E87" s="440"/>
      <c r="F87" s="441"/>
      <c r="G87" s="1008">
        <f t="shared" si="10"/>
        <v>13867002.737226278</v>
      </c>
      <c r="H87" s="1008"/>
      <c r="I87" s="415"/>
      <c r="J87" s="331"/>
      <c r="K87" s="763" t="s">
        <v>2091</v>
      </c>
      <c r="L87" s="638">
        <v>46001</v>
      </c>
      <c r="M87" s="638">
        <v>47096</v>
      </c>
      <c r="N87" s="1004">
        <v>416390000</v>
      </c>
      <c r="O87" s="999">
        <f t="shared" si="12"/>
        <v>1096</v>
      </c>
      <c r="P87" s="1000">
        <f t="shared" si="13"/>
        <v>365</v>
      </c>
      <c r="Q87" s="1001">
        <f t="shared" ref="Q87:Q162" si="14">N87*P87/O87/10</f>
        <v>13867002.737226278</v>
      </c>
      <c r="R87" s="638"/>
    </row>
    <row r="88" spans="1:18" ht="42.75" customHeight="1">
      <c r="A88" s="412"/>
      <c r="B88" s="346"/>
      <c r="C88" s="346"/>
      <c r="D88" s="439" t="s">
        <v>2078</v>
      </c>
      <c r="E88" s="440"/>
      <c r="F88" s="441"/>
      <c r="G88" s="1008">
        <f t="shared" si="10"/>
        <v>19308400</v>
      </c>
      <c r="H88" s="1008"/>
      <c r="I88" s="421"/>
      <c r="J88" s="331"/>
      <c r="K88" s="763" t="s">
        <v>2078</v>
      </c>
      <c r="L88" s="638">
        <v>46182</v>
      </c>
      <c r="M88" s="638">
        <v>46391</v>
      </c>
      <c r="N88" s="1004">
        <v>386168000</v>
      </c>
      <c r="O88" s="999">
        <f t="shared" si="12"/>
        <v>210</v>
      </c>
      <c r="P88" s="1000">
        <f t="shared" si="13"/>
        <v>105</v>
      </c>
      <c r="Q88" s="1001">
        <f t="shared" si="14"/>
        <v>19308400</v>
      </c>
      <c r="R88" s="638"/>
    </row>
    <row r="89" spans="1:18" ht="43.5" customHeight="1">
      <c r="A89" s="411" t="s">
        <v>10</v>
      </c>
      <c r="B89" s="413" t="str">
        <f>B9</f>
        <v>수질관리분야</v>
      </c>
      <c r="C89" s="413" t="str">
        <f>C9</f>
        <v>이정은</v>
      </c>
      <c r="D89" s="439" t="s">
        <v>2116</v>
      </c>
      <c r="E89" s="440"/>
      <c r="F89" s="441"/>
      <c r="G89" s="784" t="s">
        <v>2063</v>
      </c>
      <c r="H89" s="784"/>
      <c r="I89" s="414">
        <f>SUM(G89:H101)</f>
        <v>43937906.720607877</v>
      </c>
      <c r="J89" s="330">
        <v>6</v>
      </c>
      <c r="K89" s="763" t="s">
        <v>2117</v>
      </c>
      <c r="L89" s="638">
        <v>45182</v>
      </c>
      <c r="M89" s="638">
        <v>45273</v>
      </c>
      <c r="N89" s="1009">
        <v>132000000</v>
      </c>
      <c r="O89" s="999">
        <f t="shared" si="12"/>
        <v>92</v>
      </c>
      <c r="P89" s="1000">
        <f>M89-R89+1</f>
        <v>8</v>
      </c>
      <c r="Q89" s="1001">
        <f t="shared" si="14"/>
        <v>1147826.0869565217</v>
      </c>
      <c r="R89" s="638">
        <v>45266</v>
      </c>
    </row>
    <row r="90" spans="1:18" ht="43.5" customHeight="1">
      <c r="A90" s="412"/>
      <c r="B90" s="346"/>
      <c r="C90" s="346"/>
      <c r="D90" s="971" t="s">
        <v>2118</v>
      </c>
      <c r="E90" s="972"/>
      <c r="F90" s="973"/>
      <c r="G90" s="784">
        <f t="shared" ref="G90:G101" si="15">Q90</f>
        <v>1870000</v>
      </c>
      <c r="H90" s="784"/>
      <c r="I90" s="415"/>
      <c r="J90" s="331"/>
      <c r="K90" s="763" t="s">
        <v>2119</v>
      </c>
      <c r="L90" s="638">
        <v>45505</v>
      </c>
      <c r="M90" s="638" t="s">
        <v>2120</v>
      </c>
      <c r="N90" s="1009">
        <v>18700000</v>
      </c>
      <c r="O90" s="999">
        <v>365</v>
      </c>
      <c r="P90" s="1000">
        <v>365</v>
      </c>
      <c r="Q90" s="1001">
        <f t="shared" si="14"/>
        <v>1870000</v>
      </c>
      <c r="R90" s="638"/>
    </row>
    <row r="91" spans="1:18" ht="43.5" customHeight="1">
      <c r="A91" s="412"/>
      <c r="B91" s="346"/>
      <c r="C91" s="346"/>
      <c r="D91" s="439" t="s">
        <v>2121</v>
      </c>
      <c r="E91" s="440"/>
      <c r="F91" s="441"/>
      <c r="G91" s="784">
        <f t="shared" si="15"/>
        <v>2200000</v>
      </c>
      <c r="H91" s="784"/>
      <c r="I91" s="415"/>
      <c r="J91" s="331"/>
      <c r="K91" s="763" t="s">
        <v>2122</v>
      </c>
      <c r="L91" s="638">
        <v>45665</v>
      </c>
      <c r="M91" s="638" t="s">
        <v>160</v>
      </c>
      <c r="N91" s="1009">
        <v>22000000</v>
      </c>
      <c r="O91" s="999">
        <v>365</v>
      </c>
      <c r="P91" s="1000">
        <v>365</v>
      </c>
      <c r="Q91" s="1001">
        <f t="shared" si="14"/>
        <v>2200000</v>
      </c>
      <c r="R91" s="638"/>
    </row>
    <row r="92" spans="1:18" ht="43.5" customHeight="1">
      <c r="A92" s="412"/>
      <c r="B92" s="346"/>
      <c r="C92" s="346"/>
      <c r="D92" s="439" t="s">
        <v>2123</v>
      </c>
      <c r="E92" s="440"/>
      <c r="F92" s="441"/>
      <c r="G92" s="784" t="s">
        <v>2063</v>
      </c>
      <c r="H92" s="784"/>
      <c r="I92" s="415"/>
      <c r="J92" s="331"/>
      <c r="K92" s="763" t="s">
        <v>2124</v>
      </c>
      <c r="L92" s="638">
        <v>45721</v>
      </c>
      <c r="M92" s="638">
        <v>46387</v>
      </c>
      <c r="N92" s="1009">
        <v>493500000</v>
      </c>
      <c r="O92" s="999">
        <f t="shared" si="12"/>
        <v>667</v>
      </c>
      <c r="P92" s="1000">
        <f>M92-R92+1</f>
        <v>235</v>
      </c>
      <c r="Q92" s="1001">
        <f t="shared" si="14"/>
        <v>17387181.409295354</v>
      </c>
      <c r="R92" s="638">
        <v>46153</v>
      </c>
    </row>
    <row r="93" spans="1:18" ht="43.5" customHeight="1">
      <c r="A93" s="412"/>
      <c r="B93" s="346"/>
      <c r="C93" s="346"/>
      <c r="D93" s="439" t="s">
        <v>2125</v>
      </c>
      <c r="E93" s="440"/>
      <c r="F93" s="441"/>
      <c r="G93" s="784" t="s">
        <v>2063</v>
      </c>
      <c r="H93" s="784"/>
      <c r="I93" s="415"/>
      <c r="J93" s="331"/>
      <c r="K93" s="763" t="s">
        <v>2126</v>
      </c>
      <c r="L93" s="638">
        <v>45789</v>
      </c>
      <c r="M93" s="638">
        <v>46153</v>
      </c>
      <c r="N93" s="1009">
        <v>183562300</v>
      </c>
      <c r="O93" s="999">
        <f t="shared" si="12"/>
        <v>365</v>
      </c>
      <c r="P93" s="1000">
        <f>M93-R93+1</f>
        <v>4</v>
      </c>
      <c r="Q93" s="1001">
        <f t="shared" si="14"/>
        <v>201164.16438356164</v>
      </c>
      <c r="R93" s="638">
        <v>46150</v>
      </c>
    </row>
    <row r="94" spans="1:18" ht="43.5" customHeight="1">
      <c r="A94" s="412"/>
      <c r="B94" s="346"/>
      <c r="C94" s="346"/>
      <c r="D94" s="416" t="s">
        <v>2127</v>
      </c>
      <c r="E94" s="417"/>
      <c r="F94" s="418"/>
      <c r="G94" s="784">
        <f t="shared" si="15"/>
        <v>340901.26459143969</v>
      </c>
      <c r="H94" s="784"/>
      <c r="I94" s="415"/>
      <c r="J94" s="331"/>
      <c r="K94" s="763" t="s">
        <v>2128</v>
      </c>
      <c r="L94" s="638">
        <v>45824</v>
      </c>
      <c r="M94" s="638">
        <v>46337</v>
      </c>
      <c r="N94" s="1009">
        <v>34357500</v>
      </c>
      <c r="O94" s="999">
        <f t="shared" si="12"/>
        <v>514</v>
      </c>
      <c r="P94" s="1000">
        <f t="shared" si="13"/>
        <v>51</v>
      </c>
      <c r="Q94" s="1001">
        <f t="shared" si="14"/>
        <v>340901.26459143969</v>
      </c>
      <c r="R94" s="638"/>
    </row>
    <row r="95" spans="1:18" ht="43.5" customHeight="1">
      <c r="A95" s="412"/>
      <c r="B95" s="346"/>
      <c r="C95" s="346"/>
      <c r="D95" s="416" t="s">
        <v>2129</v>
      </c>
      <c r="E95" s="417"/>
      <c r="F95" s="418"/>
      <c r="G95" s="784">
        <f t="shared" si="15"/>
        <v>15416467.241379311</v>
      </c>
      <c r="H95" s="784"/>
      <c r="I95" s="415"/>
      <c r="J95" s="331"/>
      <c r="K95" s="763" t="s">
        <v>1931</v>
      </c>
      <c r="L95" s="638">
        <v>45883</v>
      </c>
      <c r="M95" s="638">
        <v>46752</v>
      </c>
      <c r="N95" s="1009">
        <v>367461000</v>
      </c>
      <c r="O95" s="999">
        <f t="shared" si="12"/>
        <v>870</v>
      </c>
      <c r="P95" s="1000">
        <f t="shared" si="13"/>
        <v>365</v>
      </c>
      <c r="Q95" s="1001">
        <f t="shared" si="14"/>
        <v>15416467.241379311</v>
      </c>
      <c r="R95" s="638"/>
    </row>
    <row r="96" spans="1:18" ht="43.5" customHeight="1">
      <c r="A96" s="412"/>
      <c r="B96" s="346"/>
      <c r="C96" s="346"/>
      <c r="D96" s="439" t="s">
        <v>2130</v>
      </c>
      <c r="E96" s="440"/>
      <c r="F96" s="441"/>
      <c r="G96" s="784" t="s">
        <v>529</v>
      </c>
      <c r="H96" s="784"/>
      <c r="I96" s="415"/>
      <c r="J96" s="331"/>
      <c r="K96" s="763" t="s">
        <v>2131</v>
      </c>
      <c r="L96" s="638">
        <v>45890</v>
      </c>
      <c r="M96" s="638">
        <v>45979</v>
      </c>
      <c r="N96" s="1009">
        <v>43682000</v>
      </c>
      <c r="O96" s="999">
        <f t="shared" si="12"/>
        <v>90</v>
      </c>
      <c r="P96" s="1000">
        <f>M96-R96+1</f>
        <v>26</v>
      </c>
      <c r="Q96" s="1001">
        <f t="shared" si="14"/>
        <v>1261924.4444444445</v>
      </c>
      <c r="R96" s="638">
        <v>45954</v>
      </c>
    </row>
    <row r="97" spans="1:18" ht="43.5" customHeight="1">
      <c r="A97" s="412"/>
      <c r="B97" s="346"/>
      <c r="C97" s="346"/>
      <c r="D97" s="416" t="s">
        <v>2132</v>
      </c>
      <c r="E97" s="417"/>
      <c r="F97" s="418"/>
      <c r="G97" s="784">
        <f t="shared" si="15"/>
        <v>992938.8</v>
      </c>
      <c r="H97" s="784"/>
      <c r="I97" s="415"/>
      <c r="J97" s="331"/>
      <c r="K97" s="763" t="s">
        <v>2133</v>
      </c>
      <c r="L97" s="638">
        <v>45959</v>
      </c>
      <c r="M97" s="638">
        <v>46258</v>
      </c>
      <c r="N97" s="1009">
        <v>69274800</v>
      </c>
      <c r="O97" s="999">
        <f t="shared" si="12"/>
        <v>300</v>
      </c>
      <c r="P97" s="1000">
        <f>M97-R97+1</f>
        <v>43</v>
      </c>
      <c r="Q97" s="1001">
        <f t="shared" si="14"/>
        <v>992938.8</v>
      </c>
      <c r="R97" s="638">
        <v>46216</v>
      </c>
    </row>
    <row r="98" spans="1:18" ht="43.5" customHeight="1">
      <c r="A98" s="412"/>
      <c r="B98" s="346"/>
      <c r="C98" s="346"/>
      <c r="D98" s="439" t="s">
        <v>2134</v>
      </c>
      <c r="E98" s="440"/>
      <c r="F98" s="441"/>
      <c r="G98" s="784">
        <f t="shared" si="15"/>
        <v>811846</v>
      </c>
      <c r="H98" s="784"/>
      <c r="I98" s="415"/>
      <c r="J98" s="331"/>
      <c r="K98" s="763" t="s">
        <v>2135</v>
      </c>
      <c r="L98" s="638">
        <v>46029</v>
      </c>
      <c r="M98" s="638">
        <v>46328</v>
      </c>
      <c r="N98" s="1009">
        <v>57989000</v>
      </c>
      <c r="O98" s="999">
        <f t="shared" si="12"/>
        <v>300</v>
      </c>
      <c r="P98" s="1000">
        <f t="shared" si="13"/>
        <v>42</v>
      </c>
      <c r="Q98" s="1001">
        <f t="shared" si="14"/>
        <v>811846</v>
      </c>
      <c r="R98" s="638"/>
    </row>
    <row r="99" spans="1:18" ht="43.5" customHeight="1">
      <c r="A99" s="412"/>
      <c r="B99" s="346"/>
      <c r="C99" s="346"/>
      <c r="D99" s="439" t="s">
        <v>2136</v>
      </c>
      <c r="E99" s="440"/>
      <c r="F99" s="441"/>
      <c r="G99" s="784">
        <f t="shared" si="15"/>
        <v>19588488.270777479</v>
      </c>
      <c r="H99" s="784"/>
      <c r="I99" s="415"/>
      <c r="J99" s="331"/>
      <c r="K99" s="763" t="s">
        <v>1934</v>
      </c>
      <c r="L99" s="638">
        <v>46037</v>
      </c>
      <c r="M99" s="638">
        <v>47528</v>
      </c>
      <c r="N99" s="1009">
        <v>800713000</v>
      </c>
      <c r="O99" s="999">
        <f t="shared" si="12"/>
        <v>1492</v>
      </c>
      <c r="P99" s="1000">
        <f t="shared" si="13"/>
        <v>365</v>
      </c>
      <c r="Q99" s="1001">
        <f t="shared" si="14"/>
        <v>19588488.270777479</v>
      </c>
      <c r="R99" s="638"/>
    </row>
    <row r="100" spans="1:18" ht="43.5" customHeight="1">
      <c r="A100" s="412"/>
      <c r="B100" s="346"/>
      <c r="C100" s="346"/>
      <c r="D100" s="439" t="s">
        <v>2137</v>
      </c>
      <c r="E100" s="440"/>
      <c r="F100" s="441"/>
      <c r="G100" s="784">
        <f t="shared" si="15"/>
        <v>764568.93333333335</v>
      </c>
      <c r="H100" s="784"/>
      <c r="I100" s="415"/>
      <c r="J100" s="331"/>
      <c r="K100" s="763" t="s">
        <v>2138</v>
      </c>
      <c r="L100" s="638">
        <v>46113</v>
      </c>
      <c r="M100" s="638">
        <v>46292</v>
      </c>
      <c r="N100" s="1009">
        <v>125111280</v>
      </c>
      <c r="O100" s="999">
        <f t="shared" si="12"/>
        <v>180</v>
      </c>
      <c r="P100" s="1000">
        <f>M100-R100+1</f>
        <v>11</v>
      </c>
      <c r="Q100" s="1001">
        <f t="shared" si="14"/>
        <v>764568.93333333335</v>
      </c>
      <c r="R100" s="638">
        <v>46282</v>
      </c>
    </row>
    <row r="101" spans="1:18" ht="43.5" customHeight="1">
      <c r="A101" s="412"/>
      <c r="B101" s="346"/>
      <c r="C101" s="346"/>
      <c r="D101" s="439" t="s">
        <v>2139</v>
      </c>
      <c r="E101" s="440"/>
      <c r="F101" s="441"/>
      <c r="G101" s="784">
        <f t="shared" si="15"/>
        <v>1952696.210526316</v>
      </c>
      <c r="H101" s="784"/>
      <c r="I101" s="421"/>
      <c r="J101" s="331"/>
      <c r="K101" s="763" t="s">
        <v>2140</v>
      </c>
      <c r="L101" s="638">
        <v>46171</v>
      </c>
      <c r="M101" s="638">
        <v>47880</v>
      </c>
      <c r="N101" s="1009">
        <v>91482480</v>
      </c>
      <c r="O101" s="999">
        <f t="shared" si="12"/>
        <v>1710</v>
      </c>
      <c r="P101" s="1000">
        <f t="shared" si="13"/>
        <v>365</v>
      </c>
      <c r="Q101" s="1001">
        <f t="shared" si="14"/>
        <v>1952696.210526316</v>
      </c>
      <c r="R101" s="638"/>
    </row>
    <row r="102" spans="1:18" ht="39" customHeight="1">
      <c r="A102" s="411" t="s">
        <v>10</v>
      </c>
      <c r="B102" s="413" t="str">
        <f>B10</f>
        <v>소음진동분야</v>
      </c>
      <c r="C102" s="413" t="str">
        <f>C10</f>
        <v>고영태</v>
      </c>
      <c r="D102" s="439" t="s">
        <v>2116</v>
      </c>
      <c r="E102" s="440"/>
      <c r="F102" s="441"/>
      <c r="G102" s="764" t="s">
        <v>2063</v>
      </c>
      <c r="H102" s="765"/>
      <c r="I102" s="414">
        <f>SUM(G102:H114)</f>
        <v>66060829.560941517</v>
      </c>
      <c r="J102" s="330">
        <v>7</v>
      </c>
      <c r="K102" s="763" t="s">
        <v>2117</v>
      </c>
      <c r="L102" s="638">
        <v>45182</v>
      </c>
      <c r="M102" s="638">
        <v>45273</v>
      </c>
      <c r="N102" s="1009">
        <v>132000000</v>
      </c>
      <c r="O102" s="999">
        <f t="shared" si="12"/>
        <v>92</v>
      </c>
      <c r="P102" s="1000">
        <f>M102-R102+1</f>
        <v>8</v>
      </c>
      <c r="Q102" s="1001">
        <f t="shared" si="14"/>
        <v>1147826.0869565217</v>
      </c>
      <c r="R102" s="638">
        <v>45266</v>
      </c>
    </row>
    <row r="103" spans="1:18" ht="39" customHeight="1">
      <c r="A103" s="412"/>
      <c r="B103" s="346"/>
      <c r="C103" s="346"/>
      <c r="D103" s="416" t="s">
        <v>2121</v>
      </c>
      <c r="E103" s="417"/>
      <c r="F103" s="418"/>
      <c r="G103" s="764">
        <f t="shared" ref="G103:G124" si="16">Q103</f>
        <v>2200000</v>
      </c>
      <c r="H103" s="765"/>
      <c r="I103" s="415"/>
      <c r="J103" s="331"/>
      <c r="K103" s="763" t="s">
        <v>2122</v>
      </c>
      <c r="L103" s="638">
        <v>45665</v>
      </c>
      <c r="M103" s="638" t="s">
        <v>160</v>
      </c>
      <c r="N103" s="1009">
        <v>22000000</v>
      </c>
      <c r="O103" s="999">
        <v>365</v>
      </c>
      <c r="P103" s="1000">
        <v>365</v>
      </c>
      <c r="Q103" s="1001">
        <f t="shared" si="14"/>
        <v>2200000</v>
      </c>
      <c r="R103" s="638"/>
    </row>
    <row r="104" spans="1:18" ht="39" customHeight="1">
      <c r="A104" s="412"/>
      <c r="B104" s="346"/>
      <c r="C104" s="346"/>
      <c r="D104" s="439" t="s">
        <v>2123</v>
      </c>
      <c r="E104" s="440"/>
      <c r="F104" s="441"/>
      <c r="G104" s="764" t="s">
        <v>2063</v>
      </c>
      <c r="H104" s="765"/>
      <c r="I104" s="415"/>
      <c r="J104" s="331"/>
      <c r="K104" s="763" t="s">
        <v>2124</v>
      </c>
      <c r="L104" s="638">
        <v>45721</v>
      </c>
      <c r="M104" s="638">
        <v>46387</v>
      </c>
      <c r="N104" s="1009">
        <v>493500000</v>
      </c>
      <c r="O104" s="999">
        <f t="shared" si="12"/>
        <v>667</v>
      </c>
      <c r="P104" s="1000">
        <f t="shared" si="13"/>
        <v>101</v>
      </c>
      <c r="Q104" s="1001">
        <f t="shared" si="14"/>
        <v>7472788.6056971522</v>
      </c>
      <c r="R104" s="638">
        <v>46153</v>
      </c>
    </row>
    <row r="105" spans="1:18" ht="39" customHeight="1">
      <c r="A105" s="412"/>
      <c r="B105" s="346"/>
      <c r="C105" s="346"/>
      <c r="D105" s="439" t="s">
        <v>2125</v>
      </c>
      <c r="E105" s="440"/>
      <c r="F105" s="441"/>
      <c r="G105" s="764" t="s">
        <v>2063</v>
      </c>
      <c r="H105" s="765"/>
      <c r="I105" s="415"/>
      <c r="J105" s="331"/>
      <c r="K105" s="763" t="s">
        <v>2126</v>
      </c>
      <c r="L105" s="638">
        <v>45789</v>
      </c>
      <c r="M105" s="638">
        <v>46153</v>
      </c>
      <c r="N105" s="1009">
        <v>183562300</v>
      </c>
      <c r="O105" s="999">
        <f t="shared" si="12"/>
        <v>365</v>
      </c>
      <c r="P105" s="1000">
        <f>M105-R105+1</f>
        <v>4</v>
      </c>
      <c r="Q105" s="1001">
        <f t="shared" si="14"/>
        <v>201164.16438356164</v>
      </c>
      <c r="R105" s="638">
        <v>46150</v>
      </c>
    </row>
    <row r="106" spans="1:18" ht="39" customHeight="1">
      <c r="A106" s="412"/>
      <c r="B106" s="346"/>
      <c r="C106" s="346"/>
      <c r="D106" s="416" t="s">
        <v>2141</v>
      </c>
      <c r="E106" s="417"/>
      <c r="F106" s="418"/>
      <c r="G106" s="764">
        <f t="shared" si="16"/>
        <v>18193633.333333336</v>
      </c>
      <c r="H106" s="765"/>
      <c r="I106" s="415"/>
      <c r="J106" s="331"/>
      <c r="K106" s="763" t="s">
        <v>2142</v>
      </c>
      <c r="L106" s="638">
        <v>45805</v>
      </c>
      <c r="M106" s="638">
        <v>46404</v>
      </c>
      <c r="N106" s="1009">
        <v>925100000</v>
      </c>
      <c r="O106" s="999">
        <f t="shared" si="12"/>
        <v>600</v>
      </c>
      <c r="P106" s="1000">
        <f t="shared" si="13"/>
        <v>118</v>
      </c>
      <c r="Q106" s="1001">
        <f t="shared" si="14"/>
        <v>18193633.333333336</v>
      </c>
      <c r="R106" s="638"/>
    </row>
    <row r="107" spans="1:18" ht="39" customHeight="1">
      <c r="A107" s="412"/>
      <c r="B107" s="346"/>
      <c r="C107" s="346"/>
      <c r="D107" s="416" t="s">
        <v>2127</v>
      </c>
      <c r="E107" s="417"/>
      <c r="F107" s="418"/>
      <c r="G107" s="764">
        <f t="shared" si="16"/>
        <v>340901.26459143969</v>
      </c>
      <c r="H107" s="765"/>
      <c r="I107" s="415"/>
      <c r="J107" s="331"/>
      <c r="K107" s="763" t="s">
        <v>2128</v>
      </c>
      <c r="L107" s="638">
        <v>45824</v>
      </c>
      <c r="M107" s="638">
        <v>46337</v>
      </c>
      <c r="N107" s="1009">
        <v>34357500</v>
      </c>
      <c r="O107" s="999">
        <f t="shared" si="12"/>
        <v>514</v>
      </c>
      <c r="P107" s="1000">
        <f t="shared" si="13"/>
        <v>51</v>
      </c>
      <c r="Q107" s="1001">
        <f t="shared" si="14"/>
        <v>340901.26459143969</v>
      </c>
      <c r="R107" s="638"/>
    </row>
    <row r="108" spans="1:18" ht="39" customHeight="1">
      <c r="A108" s="412"/>
      <c r="B108" s="346"/>
      <c r="C108" s="346"/>
      <c r="D108" s="416" t="s">
        <v>2143</v>
      </c>
      <c r="E108" s="417"/>
      <c r="F108" s="418"/>
      <c r="G108" s="764">
        <f t="shared" si="16"/>
        <v>25387777.77777778</v>
      </c>
      <c r="H108" s="765"/>
      <c r="I108" s="415"/>
      <c r="J108" s="331"/>
      <c r="K108" s="763" t="s">
        <v>678</v>
      </c>
      <c r="L108" s="638">
        <v>45863</v>
      </c>
      <c r="M108" s="638">
        <v>49462</v>
      </c>
      <c r="N108" s="1009">
        <v>2504000000</v>
      </c>
      <c r="O108" s="999">
        <f t="shared" si="12"/>
        <v>3600</v>
      </c>
      <c r="P108" s="1000">
        <f t="shared" si="13"/>
        <v>365</v>
      </c>
      <c r="Q108" s="1001">
        <f t="shared" si="14"/>
        <v>25387777.77777778</v>
      </c>
      <c r="R108" s="638"/>
    </row>
    <row r="109" spans="1:18" ht="39" customHeight="1">
      <c r="A109" s="412"/>
      <c r="B109" s="346"/>
      <c r="C109" s="346"/>
      <c r="D109" s="416" t="s">
        <v>2129</v>
      </c>
      <c r="E109" s="417"/>
      <c r="F109" s="418"/>
      <c r="G109" s="764">
        <f t="shared" si="16"/>
        <v>15416467.241379311</v>
      </c>
      <c r="H109" s="765"/>
      <c r="I109" s="415"/>
      <c r="J109" s="331"/>
      <c r="K109" s="763" t="s">
        <v>1931</v>
      </c>
      <c r="L109" s="638">
        <v>45883</v>
      </c>
      <c r="M109" s="638">
        <v>46752</v>
      </c>
      <c r="N109" s="1009">
        <v>367461000</v>
      </c>
      <c r="O109" s="999">
        <f t="shared" si="12"/>
        <v>870</v>
      </c>
      <c r="P109" s="1000">
        <f t="shared" si="13"/>
        <v>365</v>
      </c>
      <c r="Q109" s="1001">
        <f t="shared" si="14"/>
        <v>15416467.241379311</v>
      </c>
      <c r="R109" s="638"/>
    </row>
    <row r="110" spans="1:18" ht="39" customHeight="1">
      <c r="A110" s="412"/>
      <c r="B110" s="346"/>
      <c r="C110" s="346"/>
      <c r="D110" s="439" t="s">
        <v>2130</v>
      </c>
      <c r="E110" s="440"/>
      <c r="F110" s="441"/>
      <c r="G110" s="764" t="s">
        <v>529</v>
      </c>
      <c r="H110" s="765"/>
      <c r="I110" s="415"/>
      <c r="J110" s="331"/>
      <c r="K110" s="763" t="s">
        <v>2131</v>
      </c>
      <c r="L110" s="638">
        <v>45890</v>
      </c>
      <c r="M110" s="638">
        <v>45979</v>
      </c>
      <c r="N110" s="1009">
        <v>43682000</v>
      </c>
      <c r="O110" s="999">
        <f t="shared" si="12"/>
        <v>90</v>
      </c>
      <c r="P110" s="1000">
        <f>M110-R110+1</f>
        <v>26</v>
      </c>
      <c r="Q110" s="1001">
        <f t="shared" si="14"/>
        <v>1261924.4444444445</v>
      </c>
      <c r="R110" s="638">
        <v>45954</v>
      </c>
    </row>
    <row r="111" spans="1:18" ht="39" customHeight="1">
      <c r="A111" s="412"/>
      <c r="B111" s="346"/>
      <c r="C111" s="346"/>
      <c r="D111" s="416" t="s">
        <v>2132</v>
      </c>
      <c r="E111" s="417"/>
      <c r="F111" s="418"/>
      <c r="G111" s="764">
        <f t="shared" si="16"/>
        <v>992938.8</v>
      </c>
      <c r="H111" s="765"/>
      <c r="I111" s="415"/>
      <c r="J111" s="331"/>
      <c r="K111" s="763" t="s">
        <v>2133</v>
      </c>
      <c r="L111" s="638">
        <v>45959</v>
      </c>
      <c r="M111" s="638">
        <v>46258</v>
      </c>
      <c r="N111" s="1009">
        <v>69274800</v>
      </c>
      <c r="O111" s="999">
        <f t="shared" si="12"/>
        <v>300</v>
      </c>
      <c r="P111" s="1000">
        <f>M111-R111+1</f>
        <v>43</v>
      </c>
      <c r="Q111" s="1001">
        <f t="shared" si="14"/>
        <v>992938.8</v>
      </c>
      <c r="R111" s="638">
        <v>46216</v>
      </c>
    </row>
    <row r="112" spans="1:18" ht="39" customHeight="1">
      <c r="A112" s="412"/>
      <c r="B112" s="346"/>
      <c r="C112" s="346"/>
      <c r="D112" s="416" t="s">
        <v>2134</v>
      </c>
      <c r="E112" s="417"/>
      <c r="F112" s="418"/>
      <c r="G112" s="764">
        <f t="shared" si="16"/>
        <v>811846</v>
      </c>
      <c r="H112" s="765"/>
      <c r="I112" s="415"/>
      <c r="J112" s="331"/>
      <c r="K112" s="763" t="s">
        <v>2135</v>
      </c>
      <c r="L112" s="638">
        <v>46029</v>
      </c>
      <c r="M112" s="638">
        <v>46328</v>
      </c>
      <c r="N112" s="1009">
        <v>57989000</v>
      </c>
      <c r="O112" s="999">
        <f t="shared" si="12"/>
        <v>300</v>
      </c>
      <c r="P112" s="1000">
        <f t="shared" si="13"/>
        <v>42</v>
      </c>
      <c r="Q112" s="1001">
        <f t="shared" si="14"/>
        <v>811846</v>
      </c>
      <c r="R112" s="638"/>
    </row>
    <row r="113" spans="1:18" ht="39" customHeight="1">
      <c r="A113" s="412"/>
      <c r="B113" s="346"/>
      <c r="C113" s="346"/>
      <c r="D113" s="439" t="s">
        <v>2137</v>
      </c>
      <c r="E113" s="440"/>
      <c r="F113" s="441"/>
      <c r="G113" s="764">
        <f t="shared" si="16"/>
        <v>764568.93333333335</v>
      </c>
      <c r="H113" s="765"/>
      <c r="I113" s="415"/>
      <c r="J113" s="331"/>
      <c r="K113" s="763" t="s">
        <v>2138</v>
      </c>
      <c r="L113" s="638">
        <v>46113</v>
      </c>
      <c r="M113" s="638">
        <v>46292</v>
      </c>
      <c r="N113" s="1009">
        <v>125111280</v>
      </c>
      <c r="O113" s="999">
        <f t="shared" si="12"/>
        <v>180</v>
      </c>
      <c r="P113" s="1000">
        <v>11</v>
      </c>
      <c r="Q113" s="1001">
        <f t="shared" si="14"/>
        <v>764568.93333333335</v>
      </c>
      <c r="R113" s="638">
        <v>46282</v>
      </c>
    </row>
    <row r="114" spans="1:18" ht="39" customHeight="1">
      <c r="A114" s="412"/>
      <c r="B114" s="346"/>
      <c r="C114" s="346"/>
      <c r="D114" s="416" t="s">
        <v>2139</v>
      </c>
      <c r="E114" s="417"/>
      <c r="F114" s="418"/>
      <c r="G114" s="764">
        <f t="shared" si="16"/>
        <v>1952696.210526316</v>
      </c>
      <c r="H114" s="765"/>
      <c r="I114" s="421"/>
      <c r="J114" s="422"/>
      <c r="K114" s="763" t="s">
        <v>2140</v>
      </c>
      <c r="L114" s="638">
        <v>46171</v>
      </c>
      <c r="M114" s="638">
        <v>47880</v>
      </c>
      <c r="N114" s="1009">
        <v>91482480</v>
      </c>
      <c r="O114" s="999">
        <f t="shared" si="12"/>
        <v>1710</v>
      </c>
      <c r="P114" s="1000">
        <f t="shared" si="13"/>
        <v>365</v>
      </c>
      <c r="Q114" s="1001">
        <f t="shared" si="14"/>
        <v>1952696.210526316</v>
      </c>
      <c r="R114" s="638"/>
    </row>
    <row r="115" spans="1:18" ht="43.5" customHeight="1">
      <c r="A115" s="411" t="s">
        <v>10</v>
      </c>
      <c r="B115" s="411" t="str">
        <f>B11</f>
        <v>자연환경분야</v>
      </c>
      <c r="C115" s="413" t="str">
        <f>C11</f>
        <v>정호은</v>
      </c>
      <c r="D115" s="442" t="s">
        <v>2095</v>
      </c>
      <c r="E115" s="443" t="s">
        <v>2095</v>
      </c>
      <c r="F115" s="444" t="s">
        <v>2095</v>
      </c>
      <c r="G115" s="320">
        <f t="shared" si="16"/>
        <v>1126413.2864899393</v>
      </c>
      <c r="H115" s="321"/>
      <c r="I115" s="414">
        <f>SUM(G115:H124)</f>
        <v>170616052.66803604</v>
      </c>
      <c r="J115" s="322">
        <v>6</v>
      </c>
      <c r="K115" s="763"/>
      <c r="L115" s="638">
        <v>43196</v>
      </c>
      <c r="M115" s="638">
        <v>46326</v>
      </c>
      <c r="N115" s="1004">
        <v>881700000</v>
      </c>
      <c r="O115" s="999">
        <f>M115-L115+1</f>
        <v>3131</v>
      </c>
      <c r="P115" s="1000">
        <f t="shared" si="13"/>
        <v>40</v>
      </c>
      <c r="Q115" s="1001">
        <f t="shared" si="14"/>
        <v>1126413.2864899393</v>
      </c>
      <c r="R115" s="196"/>
    </row>
    <row r="116" spans="1:18" ht="43.5" customHeight="1">
      <c r="A116" s="412"/>
      <c r="B116" s="412"/>
      <c r="C116" s="346"/>
      <c r="D116" s="442" t="s">
        <v>2097</v>
      </c>
      <c r="E116" s="443" t="s">
        <v>2097</v>
      </c>
      <c r="F116" s="444" t="s">
        <v>2097</v>
      </c>
      <c r="G116" s="320">
        <f t="shared" si="16"/>
        <v>7823546.4712688001</v>
      </c>
      <c r="H116" s="321"/>
      <c r="I116" s="415"/>
      <c r="J116" s="323"/>
      <c r="K116" s="763"/>
      <c r="L116" s="638">
        <v>43795</v>
      </c>
      <c r="M116" s="638">
        <v>46387</v>
      </c>
      <c r="N116" s="1004">
        <v>2008560000</v>
      </c>
      <c r="O116" s="999">
        <f t="shared" si="12"/>
        <v>2593</v>
      </c>
      <c r="P116" s="1000">
        <f t="shared" si="13"/>
        <v>101</v>
      </c>
      <c r="Q116" s="1001">
        <f t="shared" si="14"/>
        <v>7823546.4712688001</v>
      </c>
      <c r="R116" s="196"/>
    </row>
    <row r="117" spans="1:18" ht="43.5" customHeight="1">
      <c r="A117" s="412"/>
      <c r="B117" s="412"/>
      <c r="C117" s="346"/>
      <c r="D117" s="442" t="s">
        <v>2098</v>
      </c>
      <c r="E117" s="443" t="s">
        <v>2098</v>
      </c>
      <c r="F117" s="444" t="s">
        <v>2098</v>
      </c>
      <c r="G117" s="320">
        <f t="shared" si="16"/>
        <v>4780936.1313868612</v>
      </c>
      <c r="H117" s="321"/>
      <c r="I117" s="415"/>
      <c r="J117" s="323"/>
      <c r="K117" s="763"/>
      <c r="L117" s="638">
        <v>44165</v>
      </c>
      <c r="M117" s="638">
        <v>46356</v>
      </c>
      <c r="N117" s="1004">
        <v>1497116000</v>
      </c>
      <c r="O117" s="999">
        <f t="shared" si="12"/>
        <v>2192</v>
      </c>
      <c r="P117" s="1000">
        <f t="shared" si="13"/>
        <v>70</v>
      </c>
      <c r="Q117" s="1001">
        <f t="shared" si="14"/>
        <v>4780936.1313868612</v>
      </c>
      <c r="R117" s="196"/>
    </row>
    <row r="118" spans="1:18" ht="43.5" customHeight="1">
      <c r="A118" s="412"/>
      <c r="B118" s="412"/>
      <c r="C118" s="346"/>
      <c r="D118" s="442" t="s">
        <v>2099</v>
      </c>
      <c r="E118" s="443" t="s">
        <v>2099</v>
      </c>
      <c r="F118" s="444" t="s">
        <v>2099</v>
      </c>
      <c r="G118" s="320">
        <f t="shared" si="16"/>
        <v>1936419.5263412278</v>
      </c>
      <c r="H118" s="321"/>
      <c r="I118" s="415"/>
      <c r="J118" s="323"/>
      <c r="K118" s="763"/>
      <c r="L118" s="638">
        <v>44258</v>
      </c>
      <c r="M118" s="638">
        <v>46326</v>
      </c>
      <c r="N118" s="1004">
        <v>1001613000</v>
      </c>
      <c r="O118" s="999">
        <f t="shared" si="12"/>
        <v>2069</v>
      </c>
      <c r="P118" s="1000">
        <f t="shared" si="13"/>
        <v>40</v>
      </c>
      <c r="Q118" s="1001">
        <f t="shared" si="14"/>
        <v>1936419.5263412278</v>
      </c>
      <c r="R118" s="196"/>
    </row>
    <row r="119" spans="1:18" ht="43.5" customHeight="1">
      <c r="A119" s="412"/>
      <c r="B119" s="412"/>
      <c r="C119" s="346"/>
      <c r="D119" s="416" t="s">
        <v>2144</v>
      </c>
      <c r="E119" s="417" t="s">
        <v>2102</v>
      </c>
      <c r="F119" s="418" t="s">
        <v>2102</v>
      </c>
      <c r="G119" s="764" t="s">
        <v>2063</v>
      </c>
      <c r="H119" s="765"/>
      <c r="I119" s="415"/>
      <c r="J119" s="323"/>
      <c r="K119" s="763"/>
      <c r="L119" s="638">
        <v>44578</v>
      </c>
      <c r="M119" s="638">
        <v>46022</v>
      </c>
      <c r="N119" s="1004">
        <v>1549106280</v>
      </c>
      <c r="O119" s="999">
        <f t="shared" si="12"/>
        <v>1445</v>
      </c>
      <c r="P119" s="1000">
        <f>M119-R119+1</f>
        <v>839</v>
      </c>
      <c r="Q119" s="1001">
        <f t="shared" si="14"/>
        <v>89944648.368166089</v>
      </c>
      <c r="R119" s="638">
        <v>45184</v>
      </c>
    </row>
    <row r="120" spans="1:18" ht="43.5" customHeight="1">
      <c r="A120" s="412"/>
      <c r="B120" s="412"/>
      <c r="C120" s="346"/>
      <c r="D120" s="442" t="s">
        <v>2145</v>
      </c>
      <c r="E120" s="443"/>
      <c r="F120" s="444"/>
      <c r="G120" s="320">
        <f t="shared" si="16"/>
        <v>2899141.1933631143</v>
      </c>
      <c r="H120" s="321"/>
      <c r="I120" s="415"/>
      <c r="J120" s="323"/>
      <c r="K120" s="763"/>
      <c r="L120" s="638">
        <v>44715</v>
      </c>
      <c r="M120" s="638">
        <v>47848</v>
      </c>
      <c r="N120" s="1004">
        <v>248929000</v>
      </c>
      <c r="O120" s="999">
        <f t="shared" si="12"/>
        <v>3134</v>
      </c>
      <c r="P120" s="1000">
        <f t="shared" si="13"/>
        <v>365</v>
      </c>
      <c r="Q120" s="1001">
        <f t="shared" si="14"/>
        <v>2899141.1933631143</v>
      </c>
      <c r="R120" s="196"/>
    </row>
    <row r="121" spans="1:18" ht="43.5" customHeight="1">
      <c r="A121" s="412"/>
      <c r="B121" s="412"/>
      <c r="C121" s="346"/>
      <c r="D121" s="442" t="s">
        <v>140</v>
      </c>
      <c r="E121" s="443"/>
      <c r="F121" s="444"/>
      <c r="G121" s="320">
        <f t="shared" si="16"/>
        <v>5813002.9585798811</v>
      </c>
      <c r="H121" s="321"/>
      <c r="I121" s="415"/>
      <c r="J121" s="323"/>
      <c r="K121" s="763"/>
      <c r="L121" s="638">
        <v>45401</v>
      </c>
      <c r="M121" s="638">
        <v>46752</v>
      </c>
      <c r="N121" s="1004">
        <v>215320000</v>
      </c>
      <c r="O121" s="999">
        <f t="shared" si="12"/>
        <v>1352</v>
      </c>
      <c r="P121" s="1000">
        <f t="shared" si="13"/>
        <v>365</v>
      </c>
      <c r="Q121" s="1001">
        <f t="shared" si="14"/>
        <v>5813002.9585798811</v>
      </c>
      <c r="R121" s="1010"/>
    </row>
    <row r="122" spans="1:18" ht="43.5" customHeight="1">
      <c r="A122" s="412"/>
      <c r="B122" s="412"/>
      <c r="C122" s="346"/>
      <c r="D122" s="442" t="s">
        <v>2104</v>
      </c>
      <c r="E122" s="443"/>
      <c r="F122" s="444"/>
      <c r="G122" s="320">
        <f t="shared" si="16"/>
        <v>991130.18597997143</v>
      </c>
      <c r="H122" s="321"/>
      <c r="I122" s="415"/>
      <c r="J122" s="323"/>
      <c r="K122" s="763"/>
      <c r="L122" s="638">
        <v>45628</v>
      </c>
      <c r="M122" s="638">
        <v>46326</v>
      </c>
      <c r="N122" s="1004">
        <v>173200000</v>
      </c>
      <c r="O122" s="999">
        <f t="shared" si="12"/>
        <v>699</v>
      </c>
      <c r="P122" s="1000">
        <f t="shared" si="13"/>
        <v>40</v>
      </c>
      <c r="Q122" s="1001">
        <f t="shared" si="14"/>
        <v>991130.18597997143</v>
      </c>
      <c r="R122" s="196"/>
    </row>
    <row r="123" spans="1:18" ht="43.5" customHeight="1">
      <c r="A123" s="412"/>
      <c r="B123" s="412"/>
      <c r="C123" s="346"/>
      <c r="D123" s="416" t="s">
        <v>2146</v>
      </c>
      <c r="E123" s="417"/>
      <c r="F123" s="418"/>
      <c r="G123" s="320">
        <f t="shared" si="16"/>
        <v>124211298.35766423</v>
      </c>
      <c r="H123" s="321"/>
      <c r="I123" s="415"/>
      <c r="J123" s="323"/>
      <c r="K123" s="763"/>
      <c r="L123" s="638">
        <v>45771</v>
      </c>
      <c r="M123" s="638">
        <v>46866</v>
      </c>
      <c r="N123" s="1004">
        <v>3729742000</v>
      </c>
      <c r="O123" s="999">
        <f t="shared" si="12"/>
        <v>1096</v>
      </c>
      <c r="P123" s="1000">
        <f t="shared" si="13"/>
        <v>365</v>
      </c>
      <c r="Q123" s="1001">
        <f t="shared" si="14"/>
        <v>124211298.35766423</v>
      </c>
      <c r="R123" s="196"/>
    </row>
    <row r="124" spans="1:18" ht="43.5" customHeight="1">
      <c r="A124" s="412"/>
      <c r="B124" s="412"/>
      <c r="C124" s="346"/>
      <c r="D124" s="442" t="s">
        <v>2147</v>
      </c>
      <c r="E124" s="443"/>
      <c r="F124" s="444"/>
      <c r="G124" s="320">
        <f t="shared" si="16"/>
        <v>21034164.556962024</v>
      </c>
      <c r="H124" s="321"/>
      <c r="I124" s="421"/>
      <c r="J124" s="323"/>
      <c r="K124" s="763"/>
      <c r="L124" s="638">
        <v>46113</v>
      </c>
      <c r="M124" s="638">
        <v>46507</v>
      </c>
      <c r="N124" s="1004">
        <v>375950000</v>
      </c>
      <c r="O124" s="999">
        <f t="shared" si="12"/>
        <v>395</v>
      </c>
      <c r="P124" s="1000">
        <f t="shared" si="13"/>
        <v>221</v>
      </c>
      <c r="Q124" s="1001">
        <f t="shared" si="14"/>
        <v>21034164.556962024</v>
      </c>
      <c r="R124" s="1010"/>
    </row>
  </sheetData>
  <mergeCells count="276">
    <mergeCell ref="G122:H122"/>
    <mergeCell ref="D123:F123"/>
    <mergeCell ref="G123:H123"/>
    <mergeCell ref="D124:F124"/>
    <mergeCell ref="G124:H124"/>
    <mergeCell ref="J115:J124"/>
    <mergeCell ref="D116:F116"/>
    <mergeCell ref="G116:H116"/>
    <mergeCell ref="D117:F117"/>
    <mergeCell ref="G117:H117"/>
    <mergeCell ref="D118:F118"/>
    <mergeCell ref="G118:H118"/>
    <mergeCell ref="D119:F119"/>
    <mergeCell ref="G119:H119"/>
    <mergeCell ref="D120:F120"/>
    <mergeCell ref="A115:A124"/>
    <mergeCell ref="B115:B124"/>
    <mergeCell ref="C115:C124"/>
    <mergeCell ref="D115:F115"/>
    <mergeCell ref="G115:H115"/>
    <mergeCell ref="I115:I124"/>
    <mergeCell ref="G120:H120"/>
    <mergeCell ref="D121:F121"/>
    <mergeCell ref="G121:H121"/>
    <mergeCell ref="D122:F122"/>
    <mergeCell ref="D112:F112"/>
    <mergeCell ref="G112:H112"/>
    <mergeCell ref="D113:F113"/>
    <mergeCell ref="G113:H113"/>
    <mergeCell ref="D114:F114"/>
    <mergeCell ref="G114:H114"/>
    <mergeCell ref="G108:H108"/>
    <mergeCell ref="D109:F109"/>
    <mergeCell ref="G109:H109"/>
    <mergeCell ref="D110:F110"/>
    <mergeCell ref="G110:H110"/>
    <mergeCell ref="D111:F111"/>
    <mergeCell ref="G111:H111"/>
    <mergeCell ref="I102:I114"/>
    <mergeCell ref="J102:J114"/>
    <mergeCell ref="D103:F103"/>
    <mergeCell ref="G103:H103"/>
    <mergeCell ref="D104:F104"/>
    <mergeCell ref="G104:H104"/>
    <mergeCell ref="D105:F105"/>
    <mergeCell ref="G105:H105"/>
    <mergeCell ref="D106:F106"/>
    <mergeCell ref="G106:H106"/>
    <mergeCell ref="D101:F101"/>
    <mergeCell ref="G101:H101"/>
    <mergeCell ref="A102:A114"/>
    <mergeCell ref="B102:B114"/>
    <mergeCell ref="C102:C114"/>
    <mergeCell ref="D102:F102"/>
    <mergeCell ref="G102:H102"/>
    <mergeCell ref="D107:F107"/>
    <mergeCell ref="G107:H107"/>
    <mergeCell ref="D108:F108"/>
    <mergeCell ref="D98:F98"/>
    <mergeCell ref="G98:H98"/>
    <mergeCell ref="D99:F99"/>
    <mergeCell ref="G99:H99"/>
    <mergeCell ref="D100:F100"/>
    <mergeCell ref="G100:H100"/>
    <mergeCell ref="G94:H94"/>
    <mergeCell ref="D95:F95"/>
    <mergeCell ref="G95:H95"/>
    <mergeCell ref="D96:F96"/>
    <mergeCell ref="G96:H96"/>
    <mergeCell ref="D97:F97"/>
    <mergeCell ref="G97:H97"/>
    <mergeCell ref="I89:I101"/>
    <mergeCell ref="J89:J101"/>
    <mergeCell ref="D90:F90"/>
    <mergeCell ref="G90:H90"/>
    <mergeCell ref="D91:F91"/>
    <mergeCell ref="G91:H91"/>
    <mergeCell ref="D92:F92"/>
    <mergeCell ref="G92:H92"/>
    <mergeCell ref="D93:F93"/>
    <mergeCell ref="G93:H93"/>
    <mergeCell ref="D87:F87"/>
    <mergeCell ref="G87:H87"/>
    <mergeCell ref="D88:F88"/>
    <mergeCell ref="G88:H88"/>
    <mergeCell ref="A89:A101"/>
    <mergeCell ref="B89:B101"/>
    <mergeCell ref="C89:C101"/>
    <mergeCell ref="D89:F89"/>
    <mergeCell ref="G89:H89"/>
    <mergeCell ref="D94:F94"/>
    <mergeCell ref="D84:F84"/>
    <mergeCell ref="G84:H84"/>
    <mergeCell ref="D85:F85"/>
    <mergeCell ref="G85:H85"/>
    <mergeCell ref="D86:F86"/>
    <mergeCell ref="G86:H86"/>
    <mergeCell ref="D81:F81"/>
    <mergeCell ref="G81:H81"/>
    <mergeCell ref="D82:F82"/>
    <mergeCell ref="G82:H82"/>
    <mergeCell ref="D83:F83"/>
    <mergeCell ref="G83:H83"/>
    <mergeCell ref="G77:H77"/>
    <mergeCell ref="D78:F78"/>
    <mergeCell ref="G78:H78"/>
    <mergeCell ref="D79:F79"/>
    <mergeCell ref="G79:H79"/>
    <mergeCell ref="D80:F80"/>
    <mergeCell ref="G80:H80"/>
    <mergeCell ref="I72:I88"/>
    <mergeCell ref="J72:J88"/>
    <mergeCell ref="D73:F73"/>
    <mergeCell ref="G73:H73"/>
    <mergeCell ref="D74:F74"/>
    <mergeCell ref="G74:H74"/>
    <mergeCell ref="D75:F75"/>
    <mergeCell ref="G75:H75"/>
    <mergeCell ref="D76:F76"/>
    <mergeCell ref="G76:H76"/>
    <mergeCell ref="D70:F70"/>
    <mergeCell ref="G70:H70"/>
    <mergeCell ref="D71:F71"/>
    <mergeCell ref="G71:H71"/>
    <mergeCell ref="A72:A88"/>
    <mergeCell ref="B72:B88"/>
    <mergeCell ref="C72:C88"/>
    <mergeCell ref="D72:F72"/>
    <mergeCell ref="G72:H72"/>
    <mergeCell ref="D77:F77"/>
    <mergeCell ref="D67:F67"/>
    <mergeCell ref="G67:H67"/>
    <mergeCell ref="D68:F68"/>
    <mergeCell ref="G68:H68"/>
    <mergeCell ref="D69:F69"/>
    <mergeCell ref="G69:H69"/>
    <mergeCell ref="G63:H63"/>
    <mergeCell ref="D64:F64"/>
    <mergeCell ref="G64:H64"/>
    <mergeCell ref="D65:F65"/>
    <mergeCell ref="G65:H65"/>
    <mergeCell ref="D66:F66"/>
    <mergeCell ref="G66:H66"/>
    <mergeCell ref="I58:I71"/>
    <mergeCell ref="J58:J71"/>
    <mergeCell ref="D59:F59"/>
    <mergeCell ref="G59:H59"/>
    <mergeCell ref="D60:F60"/>
    <mergeCell ref="G60:H60"/>
    <mergeCell ref="D61:F61"/>
    <mergeCell ref="G61:H61"/>
    <mergeCell ref="D62:F62"/>
    <mergeCell ref="G62:H62"/>
    <mergeCell ref="D56:F56"/>
    <mergeCell ref="G56:H56"/>
    <mergeCell ref="D57:F57"/>
    <mergeCell ref="G57:H57"/>
    <mergeCell ref="A58:A71"/>
    <mergeCell ref="B58:B71"/>
    <mergeCell ref="C58:C71"/>
    <mergeCell ref="D58:F58"/>
    <mergeCell ref="G58:H58"/>
    <mergeCell ref="D63:F63"/>
    <mergeCell ref="G52:H52"/>
    <mergeCell ref="D53:F53"/>
    <mergeCell ref="G53:H53"/>
    <mergeCell ref="D54:F54"/>
    <mergeCell ref="G54:H54"/>
    <mergeCell ref="D55:F55"/>
    <mergeCell ref="G55:H55"/>
    <mergeCell ref="J45:J57"/>
    <mergeCell ref="D46:F46"/>
    <mergeCell ref="G46:H46"/>
    <mergeCell ref="D47:F47"/>
    <mergeCell ref="G47:H47"/>
    <mergeCell ref="D48:F48"/>
    <mergeCell ref="G48:H48"/>
    <mergeCell ref="D49:F49"/>
    <mergeCell ref="G49:H49"/>
    <mergeCell ref="D50:F50"/>
    <mergeCell ref="A45:A57"/>
    <mergeCell ref="B45:B57"/>
    <mergeCell ref="C45:C57"/>
    <mergeCell ref="D45:F45"/>
    <mergeCell ref="G45:H45"/>
    <mergeCell ref="I45:I57"/>
    <mergeCell ref="G50:H50"/>
    <mergeCell ref="D51:F51"/>
    <mergeCell ref="G51:H51"/>
    <mergeCell ref="D52:F52"/>
    <mergeCell ref="G41:H41"/>
    <mergeCell ref="D42:F42"/>
    <mergeCell ref="G42:H42"/>
    <mergeCell ref="D43:F43"/>
    <mergeCell ref="G43:H43"/>
    <mergeCell ref="D44:F44"/>
    <mergeCell ref="G44:H44"/>
    <mergeCell ref="J34:J44"/>
    <mergeCell ref="D35:F35"/>
    <mergeCell ref="G35:H35"/>
    <mergeCell ref="D36:F36"/>
    <mergeCell ref="G36:H36"/>
    <mergeCell ref="D37:F37"/>
    <mergeCell ref="G37:H37"/>
    <mergeCell ref="D38:F38"/>
    <mergeCell ref="G38:H38"/>
    <mergeCell ref="D39:F39"/>
    <mergeCell ref="A34:A44"/>
    <mergeCell ref="B34:B44"/>
    <mergeCell ref="C34:C44"/>
    <mergeCell ref="D34:F34"/>
    <mergeCell ref="G34:H34"/>
    <mergeCell ref="I34:I44"/>
    <mergeCell ref="G39:H39"/>
    <mergeCell ref="D40:F40"/>
    <mergeCell ref="G40:H40"/>
    <mergeCell ref="D41:F41"/>
    <mergeCell ref="D31:F31"/>
    <mergeCell ref="G31:H31"/>
    <mergeCell ref="D32:F32"/>
    <mergeCell ref="G32:H32"/>
    <mergeCell ref="D33:F33"/>
    <mergeCell ref="G33:H33"/>
    <mergeCell ref="D28:F28"/>
    <mergeCell ref="G28:H28"/>
    <mergeCell ref="D29:F29"/>
    <mergeCell ref="G29:H29"/>
    <mergeCell ref="D30:F30"/>
    <mergeCell ref="G30:H30"/>
    <mergeCell ref="D25:F25"/>
    <mergeCell ref="G25:H25"/>
    <mergeCell ref="D26:F26"/>
    <mergeCell ref="G26:H26"/>
    <mergeCell ref="D27:F27"/>
    <mergeCell ref="G27:H27"/>
    <mergeCell ref="D22:F22"/>
    <mergeCell ref="G22:H22"/>
    <mergeCell ref="D23:F23"/>
    <mergeCell ref="G23:H23"/>
    <mergeCell ref="D24:F24"/>
    <mergeCell ref="G24:H24"/>
    <mergeCell ref="D19:F19"/>
    <mergeCell ref="G19:H19"/>
    <mergeCell ref="D20:F20"/>
    <mergeCell ref="G20:H20"/>
    <mergeCell ref="D21:F21"/>
    <mergeCell ref="G21:H21"/>
    <mergeCell ref="D16:F16"/>
    <mergeCell ref="G16:H16"/>
    <mergeCell ref="D17:F17"/>
    <mergeCell ref="G17:H17"/>
    <mergeCell ref="D18:F18"/>
    <mergeCell ref="G18:H18"/>
    <mergeCell ref="A13:C14"/>
    <mergeCell ref="D13:F14"/>
    <mergeCell ref="G13:H14"/>
    <mergeCell ref="I13:J14"/>
    <mergeCell ref="A15:B33"/>
    <mergeCell ref="C15:C33"/>
    <mergeCell ref="D15:F15"/>
    <mergeCell ref="G15:H15"/>
    <mergeCell ref="I15:I33"/>
    <mergeCell ref="J15:J33"/>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95" orientation="portrait" horizontalDpi="4294967293" r:id="rId1"/>
  <headerFooter alignWithMargins="0"/>
  <rowBreaks count="6" manualBreakCount="6">
    <brk id="33" max="9" man="1"/>
    <brk id="44" max="9" man="1"/>
    <brk id="57" max="9" man="1"/>
    <brk id="71" max="9" man="1"/>
    <brk id="101" max="9" man="1"/>
    <brk id="114" max="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4A54F-9311-4D0F-91A1-5FF95A9AEA11}">
  <sheetPr>
    <tabColor rgb="FFFF0000"/>
  </sheetPr>
  <dimension ref="A1:X144"/>
  <sheetViews>
    <sheetView showGridLines="0" view="pageBreakPreview" topLeftCell="A13" zoomScale="85" zoomScaleSheetLayoutView="85" workbookViewId="0">
      <selection activeCell="O26" sqref="O26"/>
    </sheetView>
  </sheetViews>
  <sheetFormatPr defaultColWidth="8.88671875" defaultRowHeight="11.25"/>
  <cols>
    <col min="1" max="1" width="6.21875" style="5" customWidth="1"/>
    <col min="2" max="2" width="9" style="5" customWidth="1"/>
    <col min="3" max="3" width="6.109375" style="5" customWidth="1"/>
    <col min="4" max="4" width="9.44140625" style="5" customWidth="1"/>
    <col min="5" max="5" width="10.109375" style="5" customWidth="1"/>
    <col min="6" max="6" width="10.77734375" style="6" customWidth="1"/>
    <col min="7" max="7" width="7.88671875" style="6" customWidth="1"/>
    <col min="8" max="8" width="7.44140625" style="6" customWidth="1"/>
    <col min="9" max="9" width="13" style="5" customWidth="1"/>
    <col min="10" max="10" width="8.6640625" style="5" customWidth="1"/>
    <col min="11" max="13" width="8.88671875" style="5"/>
    <col min="14" max="14" width="11.33203125" style="5" customWidth="1"/>
    <col min="15" max="17" width="8.88671875" style="5"/>
    <col min="18" max="18" width="17.5546875" style="5" customWidth="1"/>
    <col min="19" max="16384" width="8.88671875" style="5"/>
  </cols>
  <sheetData>
    <row r="1" spans="1:20" s="2" customFormat="1" ht="27.75" customHeight="1">
      <c r="A1" s="308" t="s">
        <v>0</v>
      </c>
      <c r="B1" s="308"/>
      <c r="C1" s="308"/>
      <c r="D1" s="308"/>
      <c r="E1" s="308"/>
      <c r="F1" s="308"/>
      <c r="G1" s="308"/>
      <c r="H1" s="308"/>
      <c r="I1" s="308"/>
      <c r="J1" s="308"/>
    </row>
    <row r="2" spans="1:20" ht="22.5" customHeight="1">
      <c r="A2" s="3" t="s">
        <v>1</v>
      </c>
      <c r="B2" s="4">
        <f>'[28]제4호(참여현황)'!C2</f>
        <v>46287</v>
      </c>
      <c r="C2" s="309"/>
      <c r="D2" s="309"/>
    </row>
    <row r="3" spans="1:20" ht="35.1" customHeight="1" thickBot="1">
      <c r="A3" s="339" t="s">
        <v>2</v>
      </c>
      <c r="B3" s="339"/>
      <c r="C3" s="339"/>
      <c r="D3" s="30" t="s">
        <v>3</v>
      </c>
      <c r="E3" s="339" t="s">
        <v>4</v>
      </c>
      <c r="F3" s="339"/>
      <c r="G3" s="339" t="s">
        <v>5</v>
      </c>
      <c r="H3" s="339"/>
      <c r="I3" s="339"/>
      <c r="J3" s="30" t="s">
        <v>6</v>
      </c>
    </row>
    <row r="4" spans="1:20" ht="35.1" customHeight="1" thickTop="1">
      <c r="A4" s="353" t="s">
        <v>7</v>
      </c>
      <c r="B4" s="353"/>
      <c r="C4" s="31" t="str">
        <f>'[28]제4호(참여현황)'!C25</f>
        <v>신지영</v>
      </c>
      <c r="D4" s="32">
        <v>4</v>
      </c>
      <c r="E4" s="33">
        <f>I15</f>
        <v>173151141.55170292</v>
      </c>
      <c r="F4" s="34">
        <f>E4/100000000</f>
        <v>1.7315114155170293</v>
      </c>
      <c r="G4" s="354">
        <v>4</v>
      </c>
      <c r="H4" s="354"/>
      <c r="I4" s="354"/>
      <c r="J4" s="35" t="s">
        <v>8</v>
      </c>
      <c r="K4" s="12" t="s">
        <v>8</v>
      </c>
    </row>
    <row r="5" spans="1:20" ht="35.1" customHeight="1">
      <c r="A5" s="303" t="s">
        <v>9</v>
      </c>
      <c r="B5" s="27" t="str">
        <f>'[28]제4호(참여현황)'!B26</f>
        <v>대기관리</v>
      </c>
      <c r="C5" s="27" t="str">
        <f>'[28]제4호(참여현황)'!C26</f>
        <v>손승민</v>
      </c>
      <c r="D5" s="8">
        <v>7</v>
      </c>
      <c r="E5" s="9">
        <f>I26</f>
        <v>180525666.89050859</v>
      </c>
      <c r="F5" s="10">
        <f t="shared" ref="F5:F11" si="0">E5/100000000</f>
        <v>1.805256668905086</v>
      </c>
      <c r="G5" s="28">
        <v>7</v>
      </c>
      <c r="H5" s="305">
        <f>SUM(G5:G7)/3</f>
        <v>7</v>
      </c>
      <c r="I5" s="305"/>
      <c r="J5" s="306"/>
      <c r="K5" s="12"/>
    </row>
    <row r="6" spans="1:20" ht="35.1" customHeight="1">
      <c r="A6" s="304"/>
      <c r="B6" s="27" t="str">
        <f>'[28]제4호(참여현황)'!B27</f>
        <v>수질관리</v>
      </c>
      <c r="C6" s="27" t="str">
        <f>'[28]제4호(참여현황)'!C27</f>
        <v>김연수</v>
      </c>
      <c r="D6" s="8">
        <v>7</v>
      </c>
      <c r="E6" s="9">
        <f>I42</f>
        <v>183174171.70903304</v>
      </c>
      <c r="F6" s="10">
        <f t="shared" si="0"/>
        <v>1.8317417170903305</v>
      </c>
      <c r="G6" s="28">
        <v>7</v>
      </c>
      <c r="H6" s="305"/>
      <c r="I6" s="305"/>
      <c r="J6" s="306"/>
      <c r="K6" s="12"/>
    </row>
    <row r="7" spans="1:20" ht="35.1" customHeight="1">
      <c r="A7" s="304"/>
      <c r="B7" s="27" t="str">
        <f>'[28]제4호(참여현황)'!B28</f>
        <v>소음진동</v>
      </c>
      <c r="C7" s="27" t="str">
        <f>'[28]제4호(참여현황)'!C28</f>
        <v>고영근</v>
      </c>
      <c r="D7" s="8">
        <v>7</v>
      </c>
      <c r="E7" s="9">
        <f>I61</f>
        <v>147490493.67787775</v>
      </c>
      <c r="F7" s="10">
        <f t="shared" si="0"/>
        <v>1.4749049367787774</v>
      </c>
      <c r="G7" s="28">
        <v>7</v>
      </c>
      <c r="H7" s="305"/>
      <c r="I7" s="305"/>
      <c r="J7" s="306"/>
      <c r="K7" s="12"/>
    </row>
    <row r="8" spans="1:20" ht="35.1" customHeight="1">
      <c r="A8" s="411" t="s">
        <v>10</v>
      </c>
      <c r="B8" s="27" t="str">
        <f>'[28]제4호(참여현황)'!B29</f>
        <v>대기관리</v>
      </c>
      <c r="C8" s="27" t="str">
        <f>'[28]제4호(참여현황)'!C29</f>
        <v>이선혜</v>
      </c>
      <c r="D8" s="8">
        <v>6</v>
      </c>
      <c r="E8" s="9">
        <f>I78</f>
        <v>166503249.92715544</v>
      </c>
      <c r="F8" s="10">
        <f t="shared" si="0"/>
        <v>1.6650324992715544</v>
      </c>
      <c r="G8" s="28">
        <v>6</v>
      </c>
      <c r="H8" s="944">
        <f>SUM(G8:G11)/4</f>
        <v>6</v>
      </c>
      <c r="I8" s="945"/>
      <c r="J8" s="1011" t="s">
        <v>8</v>
      </c>
      <c r="K8" s="5" t="s">
        <v>8</v>
      </c>
    </row>
    <row r="9" spans="1:20" ht="35.1" customHeight="1">
      <c r="A9" s="412"/>
      <c r="B9" s="27" t="str">
        <f>'[28]제4호(참여현황)'!B30</f>
        <v>수질관리</v>
      </c>
      <c r="C9" s="27" t="str">
        <f>'[28]제4호(참여현황)'!C30</f>
        <v>백계영</v>
      </c>
      <c r="D9" s="8">
        <v>6</v>
      </c>
      <c r="E9" s="9">
        <f>I92</f>
        <v>225322927.86244971</v>
      </c>
      <c r="F9" s="10">
        <f t="shared" si="0"/>
        <v>2.253229278624497</v>
      </c>
      <c r="G9" s="28">
        <v>6</v>
      </c>
      <c r="H9" s="947"/>
      <c r="I9" s="948"/>
      <c r="J9" s="1012"/>
    </row>
    <row r="10" spans="1:20" ht="35.1" customHeight="1">
      <c r="A10" s="412"/>
      <c r="B10" s="27" t="str">
        <f>'[28]제4호(참여현황)'!B31</f>
        <v>폐기물처리</v>
      </c>
      <c r="C10" s="27" t="str">
        <f>'[28]제4호(참여현황)'!C31</f>
        <v>박성복</v>
      </c>
      <c r="D10" s="8">
        <v>6</v>
      </c>
      <c r="E10" s="9">
        <f>I109</f>
        <v>226670879.15689129</v>
      </c>
      <c r="F10" s="10">
        <f t="shared" si="0"/>
        <v>2.266708791568913</v>
      </c>
      <c r="G10" s="28">
        <v>6</v>
      </c>
      <c r="H10" s="947"/>
      <c r="I10" s="948"/>
      <c r="J10" s="1012"/>
    </row>
    <row r="11" spans="1:20" ht="35.1" customHeight="1">
      <c r="A11" s="423"/>
      <c r="B11" s="27" t="str">
        <f>'[28]제4호(참여현황)'!B32</f>
        <v>토양환경</v>
      </c>
      <c r="C11" s="27" t="str">
        <f>'[28]제4호(참여현황)'!C32</f>
        <v>김선주</v>
      </c>
      <c r="D11" s="8">
        <v>6</v>
      </c>
      <c r="E11" s="9">
        <f>I123</f>
        <v>200471900.3262026</v>
      </c>
      <c r="F11" s="10">
        <f t="shared" si="0"/>
        <v>2.0047190032620259</v>
      </c>
      <c r="G11" s="28">
        <v>6</v>
      </c>
      <c r="H11" s="950"/>
      <c r="I11" s="951"/>
      <c r="J11" s="1013"/>
    </row>
    <row r="12" spans="1:20" ht="15" customHeight="1">
      <c r="A12" s="14"/>
    </row>
    <row r="13" spans="1:20" ht="15" customHeight="1">
      <c r="A13" s="304" t="s">
        <v>11</v>
      </c>
      <c r="B13" s="304"/>
      <c r="C13" s="304"/>
      <c r="D13" s="304" t="s">
        <v>12</v>
      </c>
      <c r="E13" s="304"/>
      <c r="F13" s="304"/>
      <c r="G13" s="304" t="s">
        <v>13</v>
      </c>
      <c r="H13" s="304"/>
      <c r="I13" s="310" t="s">
        <v>5</v>
      </c>
      <c r="J13" s="310"/>
    </row>
    <row r="14" spans="1:20" ht="15" customHeight="1" thickBot="1">
      <c r="A14" s="339"/>
      <c r="B14" s="339"/>
      <c r="C14" s="339"/>
      <c r="D14" s="339"/>
      <c r="E14" s="339"/>
      <c r="F14" s="339"/>
      <c r="G14" s="339"/>
      <c r="H14" s="339"/>
      <c r="I14" s="340"/>
      <c r="J14" s="340"/>
      <c r="L14" s="6" t="s">
        <v>2148</v>
      </c>
      <c r="M14" s="6" t="s">
        <v>2149</v>
      </c>
      <c r="N14" s="6" t="s">
        <v>2150</v>
      </c>
      <c r="O14" s="6" t="s">
        <v>2151</v>
      </c>
      <c r="P14" s="6" t="s">
        <v>2152</v>
      </c>
      <c r="Q14" s="6" t="s">
        <v>13</v>
      </c>
      <c r="R14" s="6" t="s">
        <v>437</v>
      </c>
      <c r="S14" s="6" t="s">
        <v>438</v>
      </c>
      <c r="T14" s="6" t="s">
        <v>20</v>
      </c>
    </row>
    <row r="15" spans="1:20" ht="50.1" customHeight="1" thickTop="1">
      <c r="A15" s="341" t="str">
        <f>A4</f>
        <v>책임기술자</v>
      </c>
      <c r="B15" s="342"/>
      <c r="C15" s="345" t="str">
        <f>C4</f>
        <v>신지영</v>
      </c>
      <c r="D15" s="434" t="s">
        <v>2153</v>
      </c>
      <c r="E15" s="435"/>
      <c r="F15" s="436"/>
      <c r="G15" s="350">
        <v>83941479.452054799</v>
      </c>
      <c r="H15" s="351"/>
      <c r="I15" s="438">
        <f>SUM(G15:H25)</f>
        <v>173151141.55170292</v>
      </c>
      <c r="J15" s="352">
        <v>4</v>
      </c>
      <c r="L15" s="37">
        <v>46162</v>
      </c>
      <c r="M15" s="37">
        <v>46526</v>
      </c>
      <c r="N15" s="38">
        <v>1276610000</v>
      </c>
      <c r="O15" s="39">
        <f>M15-L15+1</f>
        <v>365</v>
      </c>
      <c r="P15" s="40">
        <f>IF((M15-$B$2)&gt;=365,365,(M15-$B$2+1))</f>
        <v>240</v>
      </c>
      <c r="Q15" s="41">
        <f>N15*P15/O15/10</f>
        <v>83941479.452054799</v>
      </c>
      <c r="R15" s="5" t="s">
        <v>2153</v>
      </c>
      <c r="S15" s="5" t="s">
        <v>2154</v>
      </c>
    </row>
    <row r="16" spans="1:20" ht="50.1" customHeight="1">
      <c r="A16" s="343"/>
      <c r="B16" s="344"/>
      <c r="C16" s="346"/>
      <c r="D16" s="416" t="s">
        <v>2155</v>
      </c>
      <c r="E16" s="417"/>
      <c r="F16" s="418"/>
      <c r="G16" s="409" t="s">
        <v>2156</v>
      </c>
      <c r="H16" s="979"/>
      <c r="I16" s="415"/>
      <c r="J16" s="323"/>
      <c r="L16" s="37">
        <v>46114</v>
      </c>
      <c r="M16" s="37">
        <v>46308</v>
      </c>
      <c r="N16" s="38">
        <v>199419000</v>
      </c>
      <c r="O16" s="39">
        <f t="shared" ref="O16:O79" si="1">M16-L16+1</f>
        <v>195</v>
      </c>
      <c r="P16" s="40">
        <f t="shared" ref="P16:P79" si="2">IF((M16-$B$2)&gt;=365,365,(M16-$B$2+1))</f>
        <v>22</v>
      </c>
      <c r="Q16" s="41">
        <f t="shared" ref="Q16:Q79" si="3">N16*P16/O16/10</f>
        <v>2249855.384615385</v>
      </c>
      <c r="R16" s="5" t="s">
        <v>2155</v>
      </c>
      <c r="S16" s="5" t="s">
        <v>2157</v>
      </c>
    </row>
    <row r="17" spans="1:20" ht="50.1" customHeight="1">
      <c r="A17" s="343"/>
      <c r="B17" s="344"/>
      <c r="C17" s="346"/>
      <c r="D17" s="416" t="s">
        <v>2158</v>
      </c>
      <c r="E17" s="417"/>
      <c r="F17" s="418"/>
      <c r="G17" s="320">
        <v>8647939.1100702565</v>
      </c>
      <c r="H17" s="321"/>
      <c r="I17" s="415"/>
      <c r="J17" s="323"/>
      <c r="L17" s="37">
        <v>46010</v>
      </c>
      <c r="M17" s="37">
        <v>46436</v>
      </c>
      <c r="N17" s="38">
        <v>246178000</v>
      </c>
      <c r="O17" s="39">
        <f t="shared" si="1"/>
        <v>427</v>
      </c>
      <c r="P17" s="40">
        <f t="shared" si="2"/>
        <v>150</v>
      </c>
      <c r="Q17" s="41">
        <f t="shared" si="3"/>
        <v>8647939.1100702565</v>
      </c>
      <c r="R17" s="5" t="s">
        <v>2158</v>
      </c>
      <c r="S17" s="5" t="s">
        <v>527</v>
      </c>
    </row>
    <row r="18" spans="1:20" ht="50.1" customHeight="1">
      <c r="A18" s="343"/>
      <c r="B18" s="344"/>
      <c r="C18" s="346"/>
      <c r="D18" s="466" t="s">
        <v>2159</v>
      </c>
      <c r="E18" s="467"/>
      <c r="F18" s="468"/>
      <c r="G18" s="409" t="s">
        <v>2156</v>
      </c>
      <c r="H18" s="979"/>
      <c r="I18" s="415"/>
      <c r="J18" s="323"/>
      <c r="L18" s="37">
        <v>45988</v>
      </c>
      <c r="M18" s="37">
        <v>46347</v>
      </c>
      <c r="N18" s="38">
        <v>439018000</v>
      </c>
      <c r="O18" s="39">
        <f t="shared" si="1"/>
        <v>360</v>
      </c>
      <c r="P18" s="40">
        <f t="shared" si="2"/>
        <v>61</v>
      </c>
      <c r="Q18" s="41">
        <f t="shared" si="3"/>
        <v>7438916.1111111101</v>
      </c>
      <c r="R18" s="5" t="s">
        <v>2159</v>
      </c>
      <c r="S18" s="5" t="s">
        <v>1390</v>
      </c>
    </row>
    <row r="19" spans="1:20" ht="50.1" customHeight="1">
      <c r="A19" s="343"/>
      <c r="B19" s="344"/>
      <c r="C19" s="346"/>
      <c r="D19" s="416" t="s">
        <v>2160</v>
      </c>
      <c r="E19" s="417"/>
      <c r="F19" s="418"/>
      <c r="G19" s="320">
        <v>8409050.3012048192</v>
      </c>
      <c r="H19" s="321"/>
      <c r="I19" s="415"/>
      <c r="J19" s="323"/>
      <c r="L19" s="37">
        <v>45771</v>
      </c>
      <c r="M19" s="37">
        <v>47596</v>
      </c>
      <c r="N19" s="38">
        <v>420682900</v>
      </c>
      <c r="O19" s="39">
        <f t="shared" si="1"/>
        <v>1826</v>
      </c>
      <c r="P19" s="40">
        <f t="shared" si="2"/>
        <v>365</v>
      </c>
      <c r="Q19" s="41">
        <f t="shared" si="3"/>
        <v>8409050.3012048192</v>
      </c>
      <c r="R19" s="5" t="s">
        <v>2160</v>
      </c>
      <c r="S19" s="5" t="s">
        <v>527</v>
      </c>
    </row>
    <row r="20" spans="1:20" ht="50.1" customHeight="1">
      <c r="A20" s="343"/>
      <c r="B20" s="344"/>
      <c r="C20" s="346"/>
      <c r="D20" s="416" t="s">
        <v>2161</v>
      </c>
      <c r="E20" s="417"/>
      <c r="F20" s="418"/>
      <c r="G20" s="320">
        <v>7158019.8083067089</v>
      </c>
      <c r="H20" s="321"/>
      <c r="I20" s="415"/>
      <c r="J20" s="323"/>
      <c r="L20" s="37">
        <v>45649</v>
      </c>
      <c r="M20" s="37">
        <v>46587</v>
      </c>
      <c r="N20" s="38">
        <v>185162000</v>
      </c>
      <c r="O20" s="39">
        <f t="shared" si="1"/>
        <v>939</v>
      </c>
      <c r="P20" s="40">
        <v>363</v>
      </c>
      <c r="Q20" s="41">
        <f t="shared" si="3"/>
        <v>7158019.8083067089</v>
      </c>
      <c r="R20" s="5" t="s">
        <v>2162</v>
      </c>
      <c r="S20" s="5" t="s">
        <v>2163</v>
      </c>
      <c r="T20" s="5" t="s">
        <v>2164</v>
      </c>
    </row>
    <row r="21" spans="1:20" ht="50.1" customHeight="1">
      <c r="A21" s="343"/>
      <c r="B21" s="344"/>
      <c r="C21" s="346"/>
      <c r="D21" s="416" t="s">
        <v>1394</v>
      </c>
      <c r="E21" s="417"/>
      <c r="F21" s="418"/>
      <c r="G21" s="320">
        <v>18210794.778214488</v>
      </c>
      <c r="H21" s="321"/>
      <c r="I21" s="415"/>
      <c r="J21" s="323"/>
      <c r="L21" s="37">
        <v>45428</v>
      </c>
      <c r="M21" s="37">
        <v>47208</v>
      </c>
      <c r="N21" s="38">
        <v>888587000</v>
      </c>
      <c r="O21" s="39">
        <f t="shared" si="1"/>
        <v>1781</v>
      </c>
      <c r="P21" s="40">
        <f t="shared" si="2"/>
        <v>365</v>
      </c>
      <c r="Q21" s="41">
        <f t="shared" si="3"/>
        <v>18210794.778214488</v>
      </c>
      <c r="R21" s="5" t="s">
        <v>1394</v>
      </c>
      <c r="S21" s="5" t="s">
        <v>527</v>
      </c>
    </row>
    <row r="22" spans="1:20" ht="50.1" customHeight="1">
      <c r="A22" s="343"/>
      <c r="B22" s="344"/>
      <c r="C22" s="346"/>
      <c r="D22" s="416" t="s">
        <v>2165</v>
      </c>
      <c r="E22" s="417"/>
      <c r="F22" s="418"/>
      <c r="G22" s="409" t="s">
        <v>2156</v>
      </c>
      <c r="H22" s="979"/>
      <c r="I22" s="415"/>
      <c r="J22" s="323"/>
      <c r="L22" s="37">
        <v>44886</v>
      </c>
      <c r="M22" s="37">
        <v>46274</v>
      </c>
      <c r="N22" s="38">
        <v>584754000</v>
      </c>
      <c r="O22" s="39">
        <f t="shared" si="1"/>
        <v>1389</v>
      </c>
      <c r="P22" s="40">
        <v>22</v>
      </c>
      <c r="Q22" s="41">
        <f t="shared" si="3"/>
        <v>926176.24190064799</v>
      </c>
      <c r="R22" s="5" t="s">
        <v>2166</v>
      </c>
      <c r="S22" s="5" t="s">
        <v>2167</v>
      </c>
      <c r="T22" s="5" t="s">
        <v>2168</v>
      </c>
    </row>
    <row r="23" spans="1:20" ht="50.1" customHeight="1">
      <c r="A23" s="343"/>
      <c r="B23" s="344"/>
      <c r="C23" s="346"/>
      <c r="D23" s="416" t="s">
        <v>2169</v>
      </c>
      <c r="E23" s="417"/>
      <c r="F23" s="418"/>
      <c r="G23" s="320">
        <v>14164027.77777778</v>
      </c>
      <c r="H23" s="321"/>
      <c r="I23" s="415"/>
      <c r="J23" s="323"/>
      <c r="L23" s="37">
        <v>44809</v>
      </c>
      <c r="M23" s="37">
        <v>48408</v>
      </c>
      <c r="N23" s="38">
        <v>1397000000</v>
      </c>
      <c r="O23" s="39">
        <f t="shared" si="1"/>
        <v>3600</v>
      </c>
      <c r="P23" s="40">
        <f t="shared" si="2"/>
        <v>365</v>
      </c>
      <c r="Q23" s="41">
        <f t="shared" si="3"/>
        <v>14164027.77777778</v>
      </c>
      <c r="R23" s="5" t="s">
        <v>2169</v>
      </c>
      <c r="S23" s="5" t="s">
        <v>2170</v>
      </c>
    </row>
    <row r="24" spans="1:20" ht="50.1" customHeight="1">
      <c r="A24" s="343"/>
      <c r="B24" s="344"/>
      <c r="C24" s="346"/>
      <c r="D24" s="416" t="s">
        <v>2171</v>
      </c>
      <c r="E24" s="417"/>
      <c r="F24" s="418"/>
      <c r="G24" s="320">
        <v>15657824.074074075</v>
      </c>
      <c r="H24" s="321"/>
      <c r="I24" s="415"/>
      <c r="J24" s="323"/>
      <c r="L24" s="37">
        <v>44652</v>
      </c>
      <c r="M24" s="37">
        <v>47891</v>
      </c>
      <c r="N24" s="38">
        <v>1389900000</v>
      </c>
      <c r="O24" s="39">
        <f t="shared" si="1"/>
        <v>3240</v>
      </c>
      <c r="P24" s="40">
        <f t="shared" si="2"/>
        <v>365</v>
      </c>
      <c r="Q24" s="41">
        <f t="shared" si="3"/>
        <v>15657824.074074075</v>
      </c>
      <c r="R24" s="5" t="s">
        <v>2171</v>
      </c>
      <c r="S24" s="5" t="s">
        <v>2172</v>
      </c>
    </row>
    <row r="25" spans="1:20" ht="50.1" customHeight="1">
      <c r="A25" s="469"/>
      <c r="B25" s="470"/>
      <c r="C25" s="446"/>
      <c r="D25" s="416" t="s">
        <v>2173</v>
      </c>
      <c r="E25" s="417"/>
      <c r="F25" s="418"/>
      <c r="G25" s="320">
        <v>16962006.25</v>
      </c>
      <c r="H25" s="321"/>
      <c r="I25" s="421"/>
      <c r="J25" s="445"/>
      <c r="L25" s="37">
        <v>44557</v>
      </c>
      <c r="M25" s="37">
        <v>48156</v>
      </c>
      <c r="N25" s="38">
        <v>1672965000</v>
      </c>
      <c r="O25" s="39">
        <f t="shared" si="1"/>
        <v>3600</v>
      </c>
      <c r="P25" s="40">
        <f t="shared" si="2"/>
        <v>365</v>
      </c>
      <c r="Q25" s="41">
        <f t="shared" si="3"/>
        <v>16962006.25</v>
      </c>
      <c r="R25" s="5" t="s">
        <v>2173</v>
      </c>
      <c r="S25" s="5" t="s">
        <v>2174</v>
      </c>
    </row>
    <row r="26" spans="1:20" ht="49.5" customHeight="1">
      <c r="A26" s="411" t="s">
        <v>9</v>
      </c>
      <c r="B26" s="413" t="str">
        <f>B5</f>
        <v>대기관리</v>
      </c>
      <c r="C26" s="413" t="str">
        <f>C5</f>
        <v>손승민</v>
      </c>
      <c r="D26" s="450" t="s">
        <v>2175</v>
      </c>
      <c r="E26" s="451"/>
      <c r="F26" s="452"/>
      <c r="G26" s="1014">
        <v>21306401.666666664</v>
      </c>
      <c r="H26" s="1015"/>
      <c r="I26" s="414">
        <f>SUM(G26:H41)</f>
        <v>180525666.89050859</v>
      </c>
      <c r="J26" s="330">
        <v>7</v>
      </c>
      <c r="L26" s="37">
        <v>46274</v>
      </c>
      <c r="M26" s="37">
        <v>46573</v>
      </c>
      <c r="N26" s="38">
        <v>222715000</v>
      </c>
      <c r="O26" s="39">
        <f t="shared" si="1"/>
        <v>300</v>
      </c>
      <c r="P26" s="40">
        <f t="shared" si="2"/>
        <v>287</v>
      </c>
      <c r="Q26" s="41">
        <f t="shared" si="3"/>
        <v>21306401.666666664</v>
      </c>
      <c r="R26" s="5" t="s">
        <v>2175</v>
      </c>
      <c r="S26" s="5" t="s">
        <v>457</v>
      </c>
    </row>
    <row r="27" spans="1:20" ht="49.5" customHeight="1">
      <c r="A27" s="412"/>
      <c r="B27" s="346"/>
      <c r="C27" s="346"/>
      <c r="D27" s="450" t="s">
        <v>117</v>
      </c>
      <c r="E27" s="1016"/>
      <c r="F27" s="1017"/>
      <c r="G27" s="1014">
        <v>25637855.579868712</v>
      </c>
      <c r="H27" s="1015"/>
      <c r="I27" s="415"/>
      <c r="J27" s="331"/>
      <c r="L27" s="37">
        <v>46260</v>
      </c>
      <c r="M27" s="37">
        <v>47173</v>
      </c>
      <c r="N27" s="38">
        <v>642000000</v>
      </c>
      <c r="O27" s="39">
        <f t="shared" si="1"/>
        <v>914</v>
      </c>
      <c r="P27" s="40">
        <f t="shared" si="2"/>
        <v>365</v>
      </c>
      <c r="Q27" s="41">
        <f t="shared" si="3"/>
        <v>25637855.579868712</v>
      </c>
      <c r="R27" s="5" t="s">
        <v>117</v>
      </c>
      <c r="S27" s="5" t="s">
        <v>569</v>
      </c>
    </row>
    <row r="28" spans="1:20" ht="49.5" customHeight="1">
      <c r="A28" s="412"/>
      <c r="B28" s="346"/>
      <c r="C28" s="346"/>
      <c r="D28" s="450" t="s">
        <v>2176</v>
      </c>
      <c r="E28" s="1016"/>
      <c r="F28" s="1017"/>
      <c r="G28" s="1014">
        <v>30108277.891854893</v>
      </c>
      <c r="H28" s="1015"/>
      <c r="I28" s="415"/>
      <c r="J28" s="331"/>
      <c r="L28" s="37">
        <v>46191</v>
      </c>
      <c r="M28" s="37">
        <v>47651</v>
      </c>
      <c r="N28" s="38">
        <v>1205156000</v>
      </c>
      <c r="O28" s="39">
        <f t="shared" si="1"/>
        <v>1461</v>
      </c>
      <c r="P28" s="40">
        <f t="shared" si="2"/>
        <v>365</v>
      </c>
      <c r="Q28" s="41">
        <f t="shared" si="3"/>
        <v>30108277.891854893</v>
      </c>
      <c r="R28" s="5" t="s">
        <v>2176</v>
      </c>
      <c r="S28" s="5" t="s">
        <v>1966</v>
      </c>
    </row>
    <row r="29" spans="1:20" ht="49.5" customHeight="1">
      <c r="A29" s="412"/>
      <c r="B29" s="346"/>
      <c r="C29" s="346"/>
      <c r="D29" s="450" t="s">
        <v>2177</v>
      </c>
      <c r="E29" s="1016"/>
      <c r="F29" s="1017"/>
      <c r="G29" s="1014" t="s">
        <v>2156</v>
      </c>
      <c r="H29" s="1015"/>
      <c r="I29" s="415"/>
      <c r="J29" s="331"/>
      <c r="L29" s="37">
        <v>46162</v>
      </c>
      <c r="M29" s="37">
        <v>46341</v>
      </c>
      <c r="N29" s="38">
        <v>85233000</v>
      </c>
      <c r="O29" s="39">
        <f t="shared" si="1"/>
        <v>180</v>
      </c>
      <c r="P29" s="40">
        <f t="shared" si="2"/>
        <v>55</v>
      </c>
      <c r="Q29" s="41">
        <f t="shared" si="3"/>
        <v>2604341.666666667</v>
      </c>
      <c r="R29" s="5" t="s">
        <v>2177</v>
      </c>
      <c r="S29" s="5" t="s">
        <v>2178</v>
      </c>
    </row>
    <row r="30" spans="1:20" ht="49.5" customHeight="1">
      <c r="A30" s="412"/>
      <c r="B30" s="346"/>
      <c r="C30" s="346"/>
      <c r="D30" s="450" t="s">
        <v>2179</v>
      </c>
      <c r="E30" s="1016"/>
      <c r="F30" s="1017"/>
      <c r="G30" s="1014">
        <v>40345754.716981128</v>
      </c>
      <c r="H30" s="1015"/>
      <c r="I30" s="415"/>
      <c r="J30" s="331"/>
      <c r="L30" s="37">
        <v>46063</v>
      </c>
      <c r="M30" s="37">
        <v>46486</v>
      </c>
      <c r="N30" s="38">
        <v>855330000</v>
      </c>
      <c r="O30" s="39">
        <f t="shared" si="1"/>
        <v>424</v>
      </c>
      <c r="P30" s="40">
        <f t="shared" si="2"/>
        <v>200</v>
      </c>
      <c r="Q30" s="41">
        <f t="shared" si="3"/>
        <v>40345754.716981128</v>
      </c>
      <c r="R30" s="5" t="s">
        <v>2179</v>
      </c>
      <c r="S30" s="5" t="s">
        <v>776</v>
      </c>
    </row>
    <row r="31" spans="1:20" ht="49.5" customHeight="1">
      <c r="A31" s="412"/>
      <c r="B31" s="346"/>
      <c r="C31" s="346"/>
      <c r="D31" s="450" t="s">
        <v>2158</v>
      </c>
      <c r="E31" s="1016"/>
      <c r="F31" s="1017"/>
      <c r="G31" s="1014">
        <v>8647939.1100702565</v>
      </c>
      <c r="H31" s="1015"/>
      <c r="I31" s="415"/>
      <c r="J31" s="331"/>
      <c r="L31" s="37">
        <v>46010</v>
      </c>
      <c r="M31" s="37">
        <v>46436</v>
      </c>
      <c r="N31" s="38">
        <v>246178000</v>
      </c>
      <c r="O31" s="39">
        <f t="shared" si="1"/>
        <v>427</v>
      </c>
      <c r="P31" s="40">
        <f t="shared" si="2"/>
        <v>150</v>
      </c>
      <c r="Q31" s="41">
        <f t="shared" si="3"/>
        <v>8647939.1100702565</v>
      </c>
      <c r="R31" s="5" t="s">
        <v>2158</v>
      </c>
      <c r="S31" s="5" t="s">
        <v>527</v>
      </c>
    </row>
    <row r="32" spans="1:20" ht="49.5" customHeight="1">
      <c r="A32" s="412"/>
      <c r="B32" s="346"/>
      <c r="C32" s="346"/>
      <c r="D32" s="450" t="s">
        <v>2159</v>
      </c>
      <c r="E32" s="1016"/>
      <c r="F32" s="1017"/>
      <c r="G32" s="1014" t="s">
        <v>2156</v>
      </c>
      <c r="H32" s="1015"/>
      <c r="I32" s="415"/>
      <c r="J32" s="331"/>
      <c r="L32" s="37">
        <v>45988</v>
      </c>
      <c r="M32" s="37">
        <v>46347</v>
      </c>
      <c r="N32" s="38">
        <v>439018000</v>
      </c>
      <c r="O32" s="39">
        <f t="shared" si="1"/>
        <v>360</v>
      </c>
      <c r="P32" s="40">
        <f t="shared" si="2"/>
        <v>61</v>
      </c>
      <c r="Q32" s="41">
        <f t="shared" si="3"/>
        <v>7438916.1111111101</v>
      </c>
      <c r="R32" s="5" t="s">
        <v>2159</v>
      </c>
      <c r="S32" s="5" t="s">
        <v>1390</v>
      </c>
    </row>
    <row r="33" spans="1:20" ht="49.5" customHeight="1">
      <c r="A33" s="412"/>
      <c r="B33" s="346"/>
      <c r="C33" s="346"/>
      <c r="D33" s="450" t="s">
        <v>2161</v>
      </c>
      <c r="E33" s="1016"/>
      <c r="F33" s="1017"/>
      <c r="G33" s="1014">
        <v>7158019.8083067089</v>
      </c>
      <c r="H33" s="1015"/>
      <c r="I33" s="415"/>
      <c r="J33" s="331"/>
      <c r="L33" s="37">
        <v>45649</v>
      </c>
      <c r="M33" s="37">
        <v>46587</v>
      </c>
      <c r="N33" s="38">
        <v>185162000</v>
      </c>
      <c r="O33" s="39">
        <f t="shared" si="1"/>
        <v>939</v>
      </c>
      <c r="P33" s="40">
        <v>363</v>
      </c>
      <c r="Q33" s="41">
        <f t="shared" si="3"/>
        <v>7158019.8083067089</v>
      </c>
      <c r="R33" s="5" t="s">
        <v>2162</v>
      </c>
      <c r="S33" s="5" t="s">
        <v>2163</v>
      </c>
      <c r="T33" s="5" t="s">
        <v>2164</v>
      </c>
    </row>
    <row r="34" spans="1:20" ht="49.5" customHeight="1">
      <c r="A34" s="412"/>
      <c r="B34" s="346"/>
      <c r="C34" s="346"/>
      <c r="D34" s="450" t="s">
        <v>2180</v>
      </c>
      <c r="E34" s="1016"/>
      <c r="F34" s="1017"/>
      <c r="G34" s="1014" t="s">
        <v>269</v>
      </c>
      <c r="H34" s="1015"/>
      <c r="I34" s="415"/>
      <c r="J34" s="331"/>
      <c r="L34" s="37">
        <v>45464</v>
      </c>
      <c r="M34" s="37">
        <v>45923</v>
      </c>
      <c r="N34" s="38">
        <v>259854000</v>
      </c>
      <c r="O34" s="39">
        <f t="shared" si="1"/>
        <v>460</v>
      </c>
      <c r="P34" s="40">
        <v>65</v>
      </c>
      <c r="Q34" s="41">
        <f t="shared" si="3"/>
        <v>3671850</v>
      </c>
      <c r="R34" s="5" t="s">
        <v>2181</v>
      </c>
      <c r="S34" s="5" t="s">
        <v>2182</v>
      </c>
      <c r="T34" s="5" t="s">
        <v>2183</v>
      </c>
    </row>
    <row r="35" spans="1:20" ht="49.5" customHeight="1">
      <c r="A35" s="412"/>
      <c r="B35" s="346"/>
      <c r="C35" s="346"/>
      <c r="D35" s="450" t="s">
        <v>1394</v>
      </c>
      <c r="E35" s="1016"/>
      <c r="F35" s="1017"/>
      <c r="G35" s="1014">
        <v>18210794.778214488</v>
      </c>
      <c r="H35" s="1015"/>
      <c r="I35" s="415"/>
      <c r="J35" s="331"/>
      <c r="L35" s="37">
        <v>45428</v>
      </c>
      <c r="M35" s="37">
        <v>47208</v>
      </c>
      <c r="N35" s="38">
        <v>888587000</v>
      </c>
      <c r="O35" s="39">
        <f t="shared" si="1"/>
        <v>1781</v>
      </c>
      <c r="P35" s="40">
        <f t="shared" ref="P35:P36" si="4">IF((M35-$B$2)&gt;=365,365,(M35-$B$2+1))</f>
        <v>365</v>
      </c>
      <c r="Q35" s="41">
        <f t="shared" si="3"/>
        <v>18210794.778214488</v>
      </c>
      <c r="R35" s="5" t="s">
        <v>1394</v>
      </c>
      <c r="S35" s="5" t="s">
        <v>527</v>
      </c>
    </row>
    <row r="36" spans="1:20" ht="49.5" customHeight="1">
      <c r="A36" s="412"/>
      <c r="B36" s="346"/>
      <c r="C36" s="346"/>
      <c r="D36" s="450" t="s">
        <v>2184</v>
      </c>
      <c r="E36" s="1016"/>
      <c r="F36" s="1017"/>
      <c r="G36" s="1014" t="s">
        <v>269</v>
      </c>
      <c r="H36" s="1015"/>
      <c r="I36" s="415"/>
      <c r="J36" s="331"/>
      <c r="L36" s="37">
        <v>45327</v>
      </c>
      <c r="M36" s="37">
        <v>48726</v>
      </c>
      <c r="N36" s="38">
        <v>1602000000</v>
      </c>
      <c r="O36" s="39">
        <f t="shared" si="1"/>
        <v>3400</v>
      </c>
      <c r="P36" s="40">
        <f t="shared" si="4"/>
        <v>365</v>
      </c>
      <c r="Q36" s="41">
        <f t="shared" si="3"/>
        <v>17197941.176470589</v>
      </c>
      <c r="R36" s="5" t="s">
        <v>2185</v>
      </c>
      <c r="S36" s="5" t="s">
        <v>2186</v>
      </c>
      <c r="T36" s="5" t="s">
        <v>2187</v>
      </c>
    </row>
    <row r="37" spans="1:20" ht="49.5" customHeight="1">
      <c r="A37" s="412"/>
      <c r="B37" s="346"/>
      <c r="C37" s="346"/>
      <c r="D37" s="450" t="s">
        <v>2188</v>
      </c>
      <c r="E37" s="1016"/>
      <c r="F37" s="1017"/>
      <c r="G37" s="1014" t="s">
        <v>529</v>
      </c>
      <c r="H37" s="1015"/>
      <c r="I37" s="415"/>
      <c r="J37" s="331"/>
      <c r="L37" s="37">
        <v>45131</v>
      </c>
      <c r="M37" s="37">
        <v>45535</v>
      </c>
      <c r="N37" s="38">
        <v>116365000</v>
      </c>
      <c r="O37" s="39">
        <f t="shared" si="1"/>
        <v>405</v>
      </c>
      <c r="P37" s="40">
        <v>51</v>
      </c>
      <c r="Q37" s="41">
        <f t="shared" si="3"/>
        <v>1465337.0370370371</v>
      </c>
      <c r="R37" s="5" t="s">
        <v>2189</v>
      </c>
      <c r="S37" s="5" t="s">
        <v>2190</v>
      </c>
      <c r="T37" s="5" t="s">
        <v>2191</v>
      </c>
    </row>
    <row r="38" spans="1:20" ht="49.5" customHeight="1">
      <c r="A38" s="412"/>
      <c r="B38" s="346"/>
      <c r="C38" s="346"/>
      <c r="D38" s="450" t="s">
        <v>1690</v>
      </c>
      <c r="E38" s="1016"/>
      <c r="F38" s="1017"/>
      <c r="G38" s="1014">
        <v>13976875</v>
      </c>
      <c r="H38" s="1015"/>
      <c r="I38" s="415"/>
      <c r="J38" s="331"/>
      <c r="L38" s="37">
        <v>45090</v>
      </c>
      <c r="M38" s="37">
        <v>48009</v>
      </c>
      <c r="N38" s="38">
        <v>1118150000</v>
      </c>
      <c r="O38" s="39">
        <f t="shared" si="1"/>
        <v>2920</v>
      </c>
      <c r="P38" s="40">
        <f t="shared" si="2"/>
        <v>365</v>
      </c>
      <c r="Q38" s="41">
        <f t="shared" si="3"/>
        <v>13976875</v>
      </c>
      <c r="R38" s="5" t="s">
        <v>1690</v>
      </c>
      <c r="S38" s="5" t="s">
        <v>2192</v>
      </c>
    </row>
    <row r="39" spans="1:20" ht="49.5" customHeight="1">
      <c r="A39" s="412"/>
      <c r="B39" s="346"/>
      <c r="C39" s="346"/>
      <c r="D39" s="450" t="s">
        <v>2193</v>
      </c>
      <c r="E39" s="1016"/>
      <c r="F39" s="1017"/>
      <c r="G39" s="1014" t="s">
        <v>269</v>
      </c>
      <c r="H39" s="1015"/>
      <c r="I39" s="415"/>
      <c r="J39" s="331"/>
      <c r="L39" s="37">
        <v>44945</v>
      </c>
      <c r="M39" s="37">
        <v>46639</v>
      </c>
      <c r="N39" s="38">
        <v>820936000</v>
      </c>
      <c r="O39" s="39">
        <f t="shared" si="1"/>
        <v>1695</v>
      </c>
      <c r="P39" s="40">
        <v>89</v>
      </c>
      <c r="Q39" s="41">
        <f t="shared" si="3"/>
        <v>4310519.4100294989</v>
      </c>
      <c r="R39" s="5" t="s">
        <v>2113</v>
      </c>
      <c r="S39" s="5" t="s">
        <v>2194</v>
      </c>
      <c r="T39" s="5" t="s">
        <v>2195</v>
      </c>
    </row>
    <row r="40" spans="1:20" ht="49.5" customHeight="1">
      <c r="A40" s="412"/>
      <c r="B40" s="346"/>
      <c r="C40" s="346"/>
      <c r="D40" s="450" t="s">
        <v>2196</v>
      </c>
      <c r="E40" s="1016"/>
      <c r="F40" s="1017"/>
      <c r="G40" s="1014">
        <v>6677873.3385457387</v>
      </c>
      <c r="H40" s="1015"/>
      <c r="I40" s="415"/>
      <c r="J40" s="331"/>
      <c r="L40" s="37">
        <v>44186</v>
      </c>
      <c r="M40" s="37">
        <v>46743</v>
      </c>
      <c r="N40" s="38">
        <v>468000000</v>
      </c>
      <c r="O40" s="39">
        <f t="shared" si="1"/>
        <v>2558</v>
      </c>
      <c r="P40" s="40">
        <f t="shared" si="2"/>
        <v>365</v>
      </c>
      <c r="Q40" s="41">
        <f t="shared" si="3"/>
        <v>6677873.3385457387</v>
      </c>
      <c r="R40" s="5" t="s">
        <v>2196</v>
      </c>
      <c r="S40" s="5" t="s">
        <v>2174</v>
      </c>
    </row>
    <row r="41" spans="1:20" ht="49.5" customHeight="1">
      <c r="A41" s="412"/>
      <c r="B41" s="346"/>
      <c r="C41" s="346"/>
      <c r="D41" s="450" t="s">
        <v>2197</v>
      </c>
      <c r="E41" s="1016"/>
      <c r="F41" s="1017"/>
      <c r="G41" s="1014">
        <v>8455875</v>
      </c>
      <c r="H41" s="1015"/>
      <c r="I41" s="421"/>
      <c r="J41" s="331"/>
      <c r="L41" s="37">
        <v>42822</v>
      </c>
      <c r="M41" s="37">
        <v>46421</v>
      </c>
      <c r="N41" s="38">
        <v>2254900000</v>
      </c>
      <c r="O41" s="39">
        <f t="shared" si="1"/>
        <v>3600</v>
      </c>
      <c r="P41" s="40">
        <f t="shared" si="2"/>
        <v>135</v>
      </c>
      <c r="Q41" s="41">
        <f t="shared" si="3"/>
        <v>8455875</v>
      </c>
      <c r="R41" s="5" t="s">
        <v>2197</v>
      </c>
      <c r="S41" s="5" t="s">
        <v>883</v>
      </c>
    </row>
    <row r="42" spans="1:20" ht="49.5" customHeight="1">
      <c r="A42" s="411" t="s">
        <v>9</v>
      </c>
      <c r="B42" s="413" t="str">
        <f>B6</f>
        <v>수질관리</v>
      </c>
      <c r="C42" s="413" t="str">
        <f>C6</f>
        <v>김연수</v>
      </c>
      <c r="D42" s="450" t="s">
        <v>2175</v>
      </c>
      <c r="E42" s="451"/>
      <c r="F42" s="452"/>
      <c r="G42" s="1014">
        <v>21306401.666666664</v>
      </c>
      <c r="H42" s="1015"/>
      <c r="I42" s="414">
        <f>SUM(G42:H60)</f>
        <v>183174171.70903304</v>
      </c>
      <c r="J42" s="330">
        <v>7</v>
      </c>
      <c r="L42" s="37">
        <v>46274</v>
      </c>
      <c r="M42" s="37">
        <v>46573</v>
      </c>
      <c r="N42" s="38">
        <v>222715000</v>
      </c>
      <c r="O42" s="39">
        <f t="shared" si="1"/>
        <v>300</v>
      </c>
      <c r="P42" s="40">
        <f t="shared" si="2"/>
        <v>287</v>
      </c>
      <c r="Q42" s="41">
        <f t="shared" si="3"/>
        <v>21306401.666666664</v>
      </c>
      <c r="R42" s="5" t="s">
        <v>2175</v>
      </c>
      <c r="S42" s="5" t="s">
        <v>457</v>
      </c>
    </row>
    <row r="43" spans="1:20" ht="49.5" customHeight="1">
      <c r="A43" s="412"/>
      <c r="B43" s="346"/>
      <c r="C43" s="346"/>
      <c r="D43" s="450" t="s">
        <v>2176</v>
      </c>
      <c r="E43" s="451"/>
      <c r="F43" s="452"/>
      <c r="G43" s="1014">
        <v>30108277.891854893</v>
      </c>
      <c r="H43" s="1015"/>
      <c r="I43" s="415"/>
      <c r="J43" s="331"/>
      <c r="L43" s="37">
        <v>46191</v>
      </c>
      <c r="M43" s="37">
        <v>47651</v>
      </c>
      <c r="N43" s="38">
        <v>1205156000</v>
      </c>
      <c r="O43" s="39">
        <f t="shared" si="1"/>
        <v>1461</v>
      </c>
      <c r="P43" s="40">
        <f t="shared" si="2"/>
        <v>365</v>
      </c>
      <c r="Q43" s="41">
        <f t="shared" si="3"/>
        <v>30108277.891854893</v>
      </c>
      <c r="R43" s="5" t="s">
        <v>2176</v>
      </c>
      <c r="S43" s="5" t="s">
        <v>1966</v>
      </c>
    </row>
    <row r="44" spans="1:20" ht="49.5" customHeight="1">
      <c r="A44" s="412"/>
      <c r="B44" s="346"/>
      <c r="C44" s="346"/>
      <c r="D44" s="450" t="s">
        <v>2177</v>
      </c>
      <c r="E44" s="451"/>
      <c r="F44" s="452"/>
      <c r="G44" s="1014" t="s">
        <v>2156</v>
      </c>
      <c r="H44" s="1015"/>
      <c r="I44" s="415"/>
      <c r="J44" s="331"/>
      <c r="L44" s="37">
        <v>46162</v>
      </c>
      <c r="M44" s="37">
        <v>46341</v>
      </c>
      <c r="N44" s="38">
        <v>85233000</v>
      </c>
      <c r="O44" s="39">
        <f t="shared" si="1"/>
        <v>180</v>
      </c>
      <c r="P44" s="40">
        <f t="shared" si="2"/>
        <v>55</v>
      </c>
      <c r="Q44" s="41">
        <f t="shared" si="3"/>
        <v>2604341.666666667</v>
      </c>
      <c r="R44" s="5" t="s">
        <v>2177</v>
      </c>
      <c r="S44" s="5" t="s">
        <v>2178</v>
      </c>
    </row>
    <row r="45" spans="1:20" ht="49.5" customHeight="1">
      <c r="A45" s="412"/>
      <c r="B45" s="346"/>
      <c r="C45" s="346"/>
      <c r="D45" s="450" t="s">
        <v>2155</v>
      </c>
      <c r="E45" s="451"/>
      <c r="F45" s="452"/>
      <c r="G45" s="1014" t="s">
        <v>2156</v>
      </c>
      <c r="H45" s="1015"/>
      <c r="I45" s="415"/>
      <c r="J45" s="331"/>
      <c r="L45" s="37">
        <v>46114</v>
      </c>
      <c r="M45" s="37">
        <v>46308</v>
      </c>
      <c r="N45" s="38">
        <v>199419000</v>
      </c>
      <c r="O45" s="39">
        <f t="shared" si="1"/>
        <v>195</v>
      </c>
      <c r="P45" s="40">
        <f t="shared" si="2"/>
        <v>22</v>
      </c>
      <c r="Q45" s="41">
        <f t="shared" si="3"/>
        <v>2249855.384615385</v>
      </c>
      <c r="R45" s="5" t="s">
        <v>2155</v>
      </c>
      <c r="S45" s="5" t="s">
        <v>2157</v>
      </c>
    </row>
    <row r="46" spans="1:20" ht="49.5" customHeight="1">
      <c r="A46" s="412"/>
      <c r="B46" s="346"/>
      <c r="C46" s="346"/>
      <c r="D46" s="450" t="s">
        <v>2158</v>
      </c>
      <c r="E46" s="451"/>
      <c r="F46" s="452"/>
      <c r="G46" s="1014">
        <v>8647939.1100702565</v>
      </c>
      <c r="H46" s="1015"/>
      <c r="I46" s="415"/>
      <c r="J46" s="331"/>
      <c r="L46" s="37">
        <v>46010</v>
      </c>
      <c r="M46" s="37">
        <v>46436</v>
      </c>
      <c r="N46" s="38">
        <v>246178000</v>
      </c>
      <c r="O46" s="39">
        <f t="shared" si="1"/>
        <v>427</v>
      </c>
      <c r="P46" s="40">
        <f t="shared" si="2"/>
        <v>150</v>
      </c>
      <c r="Q46" s="41">
        <f t="shared" si="3"/>
        <v>8647939.1100702565</v>
      </c>
      <c r="R46" s="5" t="s">
        <v>2158</v>
      </c>
      <c r="S46" s="5" t="s">
        <v>527</v>
      </c>
    </row>
    <row r="47" spans="1:20" ht="49.5" customHeight="1">
      <c r="A47" s="412"/>
      <c r="B47" s="346"/>
      <c r="C47" s="346"/>
      <c r="D47" s="450" t="s">
        <v>2159</v>
      </c>
      <c r="E47" s="451"/>
      <c r="F47" s="452"/>
      <c r="G47" s="1014" t="s">
        <v>2156</v>
      </c>
      <c r="H47" s="1015"/>
      <c r="I47" s="415"/>
      <c r="J47" s="331"/>
      <c r="L47" s="37">
        <v>45988</v>
      </c>
      <c r="M47" s="37">
        <v>46347</v>
      </c>
      <c r="N47" s="38">
        <v>439018000</v>
      </c>
      <c r="O47" s="39">
        <f t="shared" si="1"/>
        <v>360</v>
      </c>
      <c r="P47" s="40">
        <f t="shared" si="2"/>
        <v>61</v>
      </c>
      <c r="Q47" s="41">
        <f t="shared" si="3"/>
        <v>7438916.1111111101</v>
      </c>
      <c r="R47" s="5" t="s">
        <v>2159</v>
      </c>
      <c r="S47" s="5" t="s">
        <v>1390</v>
      </c>
    </row>
    <row r="48" spans="1:20" ht="49.5" customHeight="1">
      <c r="A48" s="412"/>
      <c r="B48" s="346"/>
      <c r="C48" s="346"/>
      <c r="D48" s="450" t="s">
        <v>2160</v>
      </c>
      <c r="E48" s="451"/>
      <c r="F48" s="452"/>
      <c r="G48" s="1014">
        <v>8409050.3012048192</v>
      </c>
      <c r="H48" s="1015"/>
      <c r="I48" s="415"/>
      <c r="J48" s="331"/>
      <c r="L48" s="37">
        <v>45771</v>
      </c>
      <c r="M48" s="37">
        <v>47596</v>
      </c>
      <c r="N48" s="38">
        <v>420682900</v>
      </c>
      <c r="O48" s="39">
        <f t="shared" si="1"/>
        <v>1826</v>
      </c>
      <c r="P48" s="40">
        <f t="shared" si="2"/>
        <v>365</v>
      </c>
      <c r="Q48" s="41">
        <f t="shared" si="3"/>
        <v>8409050.3012048192</v>
      </c>
      <c r="R48" s="5" t="s">
        <v>2160</v>
      </c>
      <c r="S48" s="5" t="s">
        <v>527</v>
      </c>
    </row>
    <row r="49" spans="1:20" ht="49.5" customHeight="1">
      <c r="A49" s="412"/>
      <c r="B49" s="346"/>
      <c r="C49" s="346"/>
      <c r="D49" s="450" t="s">
        <v>2161</v>
      </c>
      <c r="E49" s="451"/>
      <c r="F49" s="452"/>
      <c r="G49" s="1014">
        <v>7158019.8083067089</v>
      </c>
      <c r="H49" s="1015"/>
      <c r="I49" s="415"/>
      <c r="J49" s="331"/>
      <c r="L49" s="37">
        <v>45649</v>
      </c>
      <c r="M49" s="37">
        <v>46587</v>
      </c>
      <c r="N49" s="38">
        <v>185162000</v>
      </c>
      <c r="O49" s="39">
        <f t="shared" si="1"/>
        <v>939</v>
      </c>
      <c r="P49" s="40">
        <v>363</v>
      </c>
      <c r="Q49" s="41">
        <f t="shared" si="3"/>
        <v>7158019.8083067089</v>
      </c>
      <c r="R49" s="5" t="s">
        <v>2162</v>
      </c>
      <c r="S49" s="5" t="s">
        <v>2163</v>
      </c>
      <c r="T49" s="5" t="s">
        <v>2164</v>
      </c>
    </row>
    <row r="50" spans="1:20" ht="49.5" customHeight="1">
      <c r="A50" s="412"/>
      <c r="B50" s="346"/>
      <c r="C50" s="346"/>
      <c r="D50" s="450" t="s">
        <v>2180</v>
      </c>
      <c r="E50" s="451"/>
      <c r="F50" s="452"/>
      <c r="G50" s="1014" t="s">
        <v>269</v>
      </c>
      <c r="H50" s="1015"/>
      <c r="I50" s="415"/>
      <c r="J50" s="331"/>
      <c r="L50" s="37">
        <v>45464</v>
      </c>
      <c r="M50" s="37">
        <v>45923</v>
      </c>
      <c r="N50" s="38">
        <v>259854000</v>
      </c>
      <c r="O50" s="39">
        <f t="shared" si="1"/>
        <v>460</v>
      </c>
      <c r="P50" s="40">
        <v>65</v>
      </c>
      <c r="Q50" s="41">
        <f t="shared" si="3"/>
        <v>3671850</v>
      </c>
      <c r="R50" s="5" t="s">
        <v>2181</v>
      </c>
      <c r="S50" s="5" t="s">
        <v>2182</v>
      </c>
      <c r="T50" s="5" t="s">
        <v>2183</v>
      </c>
    </row>
    <row r="51" spans="1:20" ht="49.5" customHeight="1">
      <c r="A51" s="412"/>
      <c r="B51" s="346"/>
      <c r="C51" s="346"/>
      <c r="D51" s="450" t="s">
        <v>1394</v>
      </c>
      <c r="E51" s="451"/>
      <c r="F51" s="452"/>
      <c r="G51" s="1014">
        <v>18210794.778214488</v>
      </c>
      <c r="H51" s="1015"/>
      <c r="I51" s="415"/>
      <c r="J51" s="331"/>
      <c r="L51" s="37">
        <v>45428</v>
      </c>
      <c r="M51" s="37">
        <v>47208</v>
      </c>
      <c r="N51" s="38">
        <v>888587000</v>
      </c>
      <c r="O51" s="39">
        <f t="shared" si="1"/>
        <v>1781</v>
      </c>
      <c r="P51" s="40">
        <f t="shared" si="2"/>
        <v>365</v>
      </c>
      <c r="Q51" s="41">
        <f t="shared" si="3"/>
        <v>18210794.778214488</v>
      </c>
      <c r="R51" s="5" t="s">
        <v>1394</v>
      </c>
      <c r="S51" s="5" t="s">
        <v>527</v>
      </c>
    </row>
    <row r="52" spans="1:20" ht="49.5" customHeight="1">
      <c r="A52" s="412"/>
      <c r="B52" s="346"/>
      <c r="C52" s="346"/>
      <c r="D52" s="450" t="s">
        <v>2184</v>
      </c>
      <c r="E52" s="451"/>
      <c r="F52" s="452"/>
      <c r="G52" s="1014" t="s">
        <v>269</v>
      </c>
      <c r="H52" s="1015"/>
      <c r="I52" s="415"/>
      <c r="J52" s="331"/>
      <c r="L52" s="37">
        <v>45327</v>
      </c>
      <c r="M52" s="37">
        <v>48726</v>
      </c>
      <c r="N52" s="38">
        <v>1602000000</v>
      </c>
      <c r="O52" s="39">
        <f t="shared" si="1"/>
        <v>3400</v>
      </c>
      <c r="P52" s="40">
        <f t="shared" si="2"/>
        <v>365</v>
      </c>
      <c r="Q52" s="41">
        <f t="shared" si="3"/>
        <v>17197941.176470589</v>
      </c>
      <c r="R52" s="5" t="s">
        <v>2185</v>
      </c>
      <c r="S52" s="5" t="s">
        <v>2186</v>
      </c>
      <c r="T52" s="5" t="s">
        <v>2187</v>
      </c>
    </row>
    <row r="53" spans="1:20" ht="49.5" customHeight="1">
      <c r="A53" s="412"/>
      <c r="B53" s="346"/>
      <c r="C53" s="346"/>
      <c r="D53" s="450" t="s">
        <v>2193</v>
      </c>
      <c r="E53" s="451"/>
      <c r="F53" s="452"/>
      <c r="G53" s="1014" t="s">
        <v>269</v>
      </c>
      <c r="H53" s="1015"/>
      <c r="I53" s="415"/>
      <c r="J53" s="331"/>
      <c r="L53" s="37">
        <v>44945</v>
      </c>
      <c r="M53" s="37">
        <v>46639</v>
      </c>
      <c r="N53" s="38">
        <v>820936000</v>
      </c>
      <c r="O53" s="39">
        <f t="shared" si="1"/>
        <v>1695</v>
      </c>
      <c r="P53" s="40">
        <v>89</v>
      </c>
      <c r="Q53" s="41">
        <f t="shared" si="3"/>
        <v>4310519.4100294989</v>
      </c>
      <c r="R53" s="5" t="s">
        <v>2113</v>
      </c>
      <c r="S53" s="5" t="s">
        <v>2194</v>
      </c>
      <c r="T53" s="5" t="s">
        <v>2195</v>
      </c>
    </row>
    <row r="54" spans="1:20" ht="49.5" customHeight="1">
      <c r="A54" s="412"/>
      <c r="B54" s="346"/>
      <c r="C54" s="346"/>
      <c r="D54" s="450" t="s">
        <v>2169</v>
      </c>
      <c r="E54" s="451"/>
      <c r="F54" s="452"/>
      <c r="G54" s="1014">
        <v>14164027.77777778</v>
      </c>
      <c r="H54" s="1015"/>
      <c r="I54" s="415"/>
      <c r="J54" s="331"/>
      <c r="L54" s="37">
        <v>44809</v>
      </c>
      <c r="M54" s="37">
        <v>48408</v>
      </c>
      <c r="N54" s="38">
        <v>1397000000</v>
      </c>
      <c r="O54" s="39">
        <f t="shared" si="1"/>
        <v>3600</v>
      </c>
      <c r="P54" s="40">
        <f t="shared" si="2"/>
        <v>365</v>
      </c>
      <c r="Q54" s="41">
        <f t="shared" si="3"/>
        <v>14164027.77777778</v>
      </c>
      <c r="R54" s="5" t="s">
        <v>2169</v>
      </c>
      <c r="S54" s="5" t="s">
        <v>2170</v>
      </c>
    </row>
    <row r="55" spans="1:20" ht="49.5" customHeight="1">
      <c r="A55" s="412"/>
      <c r="B55" s="346"/>
      <c r="C55" s="346"/>
      <c r="D55" s="450" t="s">
        <v>2171</v>
      </c>
      <c r="E55" s="451"/>
      <c r="F55" s="452"/>
      <c r="G55" s="1014">
        <v>15657824.074074075</v>
      </c>
      <c r="H55" s="1015"/>
      <c r="I55" s="415"/>
      <c r="J55" s="331"/>
      <c r="L55" s="37">
        <v>44652</v>
      </c>
      <c r="M55" s="37">
        <v>47891</v>
      </c>
      <c r="N55" s="38">
        <v>1389900000</v>
      </c>
      <c r="O55" s="39">
        <f t="shared" si="1"/>
        <v>3240</v>
      </c>
      <c r="P55" s="40">
        <f t="shared" si="2"/>
        <v>365</v>
      </c>
      <c r="Q55" s="41">
        <f t="shared" si="3"/>
        <v>15657824.074074075</v>
      </c>
      <c r="R55" s="5" t="s">
        <v>2171</v>
      </c>
      <c r="S55" s="5" t="s">
        <v>2172</v>
      </c>
    </row>
    <row r="56" spans="1:20" ht="49.5" customHeight="1">
      <c r="A56" s="412"/>
      <c r="B56" s="346"/>
      <c r="C56" s="346"/>
      <c r="D56" s="450" t="s">
        <v>2196</v>
      </c>
      <c r="E56" s="451"/>
      <c r="F56" s="452"/>
      <c r="G56" s="1014">
        <v>6677873.3385457387</v>
      </c>
      <c r="H56" s="1015"/>
      <c r="I56" s="415"/>
      <c r="J56" s="331"/>
      <c r="L56" s="37">
        <v>44186</v>
      </c>
      <c r="M56" s="37">
        <v>46743</v>
      </c>
      <c r="N56" s="38">
        <v>468000000</v>
      </c>
      <c r="O56" s="39">
        <f t="shared" si="1"/>
        <v>2558</v>
      </c>
      <c r="P56" s="40">
        <f t="shared" si="2"/>
        <v>365</v>
      </c>
      <c r="Q56" s="41">
        <f t="shared" si="3"/>
        <v>6677873.3385457387</v>
      </c>
      <c r="R56" s="5" t="s">
        <v>2196</v>
      </c>
      <c r="S56" s="5" t="s">
        <v>2174</v>
      </c>
    </row>
    <row r="57" spans="1:20" ht="49.5" customHeight="1">
      <c r="A57" s="412"/>
      <c r="B57" s="346"/>
      <c r="C57" s="346"/>
      <c r="D57" s="450" t="s">
        <v>2198</v>
      </c>
      <c r="E57" s="451"/>
      <c r="F57" s="452"/>
      <c r="G57" s="1014">
        <v>20549929.692609549</v>
      </c>
      <c r="H57" s="1015"/>
      <c r="I57" s="415"/>
      <c r="J57" s="331"/>
      <c r="L57" s="37">
        <v>43969</v>
      </c>
      <c r="M57" s="37">
        <v>47026</v>
      </c>
      <c r="N57" s="38">
        <v>1721690000</v>
      </c>
      <c r="O57" s="39">
        <f t="shared" si="1"/>
        <v>3058</v>
      </c>
      <c r="P57" s="40">
        <f t="shared" si="2"/>
        <v>365</v>
      </c>
      <c r="Q57" s="41">
        <f t="shared" si="3"/>
        <v>20549929.692609549</v>
      </c>
      <c r="R57" s="5" t="s">
        <v>2198</v>
      </c>
      <c r="S57" s="5" t="s">
        <v>1966</v>
      </c>
    </row>
    <row r="58" spans="1:20" ht="49.5" customHeight="1">
      <c r="A58" s="412"/>
      <c r="B58" s="346"/>
      <c r="C58" s="346"/>
      <c r="D58" s="450" t="s">
        <v>2199</v>
      </c>
      <c r="E58" s="451"/>
      <c r="F58" s="452"/>
      <c r="G58" s="1014">
        <v>11993396.551724138</v>
      </c>
      <c r="H58" s="1015"/>
      <c r="I58" s="415"/>
      <c r="J58" s="331"/>
      <c r="L58" s="37">
        <v>43593</v>
      </c>
      <c r="M58" s="37">
        <v>47942</v>
      </c>
      <c r="N58" s="38">
        <v>1429350000</v>
      </c>
      <c r="O58" s="39">
        <f t="shared" si="1"/>
        <v>4350</v>
      </c>
      <c r="P58" s="40">
        <f t="shared" si="2"/>
        <v>365</v>
      </c>
      <c r="Q58" s="41">
        <f t="shared" si="3"/>
        <v>11993396.551724138</v>
      </c>
      <c r="R58" s="5" t="s">
        <v>2199</v>
      </c>
      <c r="S58" s="5" t="s">
        <v>591</v>
      </c>
    </row>
    <row r="59" spans="1:20" ht="49.5" customHeight="1">
      <c r="A59" s="412"/>
      <c r="B59" s="346"/>
      <c r="C59" s="346"/>
      <c r="D59" s="450" t="s">
        <v>2197</v>
      </c>
      <c r="E59" s="451"/>
      <c r="F59" s="452"/>
      <c r="G59" s="1014">
        <v>8455875</v>
      </c>
      <c r="H59" s="1015"/>
      <c r="I59" s="415"/>
      <c r="J59" s="331"/>
      <c r="L59" s="37">
        <v>42822</v>
      </c>
      <c r="M59" s="37">
        <v>46421</v>
      </c>
      <c r="N59" s="38">
        <v>2254900000</v>
      </c>
      <c r="O59" s="39">
        <f t="shared" si="1"/>
        <v>3600</v>
      </c>
      <c r="P59" s="40">
        <f t="shared" si="2"/>
        <v>135</v>
      </c>
      <c r="Q59" s="41">
        <f t="shared" si="3"/>
        <v>8455875</v>
      </c>
      <c r="R59" s="5" t="s">
        <v>2197</v>
      </c>
      <c r="S59" s="5" t="s">
        <v>883</v>
      </c>
    </row>
    <row r="60" spans="1:20" ht="49.5" customHeight="1">
      <c r="A60" s="412"/>
      <c r="B60" s="346"/>
      <c r="C60" s="346"/>
      <c r="D60" s="450" t="s">
        <v>2200</v>
      </c>
      <c r="E60" s="451"/>
      <c r="F60" s="452"/>
      <c r="G60" s="1014">
        <v>11834761.717983918</v>
      </c>
      <c r="H60" s="1015"/>
      <c r="I60" s="421"/>
      <c r="J60" s="331"/>
      <c r="L60" s="37">
        <v>42457</v>
      </c>
      <c r="M60" s="37">
        <v>47555</v>
      </c>
      <c r="N60" s="38">
        <v>1653300000</v>
      </c>
      <c r="O60" s="39">
        <f t="shared" si="1"/>
        <v>5099</v>
      </c>
      <c r="P60" s="40">
        <f t="shared" si="2"/>
        <v>365</v>
      </c>
      <c r="Q60" s="41">
        <f t="shared" si="3"/>
        <v>11834761.717983918</v>
      </c>
      <c r="R60" s="5" t="s">
        <v>2200</v>
      </c>
      <c r="S60" s="5" t="s">
        <v>2172</v>
      </c>
    </row>
    <row r="61" spans="1:20" ht="49.5" customHeight="1">
      <c r="A61" s="411" t="s">
        <v>9</v>
      </c>
      <c r="B61" s="413" t="str">
        <f>B7</f>
        <v>소음진동</v>
      </c>
      <c r="C61" s="413" t="str">
        <f>C7</f>
        <v>고영근</v>
      </c>
      <c r="D61" s="450" t="s">
        <v>2175</v>
      </c>
      <c r="E61" s="451"/>
      <c r="F61" s="452"/>
      <c r="G61" s="1014">
        <v>21306401.666666664</v>
      </c>
      <c r="H61" s="1015"/>
      <c r="I61" s="414">
        <f>SUM(G61:H77)</f>
        <v>147490493.67787775</v>
      </c>
      <c r="J61" s="330">
        <v>7</v>
      </c>
      <c r="L61" s="37">
        <v>46274</v>
      </c>
      <c r="M61" s="37">
        <v>46573</v>
      </c>
      <c r="N61" s="38">
        <v>222715000</v>
      </c>
      <c r="O61" s="39">
        <f t="shared" si="1"/>
        <v>300</v>
      </c>
      <c r="P61" s="40">
        <f t="shared" si="2"/>
        <v>287</v>
      </c>
      <c r="Q61" s="41">
        <f t="shared" si="3"/>
        <v>21306401.666666664</v>
      </c>
      <c r="R61" s="5" t="s">
        <v>2175</v>
      </c>
      <c r="S61" s="5" t="s">
        <v>457</v>
      </c>
    </row>
    <row r="62" spans="1:20" ht="49.5" customHeight="1">
      <c r="A62" s="412"/>
      <c r="B62" s="346"/>
      <c r="C62" s="346"/>
      <c r="D62" s="450" t="s">
        <v>2176</v>
      </c>
      <c r="E62" s="451"/>
      <c r="F62" s="452"/>
      <c r="G62" s="1014">
        <v>30108277.891854893</v>
      </c>
      <c r="H62" s="1015"/>
      <c r="I62" s="415"/>
      <c r="J62" s="331"/>
      <c r="L62" s="37">
        <v>46191</v>
      </c>
      <c r="M62" s="37">
        <v>47651</v>
      </c>
      <c r="N62" s="38">
        <v>1205156000</v>
      </c>
      <c r="O62" s="39">
        <f t="shared" si="1"/>
        <v>1461</v>
      </c>
      <c r="P62" s="40">
        <f t="shared" si="2"/>
        <v>365</v>
      </c>
      <c r="Q62" s="41">
        <f t="shared" si="3"/>
        <v>30108277.891854893</v>
      </c>
      <c r="R62" s="5" t="s">
        <v>2176</v>
      </c>
      <c r="S62" s="5" t="s">
        <v>1966</v>
      </c>
    </row>
    <row r="63" spans="1:20" ht="49.5" customHeight="1">
      <c r="A63" s="412"/>
      <c r="B63" s="346"/>
      <c r="C63" s="346"/>
      <c r="D63" s="450" t="s">
        <v>2177</v>
      </c>
      <c r="E63" s="451"/>
      <c r="F63" s="452"/>
      <c r="G63" s="1014" t="s">
        <v>2156</v>
      </c>
      <c r="H63" s="1015"/>
      <c r="I63" s="415"/>
      <c r="J63" s="331"/>
      <c r="L63" s="37">
        <v>46162</v>
      </c>
      <c r="M63" s="37">
        <v>46341</v>
      </c>
      <c r="N63" s="38">
        <v>85233000</v>
      </c>
      <c r="O63" s="39">
        <f t="shared" si="1"/>
        <v>180</v>
      </c>
      <c r="P63" s="40">
        <f t="shared" si="2"/>
        <v>55</v>
      </c>
      <c r="Q63" s="41">
        <f t="shared" si="3"/>
        <v>2604341.666666667</v>
      </c>
      <c r="R63" s="5" t="s">
        <v>2177</v>
      </c>
      <c r="S63" s="5" t="s">
        <v>2178</v>
      </c>
    </row>
    <row r="64" spans="1:20" ht="49.5" customHeight="1">
      <c r="A64" s="412"/>
      <c r="B64" s="346"/>
      <c r="C64" s="346"/>
      <c r="D64" s="450" t="s">
        <v>2155</v>
      </c>
      <c r="E64" s="451"/>
      <c r="F64" s="452"/>
      <c r="G64" s="1014" t="s">
        <v>2156</v>
      </c>
      <c r="H64" s="1015"/>
      <c r="I64" s="415"/>
      <c r="J64" s="331"/>
      <c r="L64" s="37">
        <v>46114</v>
      </c>
      <c r="M64" s="37">
        <v>46308</v>
      </c>
      <c r="N64" s="38">
        <v>199419000</v>
      </c>
      <c r="O64" s="39">
        <f t="shared" si="1"/>
        <v>195</v>
      </c>
      <c r="P64" s="40">
        <f t="shared" si="2"/>
        <v>22</v>
      </c>
      <c r="Q64" s="41">
        <f t="shared" si="3"/>
        <v>2249855.384615385</v>
      </c>
      <c r="R64" s="5" t="s">
        <v>2155</v>
      </c>
      <c r="S64" s="5" t="s">
        <v>2157</v>
      </c>
    </row>
    <row r="65" spans="1:20" ht="49.5" customHeight="1">
      <c r="A65" s="412"/>
      <c r="B65" s="346"/>
      <c r="C65" s="346"/>
      <c r="D65" s="450" t="s">
        <v>2158</v>
      </c>
      <c r="E65" s="451"/>
      <c r="F65" s="452"/>
      <c r="G65" s="1014">
        <v>8647939.1100702565</v>
      </c>
      <c r="H65" s="1015"/>
      <c r="I65" s="415"/>
      <c r="J65" s="331"/>
      <c r="L65" s="37">
        <v>46010</v>
      </c>
      <c r="M65" s="37">
        <v>46436</v>
      </c>
      <c r="N65" s="38">
        <v>246178000</v>
      </c>
      <c r="O65" s="39">
        <f t="shared" si="1"/>
        <v>427</v>
      </c>
      <c r="P65" s="40">
        <f t="shared" si="2"/>
        <v>150</v>
      </c>
      <c r="Q65" s="41">
        <f t="shared" si="3"/>
        <v>8647939.1100702565</v>
      </c>
      <c r="R65" s="5" t="s">
        <v>2158</v>
      </c>
      <c r="S65" s="5" t="s">
        <v>527</v>
      </c>
    </row>
    <row r="66" spans="1:20" ht="49.5" customHeight="1">
      <c r="A66" s="412"/>
      <c r="B66" s="346"/>
      <c r="C66" s="346"/>
      <c r="D66" s="450" t="s">
        <v>2159</v>
      </c>
      <c r="E66" s="451"/>
      <c r="F66" s="452"/>
      <c r="G66" s="1014" t="s">
        <v>2156</v>
      </c>
      <c r="H66" s="1015"/>
      <c r="I66" s="415"/>
      <c r="J66" s="331"/>
      <c r="L66" s="37">
        <v>45988</v>
      </c>
      <c r="M66" s="37">
        <v>46347</v>
      </c>
      <c r="N66" s="38">
        <v>439018000</v>
      </c>
      <c r="O66" s="39">
        <f t="shared" si="1"/>
        <v>360</v>
      </c>
      <c r="P66" s="40">
        <f t="shared" si="2"/>
        <v>61</v>
      </c>
      <c r="Q66" s="41">
        <f t="shared" si="3"/>
        <v>7438916.1111111101</v>
      </c>
      <c r="R66" s="5" t="s">
        <v>2159</v>
      </c>
      <c r="S66" s="5" t="s">
        <v>1390</v>
      </c>
    </row>
    <row r="67" spans="1:20" ht="49.5" customHeight="1">
      <c r="A67" s="412"/>
      <c r="B67" s="346"/>
      <c r="C67" s="346"/>
      <c r="D67" s="450" t="s">
        <v>2160</v>
      </c>
      <c r="E67" s="451"/>
      <c r="F67" s="452"/>
      <c r="G67" s="1014">
        <v>8409050.3012048192</v>
      </c>
      <c r="H67" s="1015"/>
      <c r="I67" s="415"/>
      <c r="J67" s="331"/>
      <c r="L67" s="37">
        <v>45771</v>
      </c>
      <c r="M67" s="37">
        <v>47596</v>
      </c>
      <c r="N67" s="38">
        <v>420682900</v>
      </c>
      <c r="O67" s="39">
        <f t="shared" si="1"/>
        <v>1826</v>
      </c>
      <c r="P67" s="40">
        <f t="shared" si="2"/>
        <v>365</v>
      </c>
      <c r="Q67" s="41">
        <f t="shared" si="3"/>
        <v>8409050.3012048192</v>
      </c>
      <c r="R67" s="5" t="s">
        <v>2160</v>
      </c>
      <c r="S67" s="5" t="s">
        <v>527</v>
      </c>
    </row>
    <row r="68" spans="1:20" ht="49.5" customHeight="1">
      <c r="A68" s="412"/>
      <c r="B68" s="346"/>
      <c r="C68" s="346"/>
      <c r="D68" s="450" t="s">
        <v>2201</v>
      </c>
      <c r="E68" s="451"/>
      <c r="F68" s="452"/>
      <c r="G68" s="1014" t="s">
        <v>269</v>
      </c>
      <c r="H68" s="1015"/>
      <c r="I68" s="415"/>
      <c r="J68" s="331"/>
      <c r="L68" s="37">
        <v>45748</v>
      </c>
      <c r="M68" s="37">
        <v>46137</v>
      </c>
      <c r="N68" s="38">
        <v>1169480000</v>
      </c>
      <c r="O68" s="39">
        <f t="shared" si="1"/>
        <v>390</v>
      </c>
      <c r="P68" s="40">
        <v>116</v>
      </c>
      <c r="Q68" s="41">
        <f t="shared" si="3"/>
        <v>34784533.333333328</v>
      </c>
      <c r="R68" s="5" t="s">
        <v>2202</v>
      </c>
      <c r="S68" s="5" t="s">
        <v>2203</v>
      </c>
      <c r="T68" s="5" t="s">
        <v>2204</v>
      </c>
    </row>
    <row r="69" spans="1:20" ht="49.5" customHeight="1">
      <c r="A69" s="412"/>
      <c r="B69" s="346"/>
      <c r="C69" s="346"/>
      <c r="D69" s="450" t="s">
        <v>2161</v>
      </c>
      <c r="E69" s="451"/>
      <c r="F69" s="452"/>
      <c r="G69" s="1014">
        <v>7158019.8083067089</v>
      </c>
      <c r="H69" s="1015"/>
      <c r="I69" s="415"/>
      <c r="J69" s="331"/>
      <c r="L69" s="37">
        <v>45649</v>
      </c>
      <c r="M69" s="37">
        <v>46587</v>
      </c>
      <c r="N69" s="38">
        <v>185162000</v>
      </c>
      <c r="O69" s="39">
        <f t="shared" si="1"/>
        <v>939</v>
      </c>
      <c r="P69" s="40">
        <v>363</v>
      </c>
      <c r="Q69" s="41">
        <f t="shared" si="3"/>
        <v>7158019.8083067089</v>
      </c>
      <c r="R69" s="5" t="s">
        <v>2162</v>
      </c>
      <c r="S69" s="5" t="s">
        <v>2163</v>
      </c>
      <c r="T69" s="5" t="s">
        <v>2205</v>
      </c>
    </row>
    <row r="70" spans="1:20" ht="49.5" customHeight="1">
      <c r="A70" s="412"/>
      <c r="B70" s="346"/>
      <c r="C70" s="346"/>
      <c r="D70" s="450" t="s">
        <v>2180</v>
      </c>
      <c r="E70" s="451"/>
      <c r="F70" s="452"/>
      <c r="G70" s="1014" t="s">
        <v>269</v>
      </c>
      <c r="H70" s="1015"/>
      <c r="I70" s="415"/>
      <c r="J70" s="331"/>
      <c r="L70" s="37">
        <v>45464</v>
      </c>
      <c r="M70" s="37">
        <v>45923</v>
      </c>
      <c r="N70" s="38">
        <v>259854000</v>
      </c>
      <c r="O70" s="39">
        <f t="shared" si="1"/>
        <v>460</v>
      </c>
      <c r="P70" s="40">
        <v>65</v>
      </c>
      <c r="Q70" s="41">
        <f t="shared" si="3"/>
        <v>3671850</v>
      </c>
      <c r="R70" s="5" t="s">
        <v>2181</v>
      </c>
      <c r="S70" s="5" t="s">
        <v>2182</v>
      </c>
      <c r="T70" s="5" t="s">
        <v>2206</v>
      </c>
    </row>
    <row r="71" spans="1:20" ht="49.5" customHeight="1">
      <c r="A71" s="412"/>
      <c r="B71" s="346"/>
      <c r="C71" s="346"/>
      <c r="D71" s="450" t="s">
        <v>1394</v>
      </c>
      <c r="E71" s="451"/>
      <c r="F71" s="452"/>
      <c r="G71" s="1014">
        <v>18210794.778214488</v>
      </c>
      <c r="H71" s="1015"/>
      <c r="I71" s="415"/>
      <c r="J71" s="331"/>
      <c r="L71" s="37">
        <v>45428</v>
      </c>
      <c r="M71" s="37">
        <v>47208</v>
      </c>
      <c r="N71" s="38">
        <v>888587000</v>
      </c>
      <c r="O71" s="39">
        <f t="shared" si="1"/>
        <v>1781</v>
      </c>
      <c r="P71" s="40">
        <f t="shared" ref="P71:P77" si="5">IF((M71-$B$2)&gt;=365,365,(M71-$B$2+1))</f>
        <v>365</v>
      </c>
      <c r="Q71" s="41">
        <f t="shared" si="3"/>
        <v>18210794.778214488</v>
      </c>
      <c r="R71" s="5" t="s">
        <v>1394</v>
      </c>
      <c r="S71" s="5" t="s">
        <v>527</v>
      </c>
    </row>
    <row r="72" spans="1:20" ht="49.5" customHeight="1">
      <c r="A72" s="412"/>
      <c r="B72" s="346"/>
      <c r="C72" s="346"/>
      <c r="D72" s="450" t="s">
        <v>2188</v>
      </c>
      <c r="E72" s="451"/>
      <c r="F72" s="452"/>
      <c r="G72" s="1014" t="s">
        <v>529</v>
      </c>
      <c r="H72" s="1015"/>
      <c r="I72" s="415"/>
      <c r="J72" s="331"/>
      <c r="L72" s="37">
        <v>45131</v>
      </c>
      <c r="M72" s="37">
        <v>45535</v>
      </c>
      <c r="N72" s="38">
        <v>116365000</v>
      </c>
      <c r="O72" s="39">
        <f t="shared" si="1"/>
        <v>405</v>
      </c>
      <c r="P72" s="40">
        <v>51</v>
      </c>
      <c r="Q72" s="41">
        <f t="shared" si="3"/>
        <v>1465337.0370370371</v>
      </c>
      <c r="R72" s="5" t="s">
        <v>2189</v>
      </c>
      <c r="S72" s="5" t="s">
        <v>2190</v>
      </c>
      <c r="T72" s="5" t="s">
        <v>2191</v>
      </c>
    </row>
    <row r="73" spans="1:20" ht="49.5" customHeight="1">
      <c r="A73" s="412"/>
      <c r="B73" s="346"/>
      <c r="C73" s="346"/>
      <c r="D73" s="450" t="s">
        <v>2165</v>
      </c>
      <c r="E73" s="451"/>
      <c r="F73" s="452"/>
      <c r="G73" s="1014" t="s">
        <v>2156</v>
      </c>
      <c r="H73" s="1015"/>
      <c r="I73" s="415"/>
      <c r="J73" s="331"/>
      <c r="L73" s="37">
        <v>44886</v>
      </c>
      <c r="M73" s="37">
        <v>46274</v>
      </c>
      <c r="N73" s="38">
        <v>584754000</v>
      </c>
      <c r="O73" s="39">
        <f t="shared" si="1"/>
        <v>1389</v>
      </c>
      <c r="P73" s="40">
        <v>22</v>
      </c>
      <c r="Q73" s="41">
        <f t="shared" si="3"/>
        <v>926176.24190064799</v>
      </c>
      <c r="R73" s="5" t="s">
        <v>2166</v>
      </c>
      <c r="S73" s="5" t="s">
        <v>2167</v>
      </c>
      <c r="T73" s="5" t="s">
        <v>2168</v>
      </c>
    </row>
    <row r="74" spans="1:20" ht="49.5" customHeight="1">
      <c r="A74" s="412"/>
      <c r="B74" s="346"/>
      <c r="C74" s="346"/>
      <c r="D74" s="450" t="s">
        <v>2169</v>
      </c>
      <c r="E74" s="451"/>
      <c r="F74" s="452"/>
      <c r="G74" s="1014">
        <v>14164027.77777778</v>
      </c>
      <c r="H74" s="1015"/>
      <c r="I74" s="415"/>
      <c r="J74" s="331"/>
      <c r="L74" s="37">
        <v>44809</v>
      </c>
      <c r="M74" s="37">
        <v>48408</v>
      </c>
      <c r="N74" s="38">
        <v>1397000000</v>
      </c>
      <c r="O74" s="39">
        <f t="shared" si="1"/>
        <v>3600</v>
      </c>
      <c r="P74" s="40">
        <f t="shared" si="5"/>
        <v>365</v>
      </c>
      <c r="Q74" s="41">
        <f t="shared" si="3"/>
        <v>14164027.77777778</v>
      </c>
      <c r="R74" s="5" t="s">
        <v>2169</v>
      </c>
      <c r="S74" s="5" t="s">
        <v>2170</v>
      </c>
    </row>
    <row r="75" spans="1:20" ht="49.5" customHeight="1">
      <c r="A75" s="412"/>
      <c r="B75" s="346"/>
      <c r="C75" s="346"/>
      <c r="D75" s="450" t="s">
        <v>2171</v>
      </c>
      <c r="E75" s="451"/>
      <c r="F75" s="452"/>
      <c r="G75" s="1014">
        <v>15657824.074074075</v>
      </c>
      <c r="H75" s="1015"/>
      <c r="I75" s="415"/>
      <c r="J75" s="331"/>
      <c r="L75" s="37">
        <v>44652</v>
      </c>
      <c r="M75" s="37">
        <v>47891</v>
      </c>
      <c r="N75" s="38">
        <v>1389900000</v>
      </c>
      <c r="O75" s="39">
        <f t="shared" si="1"/>
        <v>3240</v>
      </c>
      <c r="P75" s="40">
        <f t="shared" si="5"/>
        <v>365</v>
      </c>
      <c r="Q75" s="41">
        <f t="shared" si="3"/>
        <v>15657824.074074075</v>
      </c>
      <c r="R75" s="5" t="s">
        <v>2171</v>
      </c>
      <c r="S75" s="5" t="s">
        <v>2172</v>
      </c>
    </row>
    <row r="76" spans="1:20" ht="49.5" customHeight="1">
      <c r="A76" s="412"/>
      <c r="B76" s="346"/>
      <c r="C76" s="346"/>
      <c r="D76" s="450" t="s">
        <v>2199</v>
      </c>
      <c r="E76" s="451"/>
      <c r="F76" s="452"/>
      <c r="G76" s="1014">
        <v>11993396.551724138</v>
      </c>
      <c r="H76" s="1015"/>
      <c r="I76" s="415"/>
      <c r="J76" s="331"/>
      <c r="L76" s="37">
        <v>43593</v>
      </c>
      <c r="M76" s="37">
        <v>47942</v>
      </c>
      <c r="N76" s="38">
        <v>1429350000</v>
      </c>
      <c r="O76" s="39">
        <f t="shared" si="1"/>
        <v>4350</v>
      </c>
      <c r="P76" s="40">
        <f t="shared" si="5"/>
        <v>365</v>
      </c>
      <c r="Q76" s="41">
        <f t="shared" si="3"/>
        <v>11993396.551724138</v>
      </c>
      <c r="R76" s="5" t="s">
        <v>2199</v>
      </c>
      <c r="S76" s="5" t="s">
        <v>591</v>
      </c>
    </row>
    <row r="77" spans="1:20" ht="49.5" customHeight="1">
      <c r="A77" s="412"/>
      <c r="B77" s="346"/>
      <c r="C77" s="346"/>
      <c r="D77" s="450" t="s">
        <v>2200</v>
      </c>
      <c r="E77" s="451"/>
      <c r="F77" s="452"/>
      <c r="G77" s="1014">
        <v>11834761.717983918</v>
      </c>
      <c r="H77" s="1015"/>
      <c r="I77" s="421"/>
      <c r="J77" s="331"/>
      <c r="L77" s="37">
        <v>42457</v>
      </c>
      <c r="M77" s="37">
        <v>47555</v>
      </c>
      <c r="N77" s="38">
        <v>1653300000</v>
      </c>
      <c r="O77" s="39">
        <f t="shared" si="1"/>
        <v>5099</v>
      </c>
      <c r="P77" s="40">
        <f t="shared" si="5"/>
        <v>365</v>
      </c>
      <c r="Q77" s="41">
        <f t="shared" si="3"/>
        <v>11834761.717983918</v>
      </c>
      <c r="R77" s="5" t="s">
        <v>2200</v>
      </c>
      <c r="S77" s="5" t="s">
        <v>2172</v>
      </c>
    </row>
    <row r="78" spans="1:20" ht="49.5" customHeight="1">
      <c r="A78" s="411" t="s">
        <v>10</v>
      </c>
      <c r="B78" s="413" t="str">
        <f>B8</f>
        <v>대기관리</v>
      </c>
      <c r="C78" s="413" t="str">
        <f>C8</f>
        <v>이선혜</v>
      </c>
      <c r="D78" s="450" t="s">
        <v>2175</v>
      </c>
      <c r="E78" s="451"/>
      <c r="F78" s="452"/>
      <c r="G78" s="1014">
        <v>21306401.666666664</v>
      </c>
      <c r="H78" s="1015"/>
      <c r="I78" s="414">
        <f>SUM(G78:H91)</f>
        <v>166503249.92715544</v>
      </c>
      <c r="J78" s="330">
        <v>6</v>
      </c>
      <c r="L78" s="37">
        <v>46274</v>
      </c>
      <c r="M78" s="37">
        <v>46573</v>
      </c>
      <c r="N78" s="38">
        <v>222715000</v>
      </c>
      <c r="O78" s="39">
        <f t="shared" si="1"/>
        <v>300</v>
      </c>
      <c r="P78" s="40">
        <f t="shared" si="2"/>
        <v>287</v>
      </c>
      <c r="Q78" s="41">
        <f t="shared" si="3"/>
        <v>21306401.666666664</v>
      </c>
      <c r="R78" s="5" t="s">
        <v>2175</v>
      </c>
      <c r="S78" s="5" t="s">
        <v>457</v>
      </c>
    </row>
    <row r="79" spans="1:20" ht="49.5" customHeight="1">
      <c r="A79" s="412"/>
      <c r="B79" s="346"/>
      <c r="C79" s="346"/>
      <c r="D79" s="450" t="s">
        <v>2179</v>
      </c>
      <c r="E79" s="451"/>
      <c r="F79" s="452"/>
      <c r="G79" s="1014">
        <v>40345754.716981128</v>
      </c>
      <c r="H79" s="1015"/>
      <c r="I79" s="415"/>
      <c r="J79" s="331"/>
      <c r="L79" s="37">
        <v>46063</v>
      </c>
      <c r="M79" s="37">
        <v>46486</v>
      </c>
      <c r="N79" s="38">
        <v>855330000</v>
      </c>
      <c r="O79" s="39">
        <f t="shared" si="1"/>
        <v>424</v>
      </c>
      <c r="P79" s="40">
        <f t="shared" si="2"/>
        <v>200</v>
      </c>
      <c r="Q79" s="41">
        <f t="shared" si="3"/>
        <v>40345754.716981128</v>
      </c>
      <c r="R79" s="5" t="s">
        <v>2179</v>
      </c>
      <c r="S79" s="5" t="s">
        <v>776</v>
      </c>
    </row>
    <row r="80" spans="1:20" ht="49.5" customHeight="1">
      <c r="A80" s="412"/>
      <c r="B80" s="346"/>
      <c r="C80" s="346"/>
      <c r="D80" s="450" t="s">
        <v>636</v>
      </c>
      <c r="E80" s="451"/>
      <c r="F80" s="452"/>
      <c r="G80" s="1014">
        <v>28719791.469194312</v>
      </c>
      <c r="H80" s="1015"/>
      <c r="I80" s="415"/>
      <c r="J80" s="331"/>
      <c r="L80" s="37">
        <v>46044</v>
      </c>
      <c r="M80" s="37">
        <v>47098</v>
      </c>
      <c r="N80" s="38">
        <v>830120000</v>
      </c>
      <c r="O80" s="39">
        <f t="shared" ref="O80:O159" si="6">M80-L80+1</f>
        <v>1055</v>
      </c>
      <c r="P80" s="40">
        <f t="shared" ref="P80:P128" si="7">IF((M80-$B$2)&gt;=365,365,(M80-$B$2+1))</f>
        <v>365</v>
      </c>
      <c r="Q80" s="41">
        <f t="shared" ref="Q80:Q159" si="8">N80*P80/O80/10</f>
        <v>28719791.469194312</v>
      </c>
      <c r="R80" s="5" t="s">
        <v>636</v>
      </c>
      <c r="S80" s="5" t="s">
        <v>2207</v>
      </c>
    </row>
    <row r="81" spans="1:20" ht="49.5" customHeight="1">
      <c r="A81" s="412"/>
      <c r="B81" s="346"/>
      <c r="C81" s="346"/>
      <c r="D81" s="450" t="s">
        <v>2158</v>
      </c>
      <c r="E81" s="451"/>
      <c r="F81" s="452"/>
      <c r="G81" s="1014">
        <v>8647939.1100702565</v>
      </c>
      <c r="H81" s="1015"/>
      <c r="I81" s="415"/>
      <c r="J81" s="331"/>
      <c r="L81" s="37">
        <v>46010</v>
      </c>
      <c r="M81" s="37">
        <v>46436</v>
      </c>
      <c r="N81" s="38">
        <v>246178000</v>
      </c>
      <c r="O81" s="39">
        <f t="shared" si="6"/>
        <v>427</v>
      </c>
      <c r="P81" s="40">
        <f t="shared" si="7"/>
        <v>150</v>
      </c>
      <c r="Q81" s="41">
        <f t="shared" si="8"/>
        <v>8647939.1100702565</v>
      </c>
      <c r="R81" s="5" t="s">
        <v>2158</v>
      </c>
      <c r="S81" s="5" t="s">
        <v>527</v>
      </c>
    </row>
    <row r="82" spans="1:20" ht="49.5" customHeight="1">
      <c r="A82" s="412"/>
      <c r="B82" s="346"/>
      <c r="C82" s="346"/>
      <c r="D82" s="450" t="s">
        <v>2159</v>
      </c>
      <c r="E82" s="451"/>
      <c r="F82" s="452"/>
      <c r="G82" s="1014" t="s">
        <v>2156</v>
      </c>
      <c r="H82" s="1015"/>
      <c r="I82" s="415"/>
      <c r="J82" s="331"/>
      <c r="L82" s="37">
        <v>45988</v>
      </c>
      <c r="M82" s="37">
        <v>46347</v>
      </c>
      <c r="N82" s="38">
        <v>439018000</v>
      </c>
      <c r="O82" s="39">
        <f t="shared" si="6"/>
        <v>360</v>
      </c>
      <c r="P82" s="40">
        <f t="shared" si="7"/>
        <v>61</v>
      </c>
      <c r="Q82" s="41">
        <f t="shared" si="8"/>
        <v>7438916.1111111101</v>
      </c>
      <c r="R82" s="5" t="s">
        <v>2159</v>
      </c>
      <c r="S82" s="5" t="s">
        <v>1390</v>
      </c>
    </row>
    <row r="83" spans="1:20" ht="49.5" customHeight="1">
      <c r="A83" s="412"/>
      <c r="B83" s="346"/>
      <c r="C83" s="346"/>
      <c r="D83" s="450" t="s">
        <v>2208</v>
      </c>
      <c r="E83" s="451"/>
      <c r="F83" s="452"/>
      <c r="G83" s="1014" t="s">
        <v>269</v>
      </c>
      <c r="H83" s="1015"/>
      <c r="I83" s="415"/>
      <c r="J83" s="331"/>
      <c r="L83" s="37">
        <v>45964</v>
      </c>
      <c r="M83" s="37">
        <v>46683</v>
      </c>
      <c r="N83" s="38">
        <v>1104200000</v>
      </c>
      <c r="O83" s="39">
        <f t="shared" si="6"/>
        <v>720</v>
      </c>
      <c r="P83" s="40">
        <f t="shared" si="7"/>
        <v>365</v>
      </c>
      <c r="Q83" s="41">
        <f t="shared" si="8"/>
        <v>55976805.55555556</v>
      </c>
      <c r="R83" s="5" t="s">
        <v>2209</v>
      </c>
      <c r="S83" s="5" t="s">
        <v>776</v>
      </c>
      <c r="T83" s="5" t="s">
        <v>2210</v>
      </c>
    </row>
    <row r="84" spans="1:20" ht="49.5" customHeight="1">
      <c r="A84" s="412"/>
      <c r="B84" s="346"/>
      <c r="C84" s="346"/>
      <c r="D84" s="450" t="s">
        <v>2160</v>
      </c>
      <c r="E84" s="451"/>
      <c r="F84" s="452"/>
      <c r="G84" s="1014">
        <v>8409050.3012048192</v>
      </c>
      <c r="H84" s="1015"/>
      <c r="I84" s="415"/>
      <c r="J84" s="331"/>
      <c r="L84" s="37">
        <v>45771</v>
      </c>
      <c r="M84" s="37">
        <v>47596</v>
      </c>
      <c r="N84" s="38">
        <v>420682900</v>
      </c>
      <c r="O84" s="39">
        <f t="shared" si="6"/>
        <v>1826</v>
      </c>
      <c r="P84" s="40">
        <f t="shared" si="7"/>
        <v>365</v>
      </c>
      <c r="Q84" s="41">
        <f t="shared" si="8"/>
        <v>8409050.3012048192</v>
      </c>
      <c r="R84" s="5" t="s">
        <v>2160</v>
      </c>
      <c r="S84" s="5" t="s">
        <v>527</v>
      </c>
    </row>
    <row r="85" spans="1:20" ht="49.5" customHeight="1">
      <c r="A85" s="412"/>
      <c r="B85" s="346"/>
      <c r="C85" s="346"/>
      <c r="D85" s="450" t="s">
        <v>2161</v>
      </c>
      <c r="E85" s="451"/>
      <c r="F85" s="452"/>
      <c r="G85" s="1014">
        <v>7158019.8083067089</v>
      </c>
      <c r="H85" s="1015"/>
      <c r="I85" s="415"/>
      <c r="J85" s="331"/>
      <c r="L85" s="37">
        <v>45649</v>
      </c>
      <c r="M85" s="37">
        <v>46587</v>
      </c>
      <c r="N85" s="38">
        <v>185162000</v>
      </c>
      <c r="O85" s="39">
        <f t="shared" si="6"/>
        <v>939</v>
      </c>
      <c r="P85" s="40">
        <v>363</v>
      </c>
      <c r="Q85" s="41">
        <f t="shared" si="8"/>
        <v>7158019.8083067089</v>
      </c>
      <c r="R85" s="5" t="s">
        <v>2162</v>
      </c>
      <c r="S85" s="5" t="s">
        <v>2163</v>
      </c>
      <c r="T85" s="5" t="s">
        <v>2164</v>
      </c>
    </row>
    <row r="86" spans="1:20" ht="49.5" customHeight="1">
      <c r="A86" s="412"/>
      <c r="B86" s="346"/>
      <c r="C86" s="346"/>
      <c r="D86" s="450" t="s">
        <v>2180</v>
      </c>
      <c r="E86" s="451"/>
      <c r="F86" s="452"/>
      <c r="G86" s="1014" t="s">
        <v>269</v>
      </c>
      <c r="H86" s="1015"/>
      <c r="I86" s="415"/>
      <c r="J86" s="331"/>
      <c r="L86" s="37">
        <v>45464</v>
      </c>
      <c r="M86" s="37">
        <v>45923</v>
      </c>
      <c r="N86" s="38">
        <v>259854000</v>
      </c>
      <c r="O86" s="39">
        <f t="shared" si="6"/>
        <v>460</v>
      </c>
      <c r="P86" s="40">
        <v>65</v>
      </c>
      <c r="Q86" s="41">
        <f t="shared" si="8"/>
        <v>3671850</v>
      </c>
      <c r="R86" s="5" t="s">
        <v>2181</v>
      </c>
      <c r="S86" s="5" t="s">
        <v>2182</v>
      </c>
      <c r="T86" s="5" t="s">
        <v>2183</v>
      </c>
    </row>
    <row r="87" spans="1:20" ht="49.5" customHeight="1">
      <c r="A87" s="412"/>
      <c r="B87" s="346"/>
      <c r="C87" s="346"/>
      <c r="D87" s="450" t="s">
        <v>1394</v>
      </c>
      <c r="E87" s="451"/>
      <c r="F87" s="452"/>
      <c r="G87" s="1014">
        <v>18210794.778214488</v>
      </c>
      <c r="H87" s="1015"/>
      <c r="I87" s="415"/>
      <c r="J87" s="331"/>
      <c r="L87" s="37">
        <v>45428</v>
      </c>
      <c r="M87" s="37">
        <v>47208</v>
      </c>
      <c r="N87" s="38">
        <v>888587000</v>
      </c>
      <c r="O87" s="39">
        <f t="shared" si="6"/>
        <v>1781</v>
      </c>
      <c r="P87" s="40">
        <f t="shared" si="7"/>
        <v>365</v>
      </c>
      <c r="Q87" s="41">
        <f t="shared" si="8"/>
        <v>18210794.778214488</v>
      </c>
      <c r="R87" s="5" t="s">
        <v>1394</v>
      </c>
      <c r="S87" s="5" t="s">
        <v>527</v>
      </c>
    </row>
    <row r="88" spans="1:20" ht="49.5" customHeight="1">
      <c r="A88" s="412"/>
      <c r="B88" s="346"/>
      <c r="C88" s="346"/>
      <c r="D88" s="450" t="s">
        <v>2211</v>
      </c>
      <c r="E88" s="451"/>
      <c r="F88" s="452"/>
      <c r="G88" s="1014">
        <v>1085667.7524429967</v>
      </c>
      <c r="H88" s="1015"/>
      <c r="I88" s="415"/>
      <c r="J88" s="331"/>
      <c r="L88" s="37">
        <v>45160</v>
      </c>
      <c r="M88" s="37">
        <v>46387</v>
      </c>
      <c r="N88" s="38">
        <v>132000000</v>
      </c>
      <c r="O88" s="39">
        <f t="shared" si="6"/>
        <v>1228</v>
      </c>
      <c r="P88" s="40">
        <f t="shared" si="7"/>
        <v>101</v>
      </c>
      <c r="Q88" s="41">
        <f t="shared" si="8"/>
        <v>1085667.7524429967</v>
      </c>
      <c r="R88" s="5" t="s">
        <v>2211</v>
      </c>
      <c r="S88" s="5" t="s">
        <v>2212</v>
      </c>
    </row>
    <row r="89" spans="1:20" ht="49.5" customHeight="1">
      <c r="A89" s="412"/>
      <c r="B89" s="346"/>
      <c r="C89" s="346"/>
      <c r="D89" s="450" t="s">
        <v>2188</v>
      </c>
      <c r="E89" s="451"/>
      <c r="F89" s="452"/>
      <c r="G89" s="1014" t="s">
        <v>529</v>
      </c>
      <c r="H89" s="1015"/>
      <c r="I89" s="415"/>
      <c r="J89" s="331"/>
      <c r="L89" s="37">
        <v>45131</v>
      </c>
      <c r="M89" s="37">
        <v>45535</v>
      </c>
      <c r="N89" s="38">
        <v>116365000</v>
      </c>
      <c r="O89" s="39">
        <f t="shared" si="6"/>
        <v>405</v>
      </c>
      <c r="P89" s="40">
        <v>51</v>
      </c>
      <c r="Q89" s="41">
        <f t="shared" si="8"/>
        <v>1465337.0370370371</v>
      </c>
      <c r="R89" s="5" t="s">
        <v>2189</v>
      </c>
      <c r="S89" s="5" t="s">
        <v>2190</v>
      </c>
      <c r="T89" s="5" t="s">
        <v>2191</v>
      </c>
    </row>
    <row r="90" spans="1:20" ht="49.5" customHeight="1">
      <c r="A90" s="412"/>
      <c r="B90" s="346"/>
      <c r="C90" s="346"/>
      <c r="D90" s="450" t="s">
        <v>2171</v>
      </c>
      <c r="E90" s="451"/>
      <c r="F90" s="452"/>
      <c r="G90" s="1014">
        <v>15657824.074074075</v>
      </c>
      <c r="H90" s="1015"/>
      <c r="I90" s="415"/>
      <c r="J90" s="331"/>
      <c r="L90" s="37">
        <v>44652</v>
      </c>
      <c r="M90" s="37">
        <v>47891</v>
      </c>
      <c r="N90" s="38">
        <v>1389900000</v>
      </c>
      <c r="O90" s="39">
        <f t="shared" si="6"/>
        <v>3240</v>
      </c>
      <c r="P90" s="40">
        <f t="shared" si="7"/>
        <v>365</v>
      </c>
      <c r="Q90" s="41">
        <f t="shared" si="8"/>
        <v>15657824.074074075</v>
      </c>
      <c r="R90" s="5" t="s">
        <v>2171</v>
      </c>
      <c r="S90" s="5" t="s">
        <v>2172</v>
      </c>
    </row>
    <row r="91" spans="1:20" ht="49.5" customHeight="1">
      <c r="A91" s="423"/>
      <c r="B91" s="446"/>
      <c r="C91" s="446"/>
      <c r="D91" s="450" t="s">
        <v>2173</v>
      </c>
      <c r="E91" s="451"/>
      <c r="F91" s="452"/>
      <c r="G91" s="1014">
        <v>16962006.25</v>
      </c>
      <c r="H91" s="1015"/>
      <c r="I91" s="421"/>
      <c r="J91" s="422"/>
      <c r="L91" s="37">
        <v>44557</v>
      </c>
      <c r="M91" s="37">
        <v>48156</v>
      </c>
      <c r="N91" s="38">
        <v>1672965000</v>
      </c>
      <c r="O91" s="39">
        <f t="shared" si="6"/>
        <v>3600</v>
      </c>
      <c r="P91" s="40">
        <f>IF((M91-$B$2)&gt;=365,365,(M91-$B$2+1))</f>
        <v>365</v>
      </c>
      <c r="Q91" s="41">
        <f t="shared" si="8"/>
        <v>16962006.25</v>
      </c>
      <c r="R91" s="5" t="s">
        <v>2173</v>
      </c>
      <c r="S91" s="5" t="s">
        <v>2174</v>
      </c>
    </row>
    <row r="92" spans="1:20" ht="49.5" customHeight="1">
      <c r="A92" s="411" t="s">
        <v>10</v>
      </c>
      <c r="B92" s="413" t="str">
        <f>B9</f>
        <v>수질관리</v>
      </c>
      <c r="C92" s="413" t="str">
        <f>C9</f>
        <v>백계영</v>
      </c>
      <c r="D92" s="450" t="s">
        <v>2213</v>
      </c>
      <c r="E92" s="451"/>
      <c r="F92" s="452"/>
      <c r="G92" s="1014">
        <v>87144275.720164612</v>
      </c>
      <c r="H92" s="1015"/>
      <c r="I92" s="414">
        <f>SUM(G92:H108)</f>
        <v>225322927.86244971</v>
      </c>
      <c r="J92" s="330">
        <v>6</v>
      </c>
      <c r="L92" s="37">
        <v>45917</v>
      </c>
      <c r="M92" s="37">
        <v>48589</v>
      </c>
      <c r="N92" s="38">
        <v>6381826000</v>
      </c>
      <c r="O92" s="39">
        <f t="shared" si="6"/>
        <v>2673</v>
      </c>
      <c r="P92" s="40">
        <f t="shared" ref="P92:P128" si="9">IF((M92-$B$2)&gt;=365,365,(M92-$B$2+1))</f>
        <v>365</v>
      </c>
      <c r="Q92" s="41">
        <f t="shared" si="8"/>
        <v>87144275.720164612</v>
      </c>
      <c r="R92" s="5" t="s">
        <v>2213</v>
      </c>
      <c r="S92" s="5" t="s">
        <v>2214</v>
      </c>
    </row>
    <row r="93" spans="1:20" ht="49.5" customHeight="1">
      <c r="A93" s="412"/>
      <c r="B93" s="346"/>
      <c r="C93" s="346"/>
      <c r="D93" s="450" t="s">
        <v>2215</v>
      </c>
      <c r="E93" s="451"/>
      <c r="F93" s="452"/>
      <c r="G93" s="1014">
        <v>23049510.034602076</v>
      </c>
      <c r="H93" s="1015"/>
      <c r="I93" s="415"/>
      <c r="J93" s="331"/>
      <c r="L93" s="37">
        <v>45831</v>
      </c>
      <c r="M93" s="37">
        <v>47275</v>
      </c>
      <c r="N93" s="38">
        <v>912508000</v>
      </c>
      <c r="O93" s="39">
        <f t="shared" si="6"/>
        <v>1445</v>
      </c>
      <c r="P93" s="40">
        <f t="shared" si="9"/>
        <v>365</v>
      </c>
      <c r="Q93" s="41">
        <f t="shared" si="8"/>
        <v>23049510.034602076</v>
      </c>
      <c r="R93" s="5" t="s">
        <v>2215</v>
      </c>
      <c r="S93" s="5" t="s">
        <v>2216</v>
      </c>
    </row>
    <row r="94" spans="1:20" ht="49.5" customHeight="1">
      <c r="A94" s="412"/>
      <c r="B94" s="346"/>
      <c r="C94" s="346"/>
      <c r="D94" s="450" t="s">
        <v>2217</v>
      </c>
      <c r="E94" s="451"/>
      <c r="F94" s="452"/>
      <c r="G94" s="1014" t="s">
        <v>269</v>
      </c>
      <c r="H94" s="1015"/>
      <c r="I94" s="415"/>
      <c r="J94" s="331"/>
      <c r="L94" s="37">
        <v>45813</v>
      </c>
      <c r="M94" s="37">
        <v>46357</v>
      </c>
      <c r="N94" s="38">
        <v>372545000</v>
      </c>
      <c r="O94" s="39">
        <f t="shared" si="6"/>
        <v>545</v>
      </c>
      <c r="P94" s="40">
        <v>8</v>
      </c>
      <c r="Q94" s="41">
        <f t="shared" si="8"/>
        <v>546855.04587155965</v>
      </c>
      <c r="R94" s="5" t="s">
        <v>2218</v>
      </c>
      <c r="S94" s="5" t="s">
        <v>2219</v>
      </c>
      <c r="T94" s="5" t="s">
        <v>2220</v>
      </c>
    </row>
    <row r="95" spans="1:20" ht="49.5" customHeight="1">
      <c r="A95" s="412"/>
      <c r="B95" s="346"/>
      <c r="C95" s="346"/>
      <c r="D95" s="450" t="s">
        <v>2161</v>
      </c>
      <c r="E95" s="451"/>
      <c r="F95" s="452"/>
      <c r="G95" s="1014">
        <v>7158019.8083067089</v>
      </c>
      <c r="H95" s="1015"/>
      <c r="I95" s="415"/>
      <c r="J95" s="331"/>
      <c r="L95" s="37">
        <v>45649</v>
      </c>
      <c r="M95" s="37">
        <v>46587</v>
      </c>
      <c r="N95" s="38">
        <v>185162000</v>
      </c>
      <c r="O95" s="39">
        <f t="shared" si="6"/>
        <v>939</v>
      </c>
      <c r="P95" s="40">
        <v>363</v>
      </c>
      <c r="Q95" s="41">
        <f t="shared" si="8"/>
        <v>7158019.8083067089</v>
      </c>
      <c r="R95" s="5" t="s">
        <v>2162</v>
      </c>
      <c r="S95" s="5" t="s">
        <v>2163</v>
      </c>
      <c r="T95" s="5" t="s">
        <v>2164</v>
      </c>
    </row>
    <row r="96" spans="1:20" ht="49.5" customHeight="1">
      <c r="A96" s="412"/>
      <c r="B96" s="346"/>
      <c r="C96" s="346"/>
      <c r="D96" s="450" t="s">
        <v>2221</v>
      </c>
      <c r="E96" s="451"/>
      <c r="F96" s="452"/>
      <c r="G96" s="1014" t="s">
        <v>529</v>
      </c>
      <c r="H96" s="1015"/>
      <c r="I96" s="415"/>
      <c r="J96" s="331"/>
      <c r="L96" s="37">
        <v>45440</v>
      </c>
      <c r="M96" s="37">
        <v>46431</v>
      </c>
      <c r="N96" s="38">
        <v>179040400</v>
      </c>
      <c r="O96" s="39">
        <f t="shared" si="6"/>
        <v>992</v>
      </c>
      <c r="P96" s="40">
        <f t="shared" si="9"/>
        <v>145</v>
      </c>
      <c r="Q96" s="41">
        <f t="shared" si="8"/>
        <v>2617021.9758064514</v>
      </c>
      <c r="R96" s="5" t="s">
        <v>2222</v>
      </c>
      <c r="S96" s="5" t="s">
        <v>2223</v>
      </c>
      <c r="T96" s="5" t="s">
        <v>2224</v>
      </c>
    </row>
    <row r="97" spans="1:20" ht="49.5" customHeight="1">
      <c r="A97" s="412"/>
      <c r="B97" s="346"/>
      <c r="C97" s="346"/>
      <c r="D97" s="450" t="s">
        <v>1394</v>
      </c>
      <c r="E97" s="451"/>
      <c r="F97" s="452"/>
      <c r="G97" s="1014">
        <v>18210794.778214488</v>
      </c>
      <c r="H97" s="1015"/>
      <c r="I97" s="415"/>
      <c r="J97" s="331"/>
      <c r="L97" s="37">
        <v>45428</v>
      </c>
      <c r="M97" s="37">
        <v>47208</v>
      </c>
      <c r="N97" s="38">
        <v>888587000</v>
      </c>
      <c r="O97" s="39">
        <f t="shared" si="6"/>
        <v>1781</v>
      </c>
      <c r="P97" s="40">
        <f t="shared" si="9"/>
        <v>365</v>
      </c>
      <c r="Q97" s="41">
        <f t="shared" si="8"/>
        <v>18210794.778214488</v>
      </c>
      <c r="R97" s="5" t="s">
        <v>1394</v>
      </c>
      <c r="S97" s="5" t="s">
        <v>527</v>
      </c>
    </row>
    <row r="98" spans="1:20" ht="49.5" customHeight="1">
      <c r="A98" s="412"/>
      <c r="B98" s="346"/>
      <c r="C98" s="346"/>
      <c r="D98" s="450" t="s">
        <v>2225</v>
      </c>
      <c r="E98" s="451"/>
      <c r="F98" s="452"/>
      <c r="G98" s="1014">
        <v>12430000</v>
      </c>
      <c r="H98" s="1015"/>
      <c r="I98" s="415"/>
      <c r="J98" s="331"/>
      <c r="L98" s="37">
        <v>45328</v>
      </c>
      <c r="M98" s="37" t="s">
        <v>2226</v>
      </c>
      <c r="N98" s="38">
        <v>124300000</v>
      </c>
      <c r="O98" s="39">
        <v>365</v>
      </c>
      <c r="P98" s="40">
        <v>365</v>
      </c>
      <c r="Q98" s="41">
        <f t="shared" si="8"/>
        <v>12430000</v>
      </c>
      <c r="R98" s="5" t="s">
        <v>2227</v>
      </c>
      <c r="S98" s="5" t="s">
        <v>2228</v>
      </c>
      <c r="T98" s="5" t="s">
        <v>2229</v>
      </c>
    </row>
    <row r="99" spans="1:20" ht="49.5" customHeight="1">
      <c r="A99" s="412"/>
      <c r="B99" s="346"/>
      <c r="C99" s="346"/>
      <c r="D99" s="450" t="s">
        <v>2211</v>
      </c>
      <c r="E99" s="451"/>
      <c r="F99" s="452"/>
      <c r="G99" s="1014">
        <v>1085667.7524429967</v>
      </c>
      <c r="H99" s="1015"/>
      <c r="I99" s="415"/>
      <c r="J99" s="331"/>
      <c r="L99" s="37">
        <v>45160</v>
      </c>
      <c r="M99" s="37">
        <v>46387</v>
      </c>
      <c r="N99" s="38">
        <v>132000000</v>
      </c>
      <c r="O99" s="39">
        <f t="shared" si="6"/>
        <v>1228</v>
      </c>
      <c r="P99" s="40">
        <f t="shared" si="9"/>
        <v>101</v>
      </c>
      <c r="Q99" s="41">
        <f t="shared" si="8"/>
        <v>1085667.7524429967</v>
      </c>
      <c r="R99" s="5" t="s">
        <v>2211</v>
      </c>
      <c r="S99" s="5" t="s">
        <v>2212</v>
      </c>
    </row>
    <row r="100" spans="1:20" ht="49.5" customHeight="1">
      <c r="A100" s="412"/>
      <c r="B100" s="346"/>
      <c r="C100" s="346"/>
      <c r="D100" s="450" t="s">
        <v>2188</v>
      </c>
      <c r="E100" s="451"/>
      <c r="F100" s="452"/>
      <c r="G100" s="1014" t="s">
        <v>529</v>
      </c>
      <c r="H100" s="1015"/>
      <c r="I100" s="415"/>
      <c r="J100" s="331"/>
      <c r="L100" s="37">
        <v>45131</v>
      </c>
      <c r="M100" s="37">
        <v>45535</v>
      </c>
      <c r="N100" s="38">
        <v>116365000</v>
      </c>
      <c r="O100" s="39">
        <f t="shared" si="6"/>
        <v>405</v>
      </c>
      <c r="P100" s="40">
        <v>51</v>
      </c>
      <c r="Q100" s="41">
        <f t="shared" si="8"/>
        <v>1465337.0370370371</v>
      </c>
      <c r="R100" s="5" t="s">
        <v>2189</v>
      </c>
      <c r="S100" s="5" t="s">
        <v>2190</v>
      </c>
      <c r="T100" s="5" t="s">
        <v>2191</v>
      </c>
    </row>
    <row r="101" spans="1:20" ht="49.5" customHeight="1">
      <c r="A101" s="412"/>
      <c r="B101" s="346"/>
      <c r="C101" s="346"/>
      <c r="D101" s="450" t="s">
        <v>2165</v>
      </c>
      <c r="E101" s="451"/>
      <c r="F101" s="452"/>
      <c r="G101" s="1014" t="s">
        <v>2156</v>
      </c>
      <c r="H101" s="1015"/>
      <c r="I101" s="415"/>
      <c r="J101" s="331"/>
      <c r="L101" s="37">
        <v>44886</v>
      </c>
      <c r="M101" s="37">
        <v>46274</v>
      </c>
      <c r="N101" s="38">
        <v>584754000</v>
      </c>
      <c r="O101" s="39">
        <f t="shared" si="6"/>
        <v>1389</v>
      </c>
      <c r="P101" s="40">
        <v>22</v>
      </c>
      <c r="Q101" s="41">
        <f t="shared" si="8"/>
        <v>926176.24190064799</v>
      </c>
      <c r="R101" s="5" t="s">
        <v>2166</v>
      </c>
      <c r="S101" s="5" t="s">
        <v>2167</v>
      </c>
      <c r="T101" s="5" t="s">
        <v>2168</v>
      </c>
    </row>
    <row r="102" spans="1:20" ht="49.5" customHeight="1">
      <c r="A102" s="412"/>
      <c r="B102" s="346"/>
      <c r="C102" s="346"/>
      <c r="D102" s="450" t="s">
        <v>2230</v>
      </c>
      <c r="E102" s="451"/>
      <c r="F102" s="452"/>
      <c r="G102" s="1014" t="s">
        <v>529</v>
      </c>
      <c r="H102" s="1015"/>
      <c r="I102" s="415"/>
      <c r="J102" s="331"/>
      <c r="L102" s="37">
        <v>44754</v>
      </c>
      <c r="M102" s="37">
        <v>46112</v>
      </c>
      <c r="N102" s="38">
        <v>1588200000</v>
      </c>
      <c r="O102" s="39">
        <f t="shared" si="6"/>
        <v>1359</v>
      </c>
      <c r="P102" s="40">
        <v>8</v>
      </c>
      <c r="Q102" s="41">
        <f t="shared" si="8"/>
        <v>934922.73730684328</v>
      </c>
      <c r="R102" s="5" t="s">
        <v>2231</v>
      </c>
      <c r="S102" s="5" t="s">
        <v>454</v>
      </c>
      <c r="T102" s="5" t="s">
        <v>2232</v>
      </c>
    </row>
    <row r="103" spans="1:20" ht="49.5" customHeight="1">
      <c r="A103" s="412"/>
      <c r="B103" s="346"/>
      <c r="C103" s="346"/>
      <c r="D103" s="450" t="s">
        <v>2233</v>
      </c>
      <c r="E103" s="451"/>
      <c r="F103" s="452"/>
      <c r="G103" s="1014">
        <v>14345458.52438516</v>
      </c>
      <c r="H103" s="1015"/>
      <c r="I103" s="415"/>
      <c r="J103" s="331"/>
      <c r="L103" s="37">
        <v>44567</v>
      </c>
      <c r="M103" s="37">
        <v>46965</v>
      </c>
      <c r="N103" s="38">
        <v>942870000</v>
      </c>
      <c r="O103" s="39">
        <f t="shared" si="6"/>
        <v>2399</v>
      </c>
      <c r="P103" s="40">
        <f t="shared" ref="P103:P108" si="10">IF((M103-$B$2)&gt;=365,365,(M103-$B$2+1))</f>
        <v>365</v>
      </c>
      <c r="Q103" s="41">
        <f t="shared" si="8"/>
        <v>14345458.52438516</v>
      </c>
      <c r="R103" s="5" t="s">
        <v>2233</v>
      </c>
      <c r="S103" s="5" t="s">
        <v>2234</v>
      </c>
    </row>
    <row r="104" spans="1:20" ht="49.5" customHeight="1">
      <c r="A104" s="412"/>
      <c r="B104" s="346"/>
      <c r="C104" s="346"/>
      <c r="D104" s="450" t="s">
        <v>2235</v>
      </c>
      <c r="E104" s="451"/>
      <c r="F104" s="452"/>
      <c r="G104" s="1014" t="s">
        <v>269</v>
      </c>
      <c r="H104" s="1015"/>
      <c r="I104" s="415"/>
      <c r="J104" s="331"/>
      <c r="L104" s="37">
        <v>44326</v>
      </c>
      <c r="M104" s="37">
        <v>45055</v>
      </c>
      <c r="N104" s="38">
        <v>748000000</v>
      </c>
      <c r="O104" s="39">
        <f t="shared" si="6"/>
        <v>730</v>
      </c>
      <c r="P104" s="40">
        <v>39</v>
      </c>
      <c r="Q104" s="41">
        <f t="shared" si="8"/>
        <v>3996164.3835616438</v>
      </c>
      <c r="R104" s="5" t="s">
        <v>2236</v>
      </c>
      <c r="S104" s="5" t="s">
        <v>2237</v>
      </c>
      <c r="T104" s="5" t="s">
        <v>2238</v>
      </c>
    </row>
    <row r="105" spans="1:20" ht="49.5" customHeight="1">
      <c r="A105" s="412"/>
      <c r="B105" s="346"/>
      <c r="C105" s="346"/>
      <c r="D105" s="450" t="s">
        <v>2239</v>
      </c>
      <c r="E105" s="451"/>
      <c r="F105" s="452"/>
      <c r="G105" s="1014">
        <v>20900000</v>
      </c>
      <c r="H105" s="1015"/>
      <c r="I105" s="415"/>
      <c r="J105" s="331"/>
      <c r="L105" s="37">
        <v>44146</v>
      </c>
      <c r="M105" s="37" t="s">
        <v>2240</v>
      </c>
      <c r="N105" s="38">
        <v>209000000</v>
      </c>
      <c r="O105" s="39">
        <v>365</v>
      </c>
      <c r="P105" s="40">
        <v>365</v>
      </c>
      <c r="Q105" s="41">
        <f t="shared" si="8"/>
        <v>20900000</v>
      </c>
      <c r="R105" s="5" t="s">
        <v>2239</v>
      </c>
      <c r="S105" s="5" t="s">
        <v>2241</v>
      </c>
      <c r="T105" s="5" t="s">
        <v>2242</v>
      </c>
    </row>
    <row r="106" spans="1:20" ht="49.5" customHeight="1">
      <c r="A106" s="412"/>
      <c r="B106" s="346"/>
      <c r="C106" s="346"/>
      <c r="D106" s="450" t="s">
        <v>2198</v>
      </c>
      <c r="E106" s="451"/>
      <c r="F106" s="452"/>
      <c r="G106" s="1014">
        <v>20549929.692609549</v>
      </c>
      <c r="H106" s="1015"/>
      <c r="I106" s="415"/>
      <c r="J106" s="331"/>
      <c r="L106" s="37">
        <v>43969</v>
      </c>
      <c r="M106" s="37">
        <v>47026</v>
      </c>
      <c r="N106" s="38">
        <v>1721690000</v>
      </c>
      <c r="O106" s="39">
        <f t="shared" si="6"/>
        <v>3058</v>
      </c>
      <c r="P106" s="40">
        <f t="shared" si="10"/>
        <v>365</v>
      </c>
      <c r="Q106" s="41">
        <f t="shared" si="8"/>
        <v>20549929.692609549</v>
      </c>
      <c r="R106" s="5" t="s">
        <v>2198</v>
      </c>
      <c r="S106" s="5" t="s">
        <v>1966</v>
      </c>
    </row>
    <row r="107" spans="1:20" ht="49.5" customHeight="1">
      <c r="A107" s="412"/>
      <c r="B107" s="346"/>
      <c r="C107" s="346"/>
      <c r="D107" s="450" t="s">
        <v>2199</v>
      </c>
      <c r="E107" s="451"/>
      <c r="F107" s="452"/>
      <c r="G107" s="1014">
        <v>11993396.551724138</v>
      </c>
      <c r="H107" s="1015"/>
      <c r="I107" s="415"/>
      <c r="J107" s="331"/>
      <c r="L107" s="37">
        <v>43593</v>
      </c>
      <c r="M107" s="37">
        <v>47942</v>
      </c>
      <c r="N107" s="38">
        <v>1429350000</v>
      </c>
      <c r="O107" s="39">
        <f t="shared" si="6"/>
        <v>4350</v>
      </c>
      <c r="P107" s="40">
        <f t="shared" si="10"/>
        <v>365</v>
      </c>
      <c r="Q107" s="41">
        <f t="shared" si="8"/>
        <v>11993396.551724138</v>
      </c>
      <c r="R107" s="5" t="s">
        <v>2199</v>
      </c>
      <c r="S107" s="5" t="s">
        <v>591</v>
      </c>
    </row>
    <row r="108" spans="1:20" ht="49.5" customHeight="1">
      <c r="A108" s="412"/>
      <c r="B108" s="346"/>
      <c r="C108" s="346"/>
      <c r="D108" s="450" t="s">
        <v>2197</v>
      </c>
      <c r="E108" s="451"/>
      <c r="F108" s="452"/>
      <c r="G108" s="1014">
        <v>8455875</v>
      </c>
      <c r="H108" s="1015"/>
      <c r="I108" s="421"/>
      <c r="J108" s="331"/>
      <c r="L108" s="37">
        <v>42822</v>
      </c>
      <c r="M108" s="37">
        <v>46421</v>
      </c>
      <c r="N108" s="38">
        <v>2254900000</v>
      </c>
      <c r="O108" s="39">
        <f t="shared" si="6"/>
        <v>3600</v>
      </c>
      <c r="P108" s="40">
        <f t="shared" si="10"/>
        <v>135</v>
      </c>
      <c r="Q108" s="41">
        <f t="shared" si="8"/>
        <v>8455875</v>
      </c>
      <c r="R108" s="5" t="s">
        <v>2197</v>
      </c>
      <c r="S108" s="5" t="s">
        <v>883</v>
      </c>
    </row>
    <row r="109" spans="1:20" ht="49.5" customHeight="1">
      <c r="A109" s="411" t="s">
        <v>10</v>
      </c>
      <c r="B109" s="413" t="str">
        <f>B10</f>
        <v>폐기물처리</v>
      </c>
      <c r="C109" s="413" t="str">
        <f>C10</f>
        <v>박성복</v>
      </c>
      <c r="D109" s="450" t="s">
        <v>2243</v>
      </c>
      <c r="E109" s="451"/>
      <c r="F109" s="452"/>
      <c r="G109" s="1014">
        <v>67028600</v>
      </c>
      <c r="H109" s="1015"/>
      <c r="I109" s="414">
        <f>SUM(G109:H122)</f>
        <v>226670879.15689129</v>
      </c>
      <c r="J109" s="330">
        <v>6</v>
      </c>
      <c r="L109" s="37">
        <v>46274</v>
      </c>
      <c r="M109" s="37">
        <v>47023</v>
      </c>
      <c r="N109" s="38">
        <v>1377300000</v>
      </c>
      <c r="O109" s="39">
        <f t="shared" si="6"/>
        <v>750</v>
      </c>
      <c r="P109" s="40">
        <f t="shared" si="9"/>
        <v>365</v>
      </c>
      <c r="Q109" s="41">
        <f t="shared" si="8"/>
        <v>67028600</v>
      </c>
      <c r="R109" s="5" t="s">
        <v>2243</v>
      </c>
      <c r="S109" s="5" t="s">
        <v>457</v>
      </c>
    </row>
    <row r="110" spans="1:20" ht="49.5" customHeight="1">
      <c r="A110" s="412"/>
      <c r="B110" s="346"/>
      <c r="C110" s="346"/>
      <c r="D110" s="450" t="s">
        <v>2158</v>
      </c>
      <c r="E110" s="451"/>
      <c r="F110" s="452"/>
      <c r="G110" s="1014">
        <v>8647939.1100702565</v>
      </c>
      <c r="H110" s="1015"/>
      <c r="I110" s="415"/>
      <c r="J110" s="331"/>
      <c r="L110" s="37">
        <v>46010</v>
      </c>
      <c r="M110" s="37">
        <v>46436</v>
      </c>
      <c r="N110" s="38">
        <v>246178000</v>
      </c>
      <c r="O110" s="39">
        <f t="shared" si="6"/>
        <v>427</v>
      </c>
      <c r="P110" s="40">
        <f t="shared" si="9"/>
        <v>150</v>
      </c>
      <c r="Q110" s="41">
        <f t="shared" si="8"/>
        <v>8647939.1100702565</v>
      </c>
      <c r="R110" s="5" t="s">
        <v>2158</v>
      </c>
      <c r="S110" s="5" t="s">
        <v>527</v>
      </c>
    </row>
    <row r="111" spans="1:20" ht="49.5" customHeight="1">
      <c r="A111" s="412"/>
      <c r="B111" s="346"/>
      <c r="C111" s="346"/>
      <c r="D111" s="450" t="s">
        <v>2159</v>
      </c>
      <c r="E111" s="451"/>
      <c r="F111" s="452"/>
      <c r="G111" s="1014" t="s">
        <v>2156</v>
      </c>
      <c r="H111" s="1015"/>
      <c r="I111" s="415"/>
      <c r="J111" s="331"/>
      <c r="L111" s="37">
        <v>45988</v>
      </c>
      <c r="M111" s="37">
        <v>46347</v>
      </c>
      <c r="N111" s="38">
        <v>439018000</v>
      </c>
      <c r="O111" s="39">
        <f t="shared" si="6"/>
        <v>360</v>
      </c>
      <c r="P111" s="40">
        <f t="shared" si="9"/>
        <v>61</v>
      </c>
      <c r="Q111" s="41">
        <f t="shared" si="8"/>
        <v>7438916.1111111101</v>
      </c>
      <c r="R111" s="5" t="s">
        <v>2159</v>
      </c>
      <c r="S111" s="5" t="s">
        <v>1390</v>
      </c>
    </row>
    <row r="112" spans="1:20" ht="49.5" customHeight="1">
      <c r="A112" s="412"/>
      <c r="B112" s="346"/>
      <c r="C112" s="346"/>
      <c r="D112" s="450" t="s">
        <v>2208</v>
      </c>
      <c r="E112" s="451"/>
      <c r="F112" s="452"/>
      <c r="G112" s="1014" t="s">
        <v>269</v>
      </c>
      <c r="H112" s="1015"/>
      <c r="I112" s="415"/>
      <c r="J112" s="331"/>
      <c r="L112" s="37">
        <v>45964</v>
      </c>
      <c r="M112" s="37">
        <v>46683</v>
      </c>
      <c r="N112" s="38">
        <v>1104200000</v>
      </c>
      <c r="O112" s="39">
        <f t="shared" si="6"/>
        <v>720</v>
      </c>
      <c r="P112" s="40">
        <f t="shared" si="9"/>
        <v>365</v>
      </c>
      <c r="Q112" s="41">
        <f t="shared" si="8"/>
        <v>55976805.55555556</v>
      </c>
      <c r="R112" s="5" t="s">
        <v>2209</v>
      </c>
      <c r="S112" s="5" t="s">
        <v>776</v>
      </c>
      <c r="T112" s="5" t="s">
        <v>2210</v>
      </c>
    </row>
    <row r="113" spans="1:20" ht="49.5" customHeight="1">
      <c r="A113" s="412"/>
      <c r="B113" s="346"/>
      <c r="C113" s="346"/>
      <c r="D113" s="450" t="s">
        <v>2215</v>
      </c>
      <c r="E113" s="451"/>
      <c r="F113" s="452"/>
      <c r="G113" s="1014">
        <v>23049510.034602076</v>
      </c>
      <c r="H113" s="1015"/>
      <c r="I113" s="415"/>
      <c r="J113" s="331"/>
      <c r="L113" s="37">
        <v>45831</v>
      </c>
      <c r="M113" s="37">
        <v>47275</v>
      </c>
      <c r="N113" s="38">
        <v>912508000</v>
      </c>
      <c r="O113" s="39">
        <f t="shared" si="6"/>
        <v>1445</v>
      </c>
      <c r="P113" s="40">
        <f t="shared" si="9"/>
        <v>365</v>
      </c>
      <c r="Q113" s="41">
        <f t="shared" si="8"/>
        <v>23049510.034602076</v>
      </c>
      <c r="R113" s="5" t="s">
        <v>2215</v>
      </c>
      <c r="S113" s="5" t="s">
        <v>2216</v>
      </c>
    </row>
    <row r="114" spans="1:20" ht="49.5" customHeight="1">
      <c r="A114" s="412"/>
      <c r="B114" s="346"/>
      <c r="C114" s="346"/>
      <c r="D114" s="450" t="s">
        <v>2160</v>
      </c>
      <c r="E114" s="451"/>
      <c r="F114" s="452"/>
      <c r="G114" s="1014">
        <v>8409050.3012048192</v>
      </c>
      <c r="H114" s="1015"/>
      <c r="I114" s="415"/>
      <c r="J114" s="331"/>
      <c r="L114" s="37">
        <v>45771</v>
      </c>
      <c r="M114" s="37">
        <v>47596</v>
      </c>
      <c r="N114" s="38">
        <v>420682900</v>
      </c>
      <c r="O114" s="39">
        <f t="shared" si="6"/>
        <v>1826</v>
      </c>
      <c r="P114" s="40">
        <f t="shared" si="9"/>
        <v>365</v>
      </c>
      <c r="Q114" s="41">
        <f t="shared" si="8"/>
        <v>8409050.3012048192</v>
      </c>
      <c r="R114" s="5" t="s">
        <v>2160</v>
      </c>
      <c r="S114" s="5" t="s">
        <v>527</v>
      </c>
    </row>
    <row r="115" spans="1:20" ht="49.5" customHeight="1">
      <c r="A115" s="412"/>
      <c r="B115" s="346"/>
      <c r="C115" s="346"/>
      <c r="D115" s="450" t="s">
        <v>1394</v>
      </c>
      <c r="E115" s="451"/>
      <c r="F115" s="452"/>
      <c r="G115" s="1014">
        <v>18210794.778214488</v>
      </c>
      <c r="H115" s="1015"/>
      <c r="I115" s="415"/>
      <c r="J115" s="331"/>
      <c r="L115" s="37">
        <v>45428</v>
      </c>
      <c r="M115" s="37">
        <v>47208</v>
      </c>
      <c r="N115" s="38">
        <v>888587000</v>
      </c>
      <c r="O115" s="39">
        <f t="shared" si="6"/>
        <v>1781</v>
      </c>
      <c r="P115" s="40">
        <f t="shared" si="9"/>
        <v>365</v>
      </c>
      <c r="Q115" s="41">
        <f t="shared" si="8"/>
        <v>18210794.778214488</v>
      </c>
      <c r="R115" s="5" t="s">
        <v>1394</v>
      </c>
      <c r="S115" s="5" t="s">
        <v>527</v>
      </c>
    </row>
    <row r="116" spans="1:20" ht="49.5" customHeight="1">
      <c r="A116" s="412"/>
      <c r="B116" s="346"/>
      <c r="C116" s="346"/>
      <c r="D116" s="450" t="s">
        <v>2184</v>
      </c>
      <c r="E116" s="451"/>
      <c r="F116" s="452"/>
      <c r="G116" s="1014" t="s">
        <v>269</v>
      </c>
      <c r="H116" s="1015"/>
      <c r="I116" s="415"/>
      <c r="J116" s="331"/>
      <c r="L116" s="37">
        <v>45327</v>
      </c>
      <c r="M116" s="37">
        <v>48726</v>
      </c>
      <c r="N116" s="38">
        <v>1602000000</v>
      </c>
      <c r="O116" s="39">
        <f t="shared" si="6"/>
        <v>3400</v>
      </c>
      <c r="P116" s="40">
        <f t="shared" si="9"/>
        <v>365</v>
      </c>
      <c r="Q116" s="41">
        <f t="shared" si="8"/>
        <v>17197941.176470589</v>
      </c>
      <c r="R116" s="5" t="s">
        <v>2185</v>
      </c>
      <c r="S116" s="5" t="s">
        <v>2186</v>
      </c>
      <c r="T116" s="5" t="s">
        <v>2187</v>
      </c>
    </row>
    <row r="117" spans="1:20" ht="49.5" customHeight="1">
      <c r="A117" s="412"/>
      <c r="B117" s="346"/>
      <c r="C117" s="346"/>
      <c r="D117" s="450" t="s">
        <v>1690</v>
      </c>
      <c r="E117" s="451"/>
      <c r="F117" s="452"/>
      <c r="G117" s="1014">
        <v>13976875</v>
      </c>
      <c r="H117" s="1015"/>
      <c r="I117" s="415"/>
      <c r="J117" s="331"/>
      <c r="L117" s="37">
        <v>45090</v>
      </c>
      <c r="M117" s="37">
        <v>48009</v>
      </c>
      <c r="N117" s="38">
        <v>1118150000</v>
      </c>
      <c r="O117" s="39">
        <f t="shared" si="6"/>
        <v>2920</v>
      </c>
      <c r="P117" s="40">
        <f t="shared" si="9"/>
        <v>365</v>
      </c>
      <c r="Q117" s="41">
        <f t="shared" si="8"/>
        <v>13976875</v>
      </c>
      <c r="R117" s="5" t="s">
        <v>1690</v>
      </c>
      <c r="S117" s="5" t="s">
        <v>2192</v>
      </c>
    </row>
    <row r="118" spans="1:20" ht="49.5" customHeight="1">
      <c r="A118" s="412"/>
      <c r="B118" s="346"/>
      <c r="C118" s="346"/>
      <c r="D118" s="450" t="s">
        <v>2193</v>
      </c>
      <c r="E118" s="451"/>
      <c r="F118" s="452"/>
      <c r="G118" s="1014" t="s">
        <v>269</v>
      </c>
      <c r="H118" s="1015"/>
      <c r="I118" s="415"/>
      <c r="J118" s="331"/>
      <c r="L118" s="37">
        <v>44945</v>
      </c>
      <c r="M118" s="37">
        <v>46639</v>
      </c>
      <c r="N118" s="38">
        <v>820936000</v>
      </c>
      <c r="O118" s="39">
        <f t="shared" si="6"/>
        <v>1695</v>
      </c>
      <c r="P118" s="40">
        <f t="shared" si="9"/>
        <v>353</v>
      </c>
      <c r="Q118" s="41">
        <f t="shared" si="8"/>
        <v>17096779.233038347</v>
      </c>
      <c r="R118" s="5" t="s">
        <v>2113</v>
      </c>
      <c r="S118" s="5" t="s">
        <v>2194</v>
      </c>
      <c r="T118" s="5" t="s">
        <v>2195</v>
      </c>
    </row>
    <row r="119" spans="1:20" ht="49.5" customHeight="1">
      <c r="A119" s="412"/>
      <c r="B119" s="346"/>
      <c r="C119" s="346"/>
      <c r="D119" s="450" t="s">
        <v>2198</v>
      </c>
      <c r="E119" s="451"/>
      <c r="F119" s="452"/>
      <c r="G119" s="1014">
        <v>20549929.692609549</v>
      </c>
      <c r="H119" s="1015"/>
      <c r="I119" s="415"/>
      <c r="J119" s="331"/>
      <c r="L119" s="37">
        <v>43969</v>
      </c>
      <c r="M119" s="37">
        <v>47026</v>
      </c>
      <c r="N119" s="38">
        <v>1721690000</v>
      </c>
      <c r="O119" s="39">
        <f t="shared" si="6"/>
        <v>3058</v>
      </c>
      <c r="P119" s="40">
        <f t="shared" si="9"/>
        <v>365</v>
      </c>
      <c r="Q119" s="41">
        <f t="shared" si="8"/>
        <v>20549929.692609549</v>
      </c>
      <c r="R119" s="5" t="s">
        <v>2198</v>
      </c>
      <c r="S119" s="5" t="s">
        <v>1966</v>
      </c>
    </row>
    <row r="120" spans="1:20" ht="49.5" customHeight="1">
      <c r="A120" s="412"/>
      <c r="B120" s="346"/>
      <c r="C120" s="346"/>
      <c r="D120" s="450" t="s">
        <v>2244</v>
      </c>
      <c r="E120" s="451"/>
      <c r="F120" s="452"/>
      <c r="G120" s="1014">
        <v>40464053.209876545</v>
      </c>
      <c r="H120" s="1015"/>
      <c r="I120" s="415"/>
      <c r="J120" s="331"/>
      <c r="L120" s="37">
        <v>43707</v>
      </c>
      <c r="M120" s="37">
        <v>47756</v>
      </c>
      <c r="N120" s="38">
        <v>4489847000</v>
      </c>
      <c r="O120" s="39">
        <f t="shared" si="6"/>
        <v>4050</v>
      </c>
      <c r="P120" s="40">
        <f t="shared" si="9"/>
        <v>365</v>
      </c>
      <c r="Q120" s="41">
        <f t="shared" si="8"/>
        <v>40464053.209876545</v>
      </c>
      <c r="R120" s="5" t="s">
        <v>2244</v>
      </c>
      <c r="S120" s="5" t="s">
        <v>457</v>
      </c>
    </row>
    <row r="121" spans="1:20" ht="49.5" customHeight="1">
      <c r="A121" s="412"/>
      <c r="B121" s="346"/>
      <c r="C121" s="346"/>
      <c r="D121" s="450" t="s">
        <v>2245</v>
      </c>
      <c r="E121" s="451"/>
      <c r="F121" s="452"/>
      <c r="G121" s="1014">
        <v>14340730.478589421</v>
      </c>
      <c r="H121" s="1015"/>
      <c r="I121" s="415"/>
      <c r="J121" s="331"/>
      <c r="L121" s="37">
        <v>43657</v>
      </c>
      <c r="M121" s="37">
        <v>47626</v>
      </c>
      <c r="N121" s="38">
        <v>1559800000</v>
      </c>
      <c r="O121" s="39">
        <f t="shared" si="6"/>
        <v>3970</v>
      </c>
      <c r="P121" s="40">
        <f t="shared" si="9"/>
        <v>365</v>
      </c>
      <c r="Q121" s="41">
        <f t="shared" si="8"/>
        <v>14340730.478589421</v>
      </c>
      <c r="R121" s="5" t="s">
        <v>2245</v>
      </c>
      <c r="S121" s="5" t="s">
        <v>2246</v>
      </c>
    </row>
    <row r="122" spans="1:20" ht="49.5" customHeight="1">
      <c r="A122" s="423"/>
      <c r="B122" s="446"/>
      <c r="C122" s="446"/>
      <c r="D122" s="450" t="s">
        <v>2199</v>
      </c>
      <c r="E122" s="451"/>
      <c r="F122" s="452"/>
      <c r="G122" s="1014">
        <v>11993396.551724138</v>
      </c>
      <c r="H122" s="1015"/>
      <c r="I122" s="421"/>
      <c r="J122" s="422"/>
      <c r="L122" s="37">
        <v>43593</v>
      </c>
      <c r="M122" s="37">
        <v>47942</v>
      </c>
      <c r="N122" s="38">
        <v>1429350000</v>
      </c>
      <c r="O122" s="39">
        <f t="shared" si="6"/>
        <v>4350</v>
      </c>
      <c r="P122" s="40">
        <f t="shared" si="9"/>
        <v>365</v>
      </c>
      <c r="Q122" s="41">
        <f t="shared" si="8"/>
        <v>11993396.551724138</v>
      </c>
      <c r="R122" s="5" t="s">
        <v>2199</v>
      </c>
      <c r="S122" s="5" t="s">
        <v>591</v>
      </c>
    </row>
    <row r="123" spans="1:20" ht="49.5" customHeight="1">
      <c r="A123" s="411" t="s">
        <v>10</v>
      </c>
      <c r="B123" s="413" t="str">
        <f>B11</f>
        <v>토양환경</v>
      </c>
      <c r="C123" s="413" t="str">
        <f>C11</f>
        <v>김선주</v>
      </c>
      <c r="D123" s="450" t="s">
        <v>2247</v>
      </c>
      <c r="E123" s="451"/>
      <c r="F123" s="452"/>
      <c r="G123" s="453" t="s">
        <v>529</v>
      </c>
      <c r="H123" s="454"/>
      <c r="I123" s="414">
        <f>SUM(G123:H144)</f>
        <v>200471900.3262026</v>
      </c>
      <c r="J123" s="330">
        <v>6</v>
      </c>
      <c r="L123" s="37">
        <v>44683</v>
      </c>
      <c r="M123" s="37">
        <v>45139</v>
      </c>
      <c r="N123" s="38">
        <v>32108900</v>
      </c>
      <c r="O123" s="39">
        <f t="shared" si="6"/>
        <v>457</v>
      </c>
      <c r="P123" s="40">
        <v>12</v>
      </c>
      <c r="Q123" s="41">
        <f t="shared" si="8"/>
        <v>84312.210065645515</v>
      </c>
      <c r="R123" s="5" t="s">
        <v>2248</v>
      </c>
    </row>
    <row r="124" spans="1:20" ht="49.5" customHeight="1">
      <c r="A124" s="412"/>
      <c r="B124" s="346"/>
      <c r="C124" s="346"/>
      <c r="D124" s="450" t="s">
        <v>2249</v>
      </c>
      <c r="E124" s="451"/>
      <c r="F124" s="452"/>
      <c r="G124" s="453">
        <v>18037460</v>
      </c>
      <c r="H124" s="454"/>
      <c r="I124" s="415"/>
      <c r="J124" s="331"/>
      <c r="L124" s="37">
        <v>44809</v>
      </c>
      <c r="M124" s="37">
        <v>45377</v>
      </c>
      <c r="N124" s="38">
        <v>901873000</v>
      </c>
      <c r="O124" s="39">
        <v>450</v>
      </c>
      <c r="P124" s="40">
        <v>90</v>
      </c>
      <c r="Q124" s="41">
        <f t="shared" si="8"/>
        <v>18037460</v>
      </c>
      <c r="R124" s="5" t="s">
        <v>2250</v>
      </c>
    </row>
    <row r="125" spans="1:20" ht="49.5" customHeight="1">
      <c r="A125" s="412"/>
      <c r="B125" s="346"/>
      <c r="C125" s="346"/>
      <c r="D125" s="450" t="s">
        <v>2251</v>
      </c>
      <c r="E125" s="451"/>
      <c r="F125" s="452"/>
      <c r="G125" s="453" t="s">
        <v>269</v>
      </c>
      <c r="H125" s="454"/>
      <c r="I125" s="415"/>
      <c r="J125" s="331"/>
      <c r="L125" s="37">
        <v>44880</v>
      </c>
      <c r="M125" s="37">
        <v>47489</v>
      </c>
      <c r="N125" s="38">
        <v>1366600000</v>
      </c>
      <c r="O125" s="39">
        <f t="shared" si="6"/>
        <v>2610</v>
      </c>
      <c r="P125" s="40">
        <f t="shared" si="9"/>
        <v>365</v>
      </c>
      <c r="Q125" s="41">
        <f t="shared" si="8"/>
        <v>19111455.938697316</v>
      </c>
      <c r="R125" s="5" t="s">
        <v>2252</v>
      </c>
    </row>
    <row r="126" spans="1:20" ht="49.5" customHeight="1">
      <c r="A126" s="412"/>
      <c r="B126" s="346"/>
      <c r="C126" s="346"/>
      <c r="D126" s="450" t="s">
        <v>2253</v>
      </c>
      <c r="E126" s="451"/>
      <c r="F126" s="452"/>
      <c r="G126" s="453">
        <v>25136623.015873015</v>
      </c>
      <c r="H126" s="454"/>
      <c r="I126" s="415"/>
      <c r="J126" s="331"/>
      <c r="L126" s="37">
        <v>45230</v>
      </c>
      <c r="M126" s="37">
        <v>48202</v>
      </c>
      <c r="N126" s="38">
        <v>1735460000</v>
      </c>
      <c r="O126" s="39">
        <v>2520</v>
      </c>
      <c r="P126" s="40">
        <f t="shared" si="9"/>
        <v>365</v>
      </c>
      <c r="Q126" s="41">
        <f t="shared" si="8"/>
        <v>25136623.015873015</v>
      </c>
      <c r="R126" s="5" t="s">
        <v>2253</v>
      </c>
    </row>
    <row r="127" spans="1:20" ht="49.5" customHeight="1">
      <c r="A127" s="412"/>
      <c r="B127" s="346"/>
      <c r="C127" s="346"/>
      <c r="D127" s="450" t="s">
        <v>2254</v>
      </c>
      <c r="E127" s="451"/>
      <c r="F127" s="452"/>
      <c r="G127" s="453">
        <v>10630456.842105264</v>
      </c>
      <c r="H127" s="454"/>
      <c r="I127" s="415"/>
      <c r="J127" s="331"/>
      <c r="L127" s="37">
        <v>45338</v>
      </c>
      <c r="M127" s="37">
        <v>46477</v>
      </c>
      <c r="N127" s="38">
        <v>634488000</v>
      </c>
      <c r="O127" s="39">
        <f t="shared" si="6"/>
        <v>1140</v>
      </c>
      <c r="P127" s="40">
        <f t="shared" si="9"/>
        <v>191</v>
      </c>
      <c r="Q127" s="41">
        <f t="shared" si="8"/>
        <v>10630456.842105264</v>
      </c>
      <c r="R127" s="5" t="s">
        <v>2254</v>
      </c>
    </row>
    <row r="128" spans="1:20" ht="49.5" customHeight="1">
      <c r="A128" s="412"/>
      <c r="B128" s="346"/>
      <c r="C128" s="346"/>
      <c r="D128" s="450" t="s">
        <v>2255</v>
      </c>
      <c r="E128" s="451"/>
      <c r="F128" s="452"/>
      <c r="G128" s="453">
        <v>12352023.188405797</v>
      </c>
      <c r="H128" s="454"/>
      <c r="I128" s="415"/>
      <c r="J128" s="331"/>
      <c r="L128" s="37">
        <v>45365</v>
      </c>
      <c r="M128" s="37">
        <v>46744</v>
      </c>
      <c r="N128" s="38">
        <v>467008000</v>
      </c>
      <c r="O128" s="39">
        <f t="shared" si="6"/>
        <v>1380</v>
      </c>
      <c r="P128" s="40">
        <f t="shared" si="9"/>
        <v>365</v>
      </c>
      <c r="Q128" s="41">
        <f t="shared" si="8"/>
        <v>12352023.188405797</v>
      </c>
      <c r="R128" s="5" t="s">
        <v>2255</v>
      </c>
    </row>
    <row r="129" spans="1:24" ht="49.5" customHeight="1">
      <c r="A129" s="412"/>
      <c r="B129" s="346"/>
      <c r="C129" s="346"/>
      <c r="D129" s="450" t="s">
        <v>2256</v>
      </c>
      <c r="E129" s="451"/>
      <c r="F129" s="452"/>
      <c r="G129" s="453" t="s">
        <v>269</v>
      </c>
      <c r="H129" s="454"/>
      <c r="I129" s="415"/>
      <c r="J129" s="331"/>
      <c r="L129" s="37">
        <v>45440</v>
      </c>
      <c r="M129" s="37">
        <v>45679</v>
      </c>
      <c r="N129" s="38">
        <v>59995000</v>
      </c>
      <c r="O129" s="39">
        <f t="shared" si="6"/>
        <v>240</v>
      </c>
      <c r="P129" s="40">
        <v>147</v>
      </c>
      <c r="Q129" s="41">
        <f t="shared" si="8"/>
        <v>3674693.75</v>
      </c>
      <c r="R129" s="5" t="s">
        <v>2257</v>
      </c>
    </row>
    <row r="130" spans="1:24" ht="49.5" customHeight="1">
      <c r="A130" s="412"/>
      <c r="B130" s="346"/>
      <c r="C130" s="346"/>
      <c r="D130" s="450" t="s">
        <v>2258</v>
      </c>
      <c r="E130" s="451"/>
      <c r="F130" s="452"/>
      <c r="G130" s="453" t="s">
        <v>269</v>
      </c>
      <c r="H130" s="454"/>
      <c r="I130" s="415"/>
      <c r="J130" s="331"/>
      <c r="L130" s="37">
        <v>45576</v>
      </c>
      <c r="M130" s="37">
        <v>46471</v>
      </c>
      <c r="N130" s="38">
        <v>650180000</v>
      </c>
      <c r="O130" s="39">
        <v>810</v>
      </c>
      <c r="P130" s="40">
        <v>365</v>
      </c>
      <c r="Q130" s="41">
        <f t="shared" si="8"/>
        <v>29298234.567901235</v>
      </c>
      <c r="R130" s="5" t="s">
        <v>2259</v>
      </c>
    </row>
    <row r="131" spans="1:24" ht="49.5" customHeight="1">
      <c r="A131" s="412"/>
      <c r="B131" s="346"/>
      <c r="C131" s="346"/>
      <c r="D131" s="450" t="s">
        <v>1881</v>
      </c>
      <c r="E131" s="451"/>
      <c r="F131" s="452"/>
      <c r="G131" s="453">
        <v>12966579.187585577</v>
      </c>
      <c r="H131" s="454"/>
      <c r="I131" s="415"/>
      <c r="J131" s="331"/>
      <c r="L131" s="37">
        <v>45716</v>
      </c>
      <c r="M131" s="37">
        <v>47906</v>
      </c>
      <c r="N131" s="38">
        <v>778350000</v>
      </c>
      <c r="O131" s="39">
        <f t="shared" ref="O131:O144" si="11">M131-L131+1</f>
        <v>2191</v>
      </c>
      <c r="P131" s="40">
        <f t="shared" ref="P131:P144" si="12">IF((M131-$B$2)&gt;=365,365,(M131-$B$2+1))</f>
        <v>365</v>
      </c>
      <c r="Q131" s="41">
        <f t="shared" si="8"/>
        <v>12966579.187585577</v>
      </c>
      <c r="R131" s="5" t="s">
        <v>1881</v>
      </c>
    </row>
    <row r="132" spans="1:24" ht="49.5" customHeight="1">
      <c r="A132" s="412"/>
      <c r="B132" s="346"/>
      <c r="C132" s="346"/>
      <c r="D132" s="450" t="s">
        <v>2260</v>
      </c>
      <c r="E132" s="451"/>
      <c r="F132" s="452"/>
      <c r="G132" s="453">
        <v>3437003.3333333335</v>
      </c>
      <c r="H132" s="454"/>
      <c r="I132" s="415"/>
      <c r="J132" s="331"/>
      <c r="L132" s="37">
        <v>45849</v>
      </c>
      <c r="M132" s="37">
        <v>46388</v>
      </c>
      <c r="N132" s="38">
        <v>181959000</v>
      </c>
      <c r="O132" s="39">
        <f t="shared" si="11"/>
        <v>540</v>
      </c>
      <c r="P132" s="40">
        <f t="shared" si="12"/>
        <v>102</v>
      </c>
      <c r="Q132" s="41">
        <f t="shared" si="8"/>
        <v>3437003.3333333335</v>
      </c>
      <c r="R132" s="5" t="s">
        <v>2260</v>
      </c>
    </row>
    <row r="133" spans="1:24" ht="49.5" customHeight="1">
      <c r="A133" s="412"/>
      <c r="B133" s="346"/>
      <c r="C133" s="346"/>
      <c r="D133" s="450" t="s">
        <v>2261</v>
      </c>
      <c r="E133" s="451"/>
      <c r="F133" s="452"/>
      <c r="G133" s="453">
        <v>10949794.520547945</v>
      </c>
      <c r="H133" s="454"/>
      <c r="I133" s="415"/>
      <c r="J133" s="331"/>
      <c r="L133" s="37">
        <v>45854</v>
      </c>
      <c r="M133" s="37">
        <v>46218</v>
      </c>
      <c r="N133" s="38">
        <v>257850000</v>
      </c>
      <c r="O133" s="39">
        <f t="shared" si="11"/>
        <v>365</v>
      </c>
      <c r="P133" s="40">
        <v>155</v>
      </c>
      <c r="Q133" s="41">
        <f t="shared" si="8"/>
        <v>10949794.520547945</v>
      </c>
      <c r="R133" s="5" t="s">
        <v>2262</v>
      </c>
    </row>
    <row r="134" spans="1:24" ht="49.5" customHeight="1">
      <c r="A134" s="412"/>
      <c r="B134" s="346"/>
      <c r="C134" s="346"/>
      <c r="D134" s="450" t="s">
        <v>2263</v>
      </c>
      <c r="E134" s="451"/>
      <c r="F134" s="452"/>
      <c r="G134" s="453" t="s">
        <v>269</v>
      </c>
      <c r="H134" s="454"/>
      <c r="I134" s="415"/>
      <c r="J134" s="331"/>
      <c r="L134" s="37">
        <v>45860</v>
      </c>
      <c r="M134" s="37">
        <v>45979</v>
      </c>
      <c r="N134" s="38">
        <v>17550000</v>
      </c>
      <c r="O134" s="39">
        <f t="shared" si="11"/>
        <v>120</v>
      </c>
      <c r="P134" s="40">
        <v>27</v>
      </c>
      <c r="Q134" s="41">
        <f t="shared" si="8"/>
        <v>394875</v>
      </c>
      <c r="R134" s="5" t="s">
        <v>2264</v>
      </c>
    </row>
    <row r="135" spans="1:24" ht="49.5" customHeight="1">
      <c r="A135" s="412"/>
      <c r="B135" s="346"/>
      <c r="C135" s="346"/>
      <c r="D135" s="450" t="s">
        <v>2265</v>
      </c>
      <c r="E135" s="451"/>
      <c r="F135" s="452"/>
      <c r="G135" s="453" t="s">
        <v>269</v>
      </c>
      <c r="H135" s="454"/>
      <c r="I135" s="415"/>
      <c r="J135" s="331"/>
      <c r="L135" s="37">
        <v>45894</v>
      </c>
      <c r="M135" s="37">
        <v>46013</v>
      </c>
      <c r="N135" s="38">
        <v>18600000</v>
      </c>
      <c r="O135" s="39">
        <f t="shared" si="11"/>
        <v>120</v>
      </c>
      <c r="P135" s="40">
        <v>22</v>
      </c>
      <c r="Q135" s="41">
        <f t="shared" si="8"/>
        <v>341000</v>
      </c>
      <c r="R135" s="5" t="s">
        <v>2266</v>
      </c>
    </row>
    <row r="136" spans="1:24" ht="49.5" customHeight="1">
      <c r="A136" s="412"/>
      <c r="B136" s="346"/>
      <c r="C136" s="346"/>
      <c r="D136" s="450" t="s">
        <v>2267</v>
      </c>
      <c r="E136" s="451"/>
      <c r="F136" s="452"/>
      <c r="G136" s="453" t="s">
        <v>529</v>
      </c>
      <c r="H136" s="454"/>
      <c r="I136" s="415"/>
      <c r="J136" s="331"/>
      <c r="L136" s="37">
        <v>45909</v>
      </c>
      <c r="M136" s="37">
        <v>46148</v>
      </c>
      <c r="N136" s="38">
        <v>70370000</v>
      </c>
      <c r="O136" s="39">
        <f t="shared" si="11"/>
        <v>240</v>
      </c>
      <c r="P136" s="40">
        <v>15</v>
      </c>
      <c r="Q136" s="41">
        <f t="shared" si="8"/>
        <v>439812.5</v>
      </c>
      <c r="R136" s="5" t="s">
        <v>2268</v>
      </c>
    </row>
    <row r="137" spans="1:24" ht="49.5" customHeight="1">
      <c r="A137" s="412"/>
      <c r="B137" s="346"/>
      <c r="C137" s="346"/>
      <c r="D137" s="450" t="s">
        <v>2269</v>
      </c>
      <c r="E137" s="451"/>
      <c r="F137" s="452"/>
      <c r="G137" s="453">
        <v>49848071.656777725</v>
      </c>
      <c r="H137" s="454"/>
      <c r="I137" s="415"/>
      <c r="J137" s="331"/>
      <c r="L137" s="37">
        <v>46015</v>
      </c>
      <c r="M137" s="37">
        <v>48205</v>
      </c>
      <c r="N137" s="38">
        <v>2992250000</v>
      </c>
      <c r="O137" s="39">
        <f t="shared" si="11"/>
        <v>2191</v>
      </c>
      <c r="P137" s="40">
        <f t="shared" si="12"/>
        <v>365</v>
      </c>
      <c r="Q137" s="41">
        <f t="shared" si="8"/>
        <v>49848071.656777725</v>
      </c>
      <c r="R137" s="5" t="s">
        <v>2269</v>
      </c>
    </row>
    <row r="138" spans="1:24" ht="49.5" customHeight="1">
      <c r="A138" s="412"/>
      <c r="B138" s="346"/>
      <c r="C138" s="346"/>
      <c r="D138" s="450" t="s">
        <v>2270</v>
      </c>
      <c r="E138" s="451"/>
      <c r="F138" s="452"/>
      <c r="G138" s="453">
        <v>338000</v>
      </c>
      <c r="H138" s="454"/>
      <c r="I138" s="415"/>
      <c r="J138" s="331"/>
      <c r="L138" s="37">
        <v>46051</v>
      </c>
      <c r="M138" s="37">
        <v>46560</v>
      </c>
      <c r="N138" s="38">
        <v>5100000</v>
      </c>
      <c r="O138" s="39">
        <f t="shared" si="11"/>
        <v>510</v>
      </c>
      <c r="P138" s="40">
        <v>338</v>
      </c>
      <c r="Q138" s="41">
        <f t="shared" si="8"/>
        <v>338000</v>
      </c>
      <c r="R138" s="5" t="s">
        <v>2271</v>
      </c>
    </row>
    <row r="139" spans="1:24" ht="49.5" customHeight="1">
      <c r="A139" s="412"/>
      <c r="B139" s="346"/>
      <c r="C139" s="346"/>
      <c r="D139" s="450" t="s">
        <v>2272</v>
      </c>
      <c r="E139" s="451"/>
      <c r="F139" s="452"/>
      <c r="G139" s="453" t="s">
        <v>2156</v>
      </c>
      <c r="H139" s="454"/>
      <c r="I139" s="415"/>
      <c r="J139" s="331"/>
      <c r="L139" s="37">
        <v>46118</v>
      </c>
      <c r="M139" s="37">
        <v>46297</v>
      </c>
      <c r="N139" s="38">
        <v>20900000</v>
      </c>
      <c r="O139" s="39">
        <f t="shared" si="11"/>
        <v>180</v>
      </c>
      <c r="P139" s="40">
        <v>19</v>
      </c>
      <c r="Q139" s="41">
        <f t="shared" si="8"/>
        <v>220611.11111111109</v>
      </c>
      <c r="R139" s="5" t="s">
        <v>2273</v>
      </c>
      <c r="X139" s="48"/>
    </row>
    <row r="140" spans="1:24" ht="49.5" customHeight="1">
      <c r="A140" s="412"/>
      <c r="B140" s="346"/>
      <c r="C140" s="346"/>
      <c r="D140" s="450" t="s">
        <v>2274</v>
      </c>
      <c r="E140" s="451"/>
      <c r="F140" s="452"/>
      <c r="G140" s="453">
        <v>7572482.6388888899</v>
      </c>
      <c r="H140" s="454"/>
      <c r="I140" s="415"/>
      <c r="J140" s="331"/>
      <c r="L140" s="37">
        <v>46121</v>
      </c>
      <c r="M140" s="37">
        <v>46840</v>
      </c>
      <c r="N140" s="38">
        <v>149375000</v>
      </c>
      <c r="O140" s="39">
        <f t="shared" si="11"/>
        <v>720</v>
      </c>
      <c r="P140" s="40">
        <f t="shared" si="12"/>
        <v>365</v>
      </c>
      <c r="Q140" s="41">
        <f t="shared" si="8"/>
        <v>7572482.6388888899</v>
      </c>
      <c r="R140" s="5" t="s">
        <v>2274</v>
      </c>
      <c r="X140" s="48"/>
    </row>
    <row r="141" spans="1:24" ht="49.5" customHeight="1">
      <c r="A141" s="412"/>
      <c r="B141" s="346"/>
      <c r="C141" s="346"/>
      <c r="D141" s="450" t="s">
        <v>2275</v>
      </c>
      <c r="E141" s="451"/>
      <c r="F141" s="452"/>
      <c r="G141" s="453">
        <v>5521153.1506849322</v>
      </c>
      <c r="H141" s="454"/>
      <c r="I141" s="415"/>
      <c r="J141" s="331"/>
      <c r="L141" s="37">
        <v>46153</v>
      </c>
      <c r="M141" s="37">
        <v>46517</v>
      </c>
      <c r="N141" s="38">
        <v>87239000</v>
      </c>
      <c r="O141" s="39">
        <f t="shared" si="11"/>
        <v>365</v>
      </c>
      <c r="P141" s="40">
        <f t="shared" si="12"/>
        <v>231</v>
      </c>
      <c r="Q141" s="41">
        <f t="shared" si="8"/>
        <v>5521153.1506849322</v>
      </c>
      <c r="R141" s="5" t="s">
        <v>2275</v>
      </c>
    </row>
    <row r="142" spans="1:24" ht="49.5" customHeight="1">
      <c r="A142" s="412"/>
      <c r="B142" s="346"/>
      <c r="C142" s="346"/>
      <c r="D142" s="450" t="s">
        <v>2276</v>
      </c>
      <c r="E142" s="451"/>
      <c r="F142" s="452"/>
      <c r="G142" s="453">
        <v>26929194.520547945</v>
      </c>
      <c r="H142" s="454"/>
      <c r="I142" s="415"/>
      <c r="J142" s="331"/>
      <c r="L142" s="37">
        <v>46205</v>
      </c>
      <c r="M142" s="37">
        <v>46569</v>
      </c>
      <c r="N142" s="38">
        <v>347320000</v>
      </c>
      <c r="O142" s="39">
        <f t="shared" si="11"/>
        <v>365</v>
      </c>
      <c r="P142" s="40">
        <f t="shared" si="12"/>
        <v>283</v>
      </c>
      <c r="Q142" s="41">
        <f t="shared" si="8"/>
        <v>26929194.520547945</v>
      </c>
      <c r="R142" s="5" t="s">
        <v>2276</v>
      </c>
    </row>
    <row r="143" spans="1:24" ht="49.5" customHeight="1">
      <c r="A143" s="412"/>
      <c r="B143" s="346"/>
      <c r="C143" s="346"/>
      <c r="D143" s="450" t="s">
        <v>2277</v>
      </c>
      <c r="E143" s="451"/>
      <c r="F143" s="452"/>
      <c r="G143" s="453">
        <v>5374777.083333334</v>
      </c>
      <c r="H143" s="454"/>
      <c r="I143" s="415"/>
      <c r="J143" s="331"/>
      <c r="L143" s="37">
        <v>46231</v>
      </c>
      <c r="M143" s="37">
        <v>46710</v>
      </c>
      <c r="N143" s="38">
        <v>70682000</v>
      </c>
      <c r="O143" s="39">
        <f t="shared" si="11"/>
        <v>480</v>
      </c>
      <c r="P143" s="40">
        <f t="shared" si="12"/>
        <v>365</v>
      </c>
      <c r="Q143" s="41">
        <f t="shared" si="8"/>
        <v>5374777.083333334</v>
      </c>
      <c r="R143" s="5" t="s">
        <v>2277</v>
      </c>
    </row>
    <row r="144" spans="1:24" ht="49.5" customHeight="1">
      <c r="A144" s="412"/>
      <c r="B144" s="346"/>
      <c r="C144" s="346"/>
      <c r="D144" s="450" t="s">
        <v>2278</v>
      </c>
      <c r="E144" s="451"/>
      <c r="F144" s="452"/>
      <c r="G144" s="453">
        <v>11378281.188118812</v>
      </c>
      <c r="H144" s="454"/>
      <c r="I144" s="421"/>
      <c r="J144" s="331"/>
      <c r="L144" s="37">
        <v>46266</v>
      </c>
      <c r="M144" s="37">
        <v>46568</v>
      </c>
      <c r="N144" s="38">
        <v>122256000</v>
      </c>
      <c r="O144" s="39">
        <f t="shared" si="11"/>
        <v>303</v>
      </c>
      <c r="P144" s="40">
        <f t="shared" si="12"/>
        <v>282</v>
      </c>
      <c r="Q144" s="41">
        <f t="shared" si="8"/>
        <v>11378281.188118812</v>
      </c>
      <c r="R144" s="5" t="s">
        <v>2278</v>
      </c>
    </row>
  </sheetData>
  <mergeCells count="316">
    <mergeCell ref="D144:F144"/>
    <mergeCell ref="G144:H144"/>
    <mergeCell ref="D141:F141"/>
    <mergeCell ref="G141:H141"/>
    <mergeCell ref="D142:F142"/>
    <mergeCell ref="G142:H142"/>
    <mergeCell ref="D143:F143"/>
    <mergeCell ref="G143:H143"/>
    <mergeCell ref="D138:F138"/>
    <mergeCell ref="G138:H138"/>
    <mergeCell ref="D139:F139"/>
    <mergeCell ref="G139:H139"/>
    <mergeCell ref="D140:F140"/>
    <mergeCell ref="G140:H140"/>
    <mergeCell ref="D135:F135"/>
    <mergeCell ref="G135:H135"/>
    <mergeCell ref="D136:F136"/>
    <mergeCell ref="G136:H136"/>
    <mergeCell ref="D137:F137"/>
    <mergeCell ref="G137:H137"/>
    <mergeCell ref="D132:F132"/>
    <mergeCell ref="G132:H132"/>
    <mergeCell ref="D133:F133"/>
    <mergeCell ref="G133:H133"/>
    <mergeCell ref="D134:F134"/>
    <mergeCell ref="G134:H134"/>
    <mergeCell ref="G128:H128"/>
    <mergeCell ref="D129:F129"/>
    <mergeCell ref="G129:H129"/>
    <mergeCell ref="D130:F130"/>
    <mergeCell ref="G130:H130"/>
    <mergeCell ref="D131:F131"/>
    <mergeCell ref="G131:H131"/>
    <mergeCell ref="I123:I144"/>
    <mergeCell ref="J123:J144"/>
    <mergeCell ref="D124:F124"/>
    <mergeCell ref="G124:H124"/>
    <mergeCell ref="D125:F125"/>
    <mergeCell ref="G125:H125"/>
    <mergeCell ref="D126:F126"/>
    <mergeCell ref="G126:H126"/>
    <mergeCell ref="D127:F127"/>
    <mergeCell ref="G127:H127"/>
    <mergeCell ref="D121:F121"/>
    <mergeCell ref="G121:H121"/>
    <mergeCell ref="D122:F122"/>
    <mergeCell ref="G122:H122"/>
    <mergeCell ref="A123:A144"/>
    <mergeCell ref="B123:B144"/>
    <mergeCell ref="C123:C144"/>
    <mergeCell ref="D123:F123"/>
    <mergeCell ref="G123:H123"/>
    <mergeCell ref="D128:F128"/>
    <mergeCell ref="D118:F118"/>
    <mergeCell ref="G118:H118"/>
    <mergeCell ref="D119:F119"/>
    <mergeCell ref="G119:H119"/>
    <mergeCell ref="D120:F120"/>
    <mergeCell ref="G120:H120"/>
    <mergeCell ref="G114:H114"/>
    <mergeCell ref="D115:F115"/>
    <mergeCell ref="G115:H115"/>
    <mergeCell ref="D116:F116"/>
    <mergeCell ref="G116:H116"/>
    <mergeCell ref="D117:F117"/>
    <mergeCell ref="G117:H117"/>
    <mergeCell ref="I109:I122"/>
    <mergeCell ref="J109:J122"/>
    <mergeCell ref="D110:F110"/>
    <mergeCell ref="G110:H110"/>
    <mergeCell ref="D111:F111"/>
    <mergeCell ref="G111:H111"/>
    <mergeCell ref="D112:F112"/>
    <mergeCell ref="G112:H112"/>
    <mergeCell ref="D113:F113"/>
    <mergeCell ref="G113:H113"/>
    <mergeCell ref="D107:F107"/>
    <mergeCell ref="G107:H107"/>
    <mergeCell ref="D108:F108"/>
    <mergeCell ref="G108:H108"/>
    <mergeCell ref="A109:A122"/>
    <mergeCell ref="B109:B122"/>
    <mergeCell ref="C109:C122"/>
    <mergeCell ref="D109:F109"/>
    <mergeCell ref="G109:H109"/>
    <mergeCell ref="D114:F114"/>
    <mergeCell ref="D104:F104"/>
    <mergeCell ref="G104:H104"/>
    <mergeCell ref="D105:F105"/>
    <mergeCell ref="G105:H105"/>
    <mergeCell ref="D106:F106"/>
    <mergeCell ref="G106:H106"/>
    <mergeCell ref="D101:F101"/>
    <mergeCell ref="G101:H101"/>
    <mergeCell ref="D102:F102"/>
    <mergeCell ref="G102:H102"/>
    <mergeCell ref="D103:F103"/>
    <mergeCell ref="G103:H103"/>
    <mergeCell ref="G97:H97"/>
    <mergeCell ref="D98:F98"/>
    <mergeCell ref="G98:H98"/>
    <mergeCell ref="D99:F99"/>
    <mergeCell ref="G99:H99"/>
    <mergeCell ref="D100:F100"/>
    <mergeCell ref="G100:H100"/>
    <mergeCell ref="I92:I108"/>
    <mergeCell ref="J92:J108"/>
    <mergeCell ref="D93:F93"/>
    <mergeCell ref="G93:H93"/>
    <mergeCell ref="D94:F94"/>
    <mergeCell ref="G94:H94"/>
    <mergeCell ref="D95:F95"/>
    <mergeCell ref="G95:H95"/>
    <mergeCell ref="D96:F96"/>
    <mergeCell ref="G96:H96"/>
    <mergeCell ref="D90:F90"/>
    <mergeCell ref="G90:H90"/>
    <mergeCell ref="D91:F91"/>
    <mergeCell ref="G91:H91"/>
    <mergeCell ref="A92:A108"/>
    <mergeCell ref="B92:B108"/>
    <mergeCell ref="C92:C108"/>
    <mergeCell ref="D92:F92"/>
    <mergeCell ref="G92:H92"/>
    <mergeCell ref="D97:F97"/>
    <mergeCell ref="D87:F87"/>
    <mergeCell ref="G87:H87"/>
    <mergeCell ref="D88:F88"/>
    <mergeCell ref="G88:H88"/>
    <mergeCell ref="D89:F89"/>
    <mergeCell ref="G89:H89"/>
    <mergeCell ref="G83:H83"/>
    <mergeCell ref="D84:F84"/>
    <mergeCell ref="G84:H84"/>
    <mergeCell ref="D85:F85"/>
    <mergeCell ref="G85:H85"/>
    <mergeCell ref="D86:F86"/>
    <mergeCell ref="G86:H86"/>
    <mergeCell ref="I78:I91"/>
    <mergeCell ref="J78:J91"/>
    <mergeCell ref="D79:F79"/>
    <mergeCell ref="G79:H79"/>
    <mergeCell ref="D80:F80"/>
    <mergeCell ref="G80:H80"/>
    <mergeCell ref="D81:F81"/>
    <mergeCell ref="G81:H81"/>
    <mergeCell ref="D82:F82"/>
    <mergeCell ref="G82:H82"/>
    <mergeCell ref="D76:F76"/>
    <mergeCell ref="G76:H76"/>
    <mergeCell ref="D77:F77"/>
    <mergeCell ref="G77:H77"/>
    <mergeCell ref="A78:A91"/>
    <mergeCell ref="B78:B91"/>
    <mergeCell ref="C78:C91"/>
    <mergeCell ref="D78:F78"/>
    <mergeCell ref="G78:H78"/>
    <mergeCell ref="D83:F83"/>
    <mergeCell ref="D73:F73"/>
    <mergeCell ref="G73:H73"/>
    <mergeCell ref="D74:F74"/>
    <mergeCell ref="G74:H74"/>
    <mergeCell ref="D75:F75"/>
    <mergeCell ref="G75:H75"/>
    <mergeCell ref="D70:F70"/>
    <mergeCell ref="G70:H70"/>
    <mergeCell ref="D71:F71"/>
    <mergeCell ref="G71:H71"/>
    <mergeCell ref="D72:F72"/>
    <mergeCell ref="G72:H72"/>
    <mergeCell ref="G66:H66"/>
    <mergeCell ref="D67:F67"/>
    <mergeCell ref="G67:H67"/>
    <mergeCell ref="D68:F68"/>
    <mergeCell ref="G68:H68"/>
    <mergeCell ref="D69:F69"/>
    <mergeCell ref="G69:H69"/>
    <mergeCell ref="I61:I77"/>
    <mergeCell ref="J61:J77"/>
    <mergeCell ref="D62:F62"/>
    <mergeCell ref="G62:H62"/>
    <mergeCell ref="D63:F63"/>
    <mergeCell ref="G63:H63"/>
    <mergeCell ref="D64:F64"/>
    <mergeCell ref="G64:H64"/>
    <mergeCell ref="D65:F65"/>
    <mergeCell ref="G65:H65"/>
    <mergeCell ref="D59:F59"/>
    <mergeCell ref="G59:H59"/>
    <mergeCell ref="D60:F60"/>
    <mergeCell ref="G60:H60"/>
    <mergeCell ref="A61:A77"/>
    <mergeCell ref="B61:B77"/>
    <mergeCell ref="C61:C77"/>
    <mergeCell ref="D61:F61"/>
    <mergeCell ref="G61:H61"/>
    <mergeCell ref="D66:F66"/>
    <mergeCell ref="D56:F56"/>
    <mergeCell ref="G56:H56"/>
    <mergeCell ref="D57:F57"/>
    <mergeCell ref="G57:H57"/>
    <mergeCell ref="D58:F58"/>
    <mergeCell ref="G58:H58"/>
    <mergeCell ref="D53:F53"/>
    <mergeCell ref="G53:H53"/>
    <mergeCell ref="D54:F54"/>
    <mergeCell ref="G54:H54"/>
    <mergeCell ref="D55:F55"/>
    <mergeCell ref="G55:H55"/>
    <mergeCell ref="G49:H49"/>
    <mergeCell ref="D50:F50"/>
    <mergeCell ref="G50:H50"/>
    <mergeCell ref="D51:F51"/>
    <mergeCell ref="G51:H51"/>
    <mergeCell ref="D52:F52"/>
    <mergeCell ref="G52:H52"/>
    <mergeCell ref="J42:J60"/>
    <mergeCell ref="D43:F43"/>
    <mergeCell ref="G43:H43"/>
    <mergeCell ref="D44:F44"/>
    <mergeCell ref="G44:H44"/>
    <mergeCell ref="D45:F45"/>
    <mergeCell ref="G45:H45"/>
    <mergeCell ref="D46:F46"/>
    <mergeCell ref="G46:H46"/>
    <mergeCell ref="D47:F47"/>
    <mergeCell ref="A42:A60"/>
    <mergeCell ref="B42:B60"/>
    <mergeCell ref="C42:C60"/>
    <mergeCell ref="D42:F42"/>
    <mergeCell ref="G42:H42"/>
    <mergeCell ref="I42:I60"/>
    <mergeCell ref="G47:H47"/>
    <mergeCell ref="D48:F48"/>
    <mergeCell ref="G48:H48"/>
    <mergeCell ref="D49:F49"/>
    <mergeCell ref="D39:F39"/>
    <mergeCell ref="G39:H39"/>
    <mergeCell ref="D40:F40"/>
    <mergeCell ref="G40:H40"/>
    <mergeCell ref="D41:F41"/>
    <mergeCell ref="G41:H41"/>
    <mergeCell ref="D36:F36"/>
    <mergeCell ref="G36:H36"/>
    <mergeCell ref="D37:F37"/>
    <mergeCell ref="G37:H37"/>
    <mergeCell ref="D38:F38"/>
    <mergeCell ref="G38:H38"/>
    <mergeCell ref="G32:H32"/>
    <mergeCell ref="D33:F33"/>
    <mergeCell ref="G33:H33"/>
    <mergeCell ref="D34:F34"/>
    <mergeCell ref="G34:H34"/>
    <mergeCell ref="D35:F35"/>
    <mergeCell ref="G35:H35"/>
    <mergeCell ref="I26:I41"/>
    <mergeCell ref="J26:J41"/>
    <mergeCell ref="D27:F27"/>
    <mergeCell ref="G27:H27"/>
    <mergeCell ref="D28:F28"/>
    <mergeCell ref="G28:H28"/>
    <mergeCell ref="D29:F29"/>
    <mergeCell ref="G29:H29"/>
    <mergeCell ref="D30:F30"/>
    <mergeCell ref="G30:H30"/>
    <mergeCell ref="D25:F25"/>
    <mergeCell ref="G25:H25"/>
    <mergeCell ref="A26:A41"/>
    <mergeCell ref="B26:B41"/>
    <mergeCell ref="C26:C41"/>
    <mergeCell ref="D26:F26"/>
    <mergeCell ref="G26:H26"/>
    <mergeCell ref="D31:F31"/>
    <mergeCell ref="G31:H31"/>
    <mergeCell ref="D32:F32"/>
    <mergeCell ref="D22:F22"/>
    <mergeCell ref="G22:H22"/>
    <mergeCell ref="D23:F23"/>
    <mergeCell ref="G23:H23"/>
    <mergeCell ref="D24:F24"/>
    <mergeCell ref="G24:H24"/>
    <mergeCell ref="D19:F19"/>
    <mergeCell ref="G19:H19"/>
    <mergeCell ref="D20:F20"/>
    <mergeCell ref="G20:H20"/>
    <mergeCell ref="D21:F21"/>
    <mergeCell ref="G21:H21"/>
    <mergeCell ref="D16:F16"/>
    <mergeCell ref="G16:H16"/>
    <mergeCell ref="D17:F17"/>
    <mergeCell ref="G17:H17"/>
    <mergeCell ref="D18:F18"/>
    <mergeCell ref="G18:H18"/>
    <mergeCell ref="A13:C14"/>
    <mergeCell ref="D13:F14"/>
    <mergeCell ref="G13:H14"/>
    <mergeCell ref="I13:J14"/>
    <mergeCell ref="A15:B25"/>
    <mergeCell ref="C15:C25"/>
    <mergeCell ref="D15:F15"/>
    <mergeCell ref="G15:H15"/>
    <mergeCell ref="I15:I25"/>
    <mergeCell ref="J15:J25"/>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63" orientation="portrait" horizontalDpi="4294967293" r:id="rId1"/>
  <headerFooter alignWithMargins="0"/>
  <rowBreaks count="7" manualBreakCount="7">
    <brk id="25" max="9" man="1"/>
    <brk id="41" max="9" man="1"/>
    <brk id="60" max="9" man="1"/>
    <brk id="77" max="9" man="1"/>
    <brk id="91" max="9" man="1"/>
    <brk id="108" max="9" man="1"/>
    <brk id="122" max="9"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C81F5-6BCD-4D6A-961C-10A61C8B22A1}">
  <sheetPr>
    <tabColor rgb="FFFF0000"/>
    <pageSetUpPr fitToPage="1"/>
  </sheetPr>
  <dimension ref="A1:R135"/>
  <sheetViews>
    <sheetView showGridLines="0" view="pageBreakPreview" zoomScale="85" zoomScaleSheetLayoutView="85" workbookViewId="0">
      <selection sqref="A1:I1"/>
    </sheetView>
  </sheetViews>
  <sheetFormatPr defaultColWidth="8.88671875" defaultRowHeight="12"/>
  <cols>
    <col min="1" max="1" width="6.21875" style="1024" customWidth="1"/>
    <col min="2" max="2" width="11.6640625" style="1024" customWidth="1"/>
    <col min="3" max="3" width="7.77734375" style="1024" customWidth="1"/>
    <col min="4" max="4" width="8.77734375" style="1024" customWidth="1"/>
    <col min="5" max="5" width="13.77734375" style="1024" customWidth="1"/>
    <col min="6" max="6" width="10.77734375" style="137" customWidth="1"/>
    <col min="7" max="7" width="12.77734375" style="1025" customWidth="1"/>
    <col min="8" max="8" width="12.77734375" style="1024" customWidth="1"/>
    <col min="9" max="9" width="7.77734375" style="1024" customWidth="1"/>
    <col min="10" max="11" width="10.77734375" style="137" customWidth="1"/>
    <col min="12" max="13" width="8.77734375" style="137" customWidth="1"/>
    <col min="14" max="14" width="11.33203125" style="137" bestFit="1" customWidth="1"/>
    <col min="15" max="16" width="10.77734375" style="137" customWidth="1"/>
    <col min="17" max="17" width="20.77734375" style="137" customWidth="1"/>
    <col min="18" max="18" width="8.88671875" style="137"/>
    <col min="19" max="16384" width="8.88671875" style="1024"/>
  </cols>
  <sheetData>
    <row r="1" spans="1:18" s="1020" customFormat="1" ht="27.75" customHeight="1">
      <c r="A1" s="1018" t="s">
        <v>0</v>
      </c>
      <c r="B1" s="1018"/>
      <c r="C1" s="1018"/>
      <c r="D1" s="1018"/>
      <c r="E1" s="1018"/>
      <c r="F1" s="1018"/>
      <c r="G1" s="1018"/>
      <c r="H1" s="1018"/>
      <c r="I1" s="1018"/>
      <c r="J1" s="137"/>
      <c r="K1" s="137"/>
      <c r="L1" s="137"/>
      <c r="M1" s="137"/>
      <c r="N1" s="137"/>
      <c r="O1" s="137"/>
      <c r="P1" s="137"/>
      <c r="Q1" s="137"/>
      <c r="R1" s="1019"/>
    </row>
    <row r="2" spans="1:18" ht="22.5" customHeight="1">
      <c r="A2" s="1021" t="s">
        <v>1</v>
      </c>
      <c r="B2" s="1022">
        <f>'[29]제4호(참여현황)'!C2</f>
        <v>46287</v>
      </c>
      <c r="C2" s="1023"/>
      <c r="D2" s="1023"/>
    </row>
    <row r="3" spans="1:18" ht="35.1" customHeight="1" thickBot="1">
      <c r="A3" s="1026" t="s">
        <v>2</v>
      </c>
      <c r="B3" s="1026"/>
      <c r="C3" s="1026"/>
      <c r="D3" s="1027" t="s">
        <v>3</v>
      </c>
      <c r="E3" s="1026" t="s">
        <v>4</v>
      </c>
      <c r="F3" s="1026"/>
      <c r="G3" s="1026" t="s">
        <v>5</v>
      </c>
      <c r="H3" s="1026"/>
      <c r="I3" s="1027" t="s">
        <v>6</v>
      </c>
    </row>
    <row r="4" spans="1:18" ht="35.1" customHeight="1" thickTop="1">
      <c r="A4" s="1028" t="s">
        <v>2279</v>
      </c>
      <c r="B4" s="1028"/>
      <c r="C4" s="1029" t="str">
        <f>'[29]제4호(참여현황)'!C25</f>
        <v>임 성 인</v>
      </c>
      <c r="D4" s="1030">
        <v>3</v>
      </c>
      <c r="E4" s="1031">
        <f>H15</f>
        <v>138808050.72999999</v>
      </c>
      <c r="F4" s="1032">
        <f>E4/100000000</f>
        <v>1.3880805073</v>
      </c>
      <c r="G4" s="1033">
        <v>4</v>
      </c>
      <c r="H4" s="1033"/>
      <c r="I4" s="1034" t="s">
        <v>8</v>
      </c>
      <c r="J4" s="1035" t="s">
        <v>8</v>
      </c>
    </row>
    <row r="5" spans="1:18" ht="35.1" customHeight="1">
      <c r="A5" s="1036" t="s">
        <v>1751</v>
      </c>
      <c r="B5" s="1037" t="str">
        <f>'[29]제4호(참여현황)'!B26</f>
        <v>대기관리분야</v>
      </c>
      <c r="C5" s="1037" t="str">
        <f>'[29]제4호(참여현황)'!C26</f>
        <v>심 옥 란</v>
      </c>
      <c r="D5" s="1038">
        <v>7</v>
      </c>
      <c r="E5" s="1039">
        <f>H33</f>
        <v>164696181.66</v>
      </c>
      <c r="F5" s="1040">
        <f t="shared" ref="F5:F11" si="0">E5/100000000</f>
        <v>1.6469618166</v>
      </c>
      <c r="G5" s="1041">
        <v>7</v>
      </c>
      <c r="H5" s="1042">
        <f>SUM(G5:G7)/COUNTA(G5:G7)</f>
        <v>7</v>
      </c>
      <c r="I5" s="1043">
        <f>COUNTA(G5:G7)</f>
        <v>3</v>
      </c>
      <c r="J5" s="1035"/>
    </row>
    <row r="6" spans="1:18" ht="35.1" customHeight="1">
      <c r="A6" s="1044"/>
      <c r="B6" s="1037" t="str">
        <f>'[29]제4호(참여현황)'!B27</f>
        <v>수질관리분야</v>
      </c>
      <c r="C6" s="1037" t="str">
        <f>'[29]제4호(참여현황)'!C27</f>
        <v>안 상 은</v>
      </c>
      <c r="D6" s="1038">
        <v>7</v>
      </c>
      <c r="E6" s="1039">
        <f>H46</f>
        <v>105690444.53999999</v>
      </c>
      <c r="F6" s="1040">
        <f t="shared" si="0"/>
        <v>1.0569044453999998</v>
      </c>
      <c r="G6" s="1041">
        <v>7</v>
      </c>
      <c r="H6" s="1042"/>
      <c r="I6" s="1043"/>
      <c r="J6" s="1035"/>
    </row>
    <row r="7" spans="1:18" ht="35.1" customHeight="1">
      <c r="A7" s="1044"/>
      <c r="B7" s="1037" t="str">
        <f>'[29]제4호(참여현황)'!B28</f>
        <v>소음진동분야</v>
      </c>
      <c r="C7" s="1037" t="str">
        <f>'[29]제4호(참여현황)'!C28</f>
        <v>최 윤 희</v>
      </c>
      <c r="D7" s="1038">
        <v>7</v>
      </c>
      <c r="E7" s="1039">
        <f>H58</f>
        <v>152090735.09</v>
      </c>
      <c r="F7" s="1040">
        <f t="shared" si="0"/>
        <v>1.5209073509</v>
      </c>
      <c r="G7" s="1041">
        <v>7</v>
      </c>
      <c r="H7" s="1042"/>
      <c r="I7" s="1043"/>
      <c r="J7" s="1035"/>
    </row>
    <row r="8" spans="1:18" ht="35.1" customHeight="1">
      <c r="A8" s="1036" t="s">
        <v>1825</v>
      </c>
      <c r="B8" s="1037" t="str">
        <f>'[29]제4호(참여현황)'!B29</f>
        <v>소음진동분야</v>
      </c>
      <c r="C8" s="1037" t="str">
        <f>'[29]제4호(참여현황)'!C29</f>
        <v>이 현 숙</v>
      </c>
      <c r="D8" s="1038">
        <v>6</v>
      </c>
      <c r="E8" s="1039">
        <f>H70</f>
        <v>136588653.25999999</v>
      </c>
      <c r="F8" s="1040">
        <f t="shared" si="0"/>
        <v>1.3658865325999998</v>
      </c>
      <c r="G8" s="1041">
        <v>6</v>
      </c>
      <c r="H8" s="1042">
        <f>SUM(G8:G11)/COUNTA(G8:G11)</f>
        <v>6</v>
      </c>
      <c r="I8" s="1043">
        <f>COUNTA(G8:G11)</f>
        <v>4</v>
      </c>
      <c r="J8" s="137" t="s">
        <v>8</v>
      </c>
    </row>
    <row r="9" spans="1:18" ht="35.1" customHeight="1">
      <c r="A9" s="1036"/>
      <c r="B9" s="1037" t="str">
        <f>'[29]제4호(참여현황)'!B30</f>
        <v>수질관리분야</v>
      </c>
      <c r="C9" s="1037" t="str">
        <f>'[29]제4호(참여현황)'!C30</f>
        <v>김 주 식</v>
      </c>
      <c r="D9" s="1038">
        <v>6</v>
      </c>
      <c r="E9" s="1039">
        <f>H94</f>
        <v>135957543.56</v>
      </c>
      <c r="F9" s="1040">
        <f t="shared" si="0"/>
        <v>1.3595754356</v>
      </c>
      <c r="G9" s="1041">
        <v>6</v>
      </c>
      <c r="H9" s="1042"/>
      <c r="I9" s="1043"/>
    </row>
    <row r="10" spans="1:18" ht="35.1" customHeight="1">
      <c r="A10" s="1036"/>
      <c r="B10" s="1037" t="str">
        <f>'[29]제4호(참여현황)'!B31</f>
        <v>대기관리분야</v>
      </c>
      <c r="C10" s="1037" t="str">
        <f>'[29]제4호(참여현황)'!C31</f>
        <v>장 성 찬</v>
      </c>
      <c r="D10" s="1038">
        <v>6</v>
      </c>
      <c r="E10" s="1039">
        <f>H108</f>
        <v>132510814.41999999</v>
      </c>
      <c r="F10" s="1040">
        <f t="shared" si="0"/>
        <v>1.3251081441999999</v>
      </c>
      <c r="G10" s="1041">
        <v>6</v>
      </c>
      <c r="H10" s="1042"/>
      <c r="I10" s="1043"/>
    </row>
    <row r="11" spans="1:18" ht="35.1" customHeight="1">
      <c r="A11" s="1036"/>
      <c r="B11" s="1037" t="str">
        <f>'[29]제4호(참여현황)'!B32</f>
        <v>폐기물처리분야</v>
      </c>
      <c r="C11" s="1037" t="str">
        <f>'[29]제4호(참여현황)'!C32</f>
        <v>김 종 헌</v>
      </c>
      <c r="D11" s="1038">
        <v>6</v>
      </c>
      <c r="E11" s="1039">
        <f>H125</f>
        <v>238907087.66</v>
      </c>
      <c r="F11" s="1040">
        <f t="shared" si="0"/>
        <v>2.3890708765999999</v>
      </c>
      <c r="G11" s="1041">
        <v>6</v>
      </c>
      <c r="H11" s="1042"/>
      <c r="I11" s="1043"/>
    </row>
    <row r="12" spans="1:18" ht="15" customHeight="1">
      <c r="K12" s="138"/>
    </row>
    <row r="13" spans="1:18" ht="24.95" customHeight="1">
      <c r="A13" s="1044" t="s">
        <v>2280</v>
      </c>
      <c r="B13" s="1044"/>
      <c r="C13" s="1044"/>
      <c r="D13" s="1044" t="s">
        <v>12</v>
      </c>
      <c r="E13" s="1044"/>
      <c r="F13" s="1044"/>
      <c r="G13" s="1036" t="s">
        <v>13</v>
      </c>
      <c r="H13" s="1045" t="s">
        <v>5</v>
      </c>
      <c r="I13" s="1045"/>
    </row>
    <row r="14" spans="1:18" ht="24.95" customHeight="1" thickBot="1">
      <c r="A14" s="1026"/>
      <c r="B14" s="1026"/>
      <c r="C14" s="1026"/>
      <c r="D14" s="1026"/>
      <c r="E14" s="1026"/>
      <c r="F14" s="1026"/>
      <c r="G14" s="1046"/>
      <c r="H14" s="1047"/>
      <c r="I14" s="1047"/>
      <c r="J14" s="137" t="s">
        <v>16</v>
      </c>
      <c r="K14" s="137" t="s">
        <v>17</v>
      </c>
      <c r="L14" s="137" t="s">
        <v>2281</v>
      </c>
      <c r="M14" s="137" t="s">
        <v>19</v>
      </c>
      <c r="N14" s="137" t="s">
        <v>2282</v>
      </c>
      <c r="O14" s="137" t="s">
        <v>20</v>
      </c>
      <c r="P14" s="137" t="s">
        <v>2283</v>
      </c>
      <c r="Q14" s="137" t="s">
        <v>437</v>
      </c>
    </row>
    <row r="15" spans="1:18" ht="50.1" customHeight="1" thickTop="1">
      <c r="A15" s="1048" t="str">
        <f>A4</f>
        <v>책임평가자</v>
      </c>
      <c r="B15" s="1049"/>
      <c r="C15" s="1050" t="str">
        <f>C4</f>
        <v>임 성 인</v>
      </c>
      <c r="D15" s="1051" t="str">
        <f>IF(O15="",Q15,CONCATENATE(Q15,CHAR(10),"*중지:",TEXT(O15,"yy.mm.dd")))</f>
        <v>슬레드 시험실 건설 사후환경영향조사</v>
      </c>
      <c r="E15" s="1052"/>
      <c r="F15" s="1053"/>
      <c r="G15" s="1054" t="str">
        <f>IF(P15&lt;&gt;"",CONCATENATE("-",CHAR(10),"협의완료",CHAR(10),TEXT(P15,"yy.mm.dd")),IF(AND(O15&lt;&gt;"",$B$2-O15&gt;=90),CONCATENATE("-",CHAR(10),"3개월이상",CHAR(10),"중지중"),IF(M15&lt;90,CONCATENATE("-",CHAR(10),"잔여월",CHAR(10),"3개월미만"),ROUND((SUM((N15*(M15/L15)/10))),2))))</f>
        <v>-
잔여월
3개월미만</v>
      </c>
      <c r="H15" s="1055">
        <f>SUM(G15:G32)</f>
        <v>138808050.72999999</v>
      </c>
      <c r="I15" s="1056">
        <v>4</v>
      </c>
      <c r="J15" s="1057">
        <v>42852</v>
      </c>
      <c r="K15" s="1058">
        <v>46326</v>
      </c>
      <c r="L15" s="1059">
        <f t="shared" ref="L15:L78" si="1">K15-J15+1</f>
        <v>3475</v>
      </c>
      <c r="M15" s="1059">
        <f>IF(O15="",IF((K15-$B$2+1)&gt;365,365,K15-$B$2+1),IF(K15-O15+1&gt;=365,365,K15-O15+1))</f>
        <v>40</v>
      </c>
      <c r="N15" s="1060">
        <v>1173362000</v>
      </c>
      <c r="O15" s="1061"/>
      <c r="P15" s="1062"/>
      <c r="Q15" s="1063" t="s">
        <v>2284</v>
      </c>
    </row>
    <row r="16" spans="1:18" ht="50.1" customHeight="1">
      <c r="A16" s="1064"/>
      <c r="B16" s="1065"/>
      <c r="C16" s="1066"/>
      <c r="D16" s="463" t="str">
        <f t="shared" ref="D16:D79" si="2">IF(O16="",Q16,CONCATENATE(Q16,CHAR(10),"*중지:",TEXT(O16,"yy.mm.dd")))</f>
        <v>청양-신양IC도로건설공사 사후환경영향조사용역</v>
      </c>
      <c r="E16" s="464"/>
      <c r="F16" s="465"/>
      <c r="G16" s="1067">
        <f t="shared" ref="G16:G79" si="3">IF(P16&lt;&gt;"",CONCATENATE("-",CHAR(10),"협의완료",CHAR(10),TEXT(P16,"yy.mm.dd")),IF(AND(O16&lt;&gt;"",$B$2-O16&gt;=90),CONCATENATE("-",CHAR(10),"3개월이상",CHAR(10),"중지중"),IF(M16&lt;90,CONCATENATE("-",CHAR(10),"잔여월",CHAR(10),"3개월미만"),ROUND((SUM((N16*(M16/L16)/10))),2))))</f>
        <v>5051753.09</v>
      </c>
      <c r="H16" s="1068"/>
      <c r="I16" s="1069"/>
      <c r="J16" s="1070">
        <v>42986</v>
      </c>
      <c r="K16" s="1071">
        <v>46477</v>
      </c>
      <c r="L16" s="1072">
        <f t="shared" si="1"/>
        <v>3492</v>
      </c>
      <c r="M16" s="1072">
        <f t="shared" ref="M16:M79" si="4">IF(O16="",IF((K16-$B$2+1)&gt;365,365,K16-$B$2+1),IF(K16-O16+1&gt;=365,365,K16-O16+1))</f>
        <v>191</v>
      </c>
      <c r="N16" s="1073">
        <v>923598000</v>
      </c>
      <c r="O16" s="1074"/>
      <c r="P16" s="1075"/>
      <c r="Q16" s="1076" t="s">
        <v>2285</v>
      </c>
    </row>
    <row r="17" spans="1:17" ht="50.1" customHeight="1">
      <c r="A17" s="1064"/>
      <c r="B17" s="1065"/>
      <c r="C17" s="1066"/>
      <c r="D17" s="463" t="str">
        <f t="shared" si="2"/>
        <v>대전도안 갑천지구 친수구역 조성사업 사후환경영향조사용역</v>
      </c>
      <c r="E17" s="464"/>
      <c r="F17" s="465"/>
      <c r="G17" s="1067">
        <f t="shared" si="3"/>
        <v>15483815.880000001</v>
      </c>
      <c r="H17" s="1068"/>
      <c r="I17" s="1069"/>
      <c r="J17" s="1070">
        <v>42902</v>
      </c>
      <c r="K17" s="1071">
        <v>47132</v>
      </c>
      <c r="L17" s="1072">
        <f t="shared" si="1"/>
        <v>4231</v>
      </c>
      <c r="M17" s="1072">
        <f t="shared" si="4"/>
        <v>365</v>
      </c>
      <c r="N17" s="1073">
        <v>1794850000</v>
      </c>
      <c r="O17" s="1074"/>
      <c r="P17" s="1075"/>
      <c r="Q17" s="1076" t="s">
        <v>699</v>
      </c>
    </row>
    <row r="18" spans="1:17" ht="50.1" customHeight="1">
      <c r="A18" s="1064"/>
      <c r="B18" s="1065"/>
      <c r="C18" s="1066"/>
      <c r="D18" s="1077" t="str">
        <f t="shared" si="2"/>
        <v>고양창릉 공공주택지구 조성사업 환경영향평가 용역</v>
      </c>
      <c r="E18" s="1078"/>
      <c r="F18" s="1079"/>
      <c r="G18" s="1067" t="str">
        <f t="shared" si="3"/>
        <v>-
협의완료
21.11.12</v>
      </c>
      <c r="H18" s="1068"/>
      <c r="I18" s="1069"/>
      <c r="J18" s="1070">
        <v>44021</v>
      </c>
      <c r="K18" s="1071">
        <v>46576</v>
      </c>
      <c r="L18" s="1072">
        <f t="shared" si="1"/>
        <v>2556</v>
      </c>
      <c r="M18" s="1072">
        <f t="shared" si="4"/>
        <v>290</v>
      </c>
      <c r="N18" s="1073">
        <v>3089350000</v>
      </c>
      <c r="O18" s="1074"/>
      <c r="P18" s="1075">
        <v>44512</v>
      </c>
      <c r="Q18" s="1076" t="s">
        <v>2286</v>
      </c>
    </row>
    <row r="19" spans="1:17" ht="50.1" customHeight="1">
      <c r="A19" s="1064"/>
      <c r="B19" s="1065"/>
      <c r="C19" s="1066"/>
      <c r="D19" s="463" t="str">
        <f t="shared" si="2"/>
        <v>국도5호선 춘천-화천2 도로건설공사 사후환경영향조사용역</v>
      </c>
      <c r="E19" s="464"/>
      <c r="F19" s="465"/>
      <c r="G19" s="1067">
        <f t="shared" si="3"/>
        <v>9464652.7799999993</v>
      </c>
      <c r="H19" s="1068"/>
      <c r="I19" s="1069"/>
      <c r="J19" s="1070">
        <v>43271</v>
      </c>
      <c r="K19" s="1071">
        <v>46870</v>
      </c>
      <c r="L19" s="1072">
        <f t="shared" si="1"/>
        <v>3600</v>
      </c>
      <c r="M19" s="1072">
        <f t="shared" si="4"/>
        <v>365</v>
      </c>
      <c r="N19" s="1073">
        <v>933500000</v>
      </c>
      <c r="O19" s="1074"/>
      <c r="P19" s="1075"/>
      <c r="Q19" s="1076" t="s">
        <v>2287</v>
      </c>
    </row>
    <row r="20" spans="1:17" ht="50.1" customHeight="1">
      <c r="A20" s="1064"/>
      <c r="B20" s="1065"/>
      <c r="C20" s="1066"/>
      <c r="D20" s="463" t="str">
        <f t="shared" si="2"/>
        <v>오송 바이오산업단지 조성사업 사후환경영향조사 용역</v>
      </c>
      <c r="E20" s="464"/>
      <c r="F20" s="465"/>
      <c r="G20" s="1067">
        <f t="shared" si="3"/>
        <v>12723492.77</v>
      </c>
      <c r="H20" s="1068"/>
      <c r="I20" s="1069"/>
      <c r="J20" s="1070">
        <v>44725</v>
      </c>
      <c r="K20" s="1071">
        <v>46660</v>
      </c>
      <c r="L20" s="1072">
        <f t="shared" si="1"/>
        <v>1936</v>
      </c>
      <c r="M20" s="1072">
        <f t="shared" si="4"/>
        <v>365</v>
      </c>
      <c r="N20" s="1073">
        <v>674868000</v>
      </c>
      <c r="O20" s="1074"/>
      <c r="P20" s="1075"/>
      <c r="Q20" s="1076" t="s">
        <v>1590</v>
      </c>
    </row>
    <row r="21" spans="1:17" ht="50.1" customHeight="1">
      <c r="A21" s="1064"/>
      <c r="B21" s="1065"/>
      <c r="C21" s="1066"/>
      <c r="D21" s="1077" t="str">
        <f t="shared" si="2"/>
        <v>하남일반산단 재생사업 사후환경영향조사 용역
*중지:26.09.07</v>
      </c>
      <c r="E21" s="1078"/>
      <c r="F21" s="1079"/>
      <c r="G21" s="1067" t="str">
        <f t="shared" si="3"/>
        <v>-
잔여월
3개월미만</v>
      </c>
      <c r="H21" s="1068"/>
      <c r="I21" s="1069"/>
      <c r="J21" s="1070">
        <v>44036</v>
      </c>
      <c r="K21" s="1071">
        <v>46295</v>
      </c>
      <c r="L21" s="1072">
        <f t="shared" si="1"/>
        <v>2260</v>
      </c>
      <c r="M21" s="1072">
        <f t="shared" si="4"/>
        <v>24</v>
      </c>
      <c r="N21" s="1073">
        <v>1482880000</v>
      </c>
      <c r="O21" s="1074">
        <v>46272</v>
      </c>
      <c r="P21" s="1075"/>
      <c r="Q21" s="1076" t="s">
        <v>2288</v>
      </c>
    </row>
    <row r="22" spans="1:17" ht="50.1" customHeight="1">
      <c r="A22" s="1064"/>
      <c r="B22" s="1065"/>
      <c r="C22" s="1066"/>
      <c r="D22" s="1077" t="str">
        <f t="shared" si="2"/>
        <v>김포00 기업형임대주택 공급촉진지구 전략환경영향평가
*중지:20.12.24</v>
      </c>
      <c r="E22" s="1078"/>
      <c r="F22" s="1079"/>
      <c r="G22" s="1067" t="str">
        <f t="shared" si="3"/>
        <v>-
협의완료
20.06.30</v>
      </c>
      <c r="H22" s="1068"/>
      <c r="I22" s="1069"/>
      <c r="J22" s="1070">
        <v>42454</v>
      </c>
      <c r="K22" s="1071">
        <v>44196</v>
      </c>
      <c r="L22" s="1072">
        <f t="shared" si="1"/>
        <v>1743</v>
      </c>
      <c r="M22" s="1072">
        <f t="shared" si="4"/>
        <v>8</v>
      </c>
      <c r="N22" s="1073">
        <v>128700000</v>
      </c>
      <c r="O22" s="1074">
        <v>44189</v>
      </c>
      <c r="P22" s="1075">
        <v>44012</v>
      </c>
      <c r="Q22" s="1076" t="s">
        <v>2289</v>
      </c>
    </row>
    <row r="23" spans="1:17" ht="50.1" customHeight="1">
      <c r="A23" s="1064"/>
      <c r="B23" s="1065"/>
      <c r="C23" s="1066"/>
      <c r="D23" s="463" t="str">
        <f t="shared" si="2"/>
        <v>양주장흥 공공주택지구 조성사업 환경영향평가 용역</v>
      </c>
      <c r="E23" s="464"/>
      <c r="F23" s="465"/>
      <c r="G23" s="1067" t="str">
        <f t="shared" si="3"/>
        <v>-
협의완료
26.02.05</v>
      </c>
      <c r="H23" s="1068"/>
      <c r="I23" s="1069"/>
      <c r="J23" s="1070">
        <v>45077</v>
      </c>
      <c r="K23" s="1071">
        <v>47268</v>
      </c>
      <c r="L23" s="1072">
        <f t="shared" si="1"/>
        <v>2192</v>
      </c>
      <c r="M23" s="1072">
        <f t="shared" si="4"/>
        <v>365</v>
      </c>
      <c r="N23" s="1073">
        <v>1249270000</v>
      </c>
      <c r="O23" s="1074"/>
      <c r="P23" s="1075">
        <v>46058</v>
      </c>
      <c r="Q23" s="1076" t="s">
        <v>2290</v>
      </c>
    </row>
    <row r="24" spans="1:17" ht="50.1" customHeight="1">
      <c r="A24" s="1064"/>
      <c r="B24" s="1065"/>
      <c r="C24" s="1066"/>
      <c r="D24" s="463" t="str">
        <f t="shared" si="2"/>
        <v>대구대공원 민간공원조성 특례사업 사후환경영향조사용역(공사시)</v>
      </c>
      <c r="E24" s="464"/>
      <c r="F24" s="465"/>
      <c r="G24" s="1067">
        <f t="shared" si="3"/>
        <v>16656916.15</v>
      </c>
      <c r="H24" s="1068"/>
      <c r="I24" s="1069"/>
      <c r="J24" s="1070">
        <v>45495</v>
      </c>
      <c r="K24" s="1071">
        <v>46955</v>
      </c>
      <c r="L24" s="1072">
        <f t="shared" si="1"/>
        <v>1461</v>
      </c>
      <c r="M24" s="1072">
        <f t="shared" si="4"/>
        <v>365</v>
      </c>
      <c r="N24" s="1073">
        <v>666733000</v>
      </c>
      <c r="O24" s="1074"/>
      <c r="P24" s="1075"/>
      <c r="Q24" s="1076" t="s">
        <v>1265</v>
      </c>
    </row>
    <row r="25" spans="1:17" ht="50.1" customHeight="1">
      <c r="A25" s="1064"/>
      <c r="B25" s="1065"/>
      <c r="C25" s="1066"/>
      <c r="D25" s="1077" t="str">
        <f t="shared" si="2"/>
        <v>죽장-달산간 도로건설공사 환경영향평가용역
*중지:25.08.28</v>
      </c>
      <c r="E25" s="1078"/>
      <c r="F25" s="1079"/>
      <c r="G25" s="1067" t="str">
        <f t="shared" si="3"/>
        <v>-
3개월이상
중지중</v>
      </c>
      <c r="H25" s="1068"/>
      <c r="I25" s="1069"/>
      <c r="J25" s="1070">
        <v>45545</v>
      </c>
      <c r="K25" s="1071">
        <v>45909</v>
      </c>
      <c r="L25" s="1072">
        <f t="shared" si="1"/>
        <v>365</v>
      </c>
      <c r="M25" s="1072">
        <f t="shared" si="4"/>
        <v>13</v>
      </c>
      <c r="N25" s="1073">
        <v>653564000</v>
      </c>
      <c r="O25" s="1074">
        <v>45897</v>
      </c>
      <c r="P25" s="1075"/>
      <c r="Q25" s="1076" t="s">
        <v>2291</v>
      </c>
    </row>
    <row r="26" spans="1:17" ht="50.1" customHeight="1">
      <c r="A26" s="1064"/>
      <c r="B26" s="1065"/>
      <c r="C26" s="1066"/>
      <c r="D26" s="463" t="str">
        <f t="shared" si="2"/>
        <v>죽장-달산간 도로건설공사 환경영향평가용역
*중지:26.09.09</v>
      </c>
      <c r="E26" s="464"/>
      <c r="F26" s="465"/>
      <c r="G26" s="1067" t="str">
        <f t="shared" si="3"/>
        <v>-
잔여월
3개월미만</v>
      </c>
      <c r="H26" s="1068"/>
      <c r="I26" s="1069"/>
      <c r="J26" s="1070">
        <v>45635</v>
      </c>
      <c r="K26" s="1071">
        <v>46283</v>
      </c>
      <c r="L26" s="1072">
        <f t="shared" si="1"/>
        <v>649</v>
      </c>
      <c r="M26" s="1072">
        <v>40</v>
      </c>
      <c r="N26" s="1073">
        <v>568558000</v>
      </c>
      <c r="O26" s="1074">
        <v>46274</v>
      </c>
      <c r="P26" s="1075"/>
      <c r="Q26" s="1076" t="s">
        <v>2291</v>
      </c>
    </row>
    <row r="27" spans="1:17" ht="50.1" customHeight="1">
      <c r="A27" s="1064"/>
      <c r="B27" s="1065"/>
      <c r="C27" s="1066"/>
      <c r="D27" s="1077" t="str">
        <f t="shared" si="2"/>
        <v>낙동강 이목지구 하천환경정비사업 소규모환경영향평가용역</v>
      </c>
      <c r="E27" s="1078"/>
      <c r="F27" s="1079"/>
      <c r="G27" s="1067">
        <f t="shared" si="3"/>
        <v>8831720.4399999995</v>
      </c>
      <c r="H27" s="1068"/>
      <c r="I27" s="1069"/>
      <c r="J27" s="1070">
        <v>45642</v>
      </c>
      <c r="K27" s="1071">
        <v>46639</v>
      </c>
      <c r="L27" s="1072">
        <f t="shared" si="1"/>
        <v>998</v>
      </c>
      <c r="M27" s="1072">
        <f t="shared" si="4"/>
        <v>353</v>
      </c>
      <c r="N27" s="1073">
        <v>249690000</v>
      </c>
      <c r="O27" s="1074"/>
      <c r="P27" s="1075"/>
      <c r="Q27" s="1076" t="s">
        <v>2292</v>
      </c>
    </row>
    <row r="28" spans="1:17" ht="50.1" customHeight="1">
      <c r="A28" s="1064"/>
      <c r="B28" s="1065"/>
      <c r="C28" s="1066"/>
      <c r="D28" s="463" t="str">
        <f t="shared" si="2"/>
        <v>(주)강원랜드 카지노 리조트 조성사업 사후환경영향조사 용역</v>
      </c>
      <c r="E28" s="464"/>
      <c r="F28" s="465"/>
      <c r="G28" s="1067">
        <f t="shared" si="3"/>
        <v>9911600</v>
      </c>
      <c r="H28" s="1068"/>
      <c r="I28" s="1069"/>
      <c r="J28" s="1070">
        <v>45699</v>
      </c>
      <c r="K28" s="1071">
        <v>46793</v>
      </c>
      <c r="L28" s="1072">
        <f t="shared" si="1"/>
        <v>1095</v>
      </c>
      <c r="M28" s="1072">
        <f t="shared" si="4"/>
        <v>365</v>
      </c>
      <c r="N28" s="1073">
        <v>297348000</v>
      </c>
      <c r="O28" s="1074"/>
      <c r="P28" s="1075"/>
      <c r="Q28" s="1076" t="s">
        <v>2293</v>
      </c>
    </row>
    <row r="29" spans="1:17" ht="50.1" customHeight="1">
      <c r="A29" s="1064"/>
      <c r="B29" s="1065"/>
      <c r="C29" s="1066"/>
      <c r="D29" s="463" t="str">
        <f t="shared" si="2"/>
        <v>평택지제역세권 공공주택지구 조성사업 환경영향평가 용역</v>
      </c>
      <c r="E29" s="464"/>
      <c r="F29" s="465"/>
      <c r="G29" s="1067">
        <f t="shared" si="3"/>
        <v>42384263.119999997</v>
      </c>
      <c r="H29" s="1068"/>
      <c r="I29" s="1069"/>
      <c r="J29" s="1070">
        <v>45791</v>
      </c>
      <c r="K29" s="1071">
        <v>47981</v>
      </c>
      <c r="L29" s="1072">
        <f t="shared" si="1"/>
        <v>2191</v>
      </c>
      <c r="M29" s="1072">
        <f t="shared" si="4"/>
        <v>365</v>
      </c>
      <c r="N29" s="1073">
        <v>2544217000</v>
      </c>
      <c r="O29" s="1074"/>
      <c r="P29" s="1075"/>
      <c r="Q29" s="1076" t="s">
        <v>1267</v>
      </c>
    </row>
    <row r="30" spans="1:17" ht="50.1" customHeight="1">
      <c r="A30" s="1064"/>
      <c r="B30" s="1065"/>
      <c r="C30" s="1066"/>
      <c r="D30" s="1077" t="str">
        <f t="shared" si="2"/>
        <v>낙동강 함안 덕촌제 등 11개소 보강사업 소규모환경영향평가용역</v>
      </c>
      <c r="E30" s="1078"/>
      <c r="F30" s="1079"/>
      <c r="G30" s="1067" t="str">
        <f t="shared" si="3"/>
        <v>-
협의완료
26.09.16</v>
      </c>
      <c r="H30" s="1068"/>
      <c r="I30" s="1069"/>
      <c r="J30" s="1070">
        <v>46008</v>
      </c>
      <c r="K30" s="1071">
        <v>46412</v>
      </c>
      <c r="L30" s="1072">
        <f t="shared" si="1"/>
        <v>405</v>
      </c>
      <c r="M30" s="1072">
        <f t="shared" si="4"/>
        <v>126</v>
      </c>
      <c r="N30" s="1073">
        <v>370000000</v>
      </c>
      <c r="O30" s="1074"/>
      <c r="P30" s="1075">
        <v>46281</v>
      </c>
      <c r="Q30" s="1076" t="s">
        <v>2294</v>
      </c>
    </row>
    <row r="31" spans="1:17" ht="50.1" customHeight="1">
      <c r="A31" s="1064"/>
      <c r="B31" s="1065"/>
      <c r="C31" s="1066"/>
      <c r="D31" s="463" t="str">
        <f t="shared" si="2"/>
        <v>탑동지구 도시개발사업 사후환경영향조사</v>
      </c>
      <c r="E31" s="464"/>
      <c r="F31" s="465"/>
      <c r="G31" s="1067">
        <f t="shared" si="3"/>
        <v>16939818.32</v>
      </c>
      <c r="H31" s="1068"/>
      <c r="I31" s="1069"/>
      <c r="J31" s="1070">
        <v>46058</v>
      </c>
      <c r="K31" s="1071">
        <v>48399</v>
      </c>
      <c r="L31" s="1072">
        <f t="shared" si="1"/>
        <v>2342</v>
      </c>
      <c r="M31" s="1072">
        <f t="shared" si="4"/>
        <v>365</v>
      </c>
      <c r="N31" s="1073">
        <v>1086933000</v>
      </c>
      <c r="O31" s="1074"/>
      <c r="P31" s="1075"/>
      <c r="Q31" s="1076" t="s">
        <v>1306</v>
      </c>
    </row>
    <row r="32" spans="1:17" ht="50.1" customHeight="1" thickBot="1">
      <c r="A32" s="1064"/>
      <c r="B32" s="1065"/>
      <c r="C32" s="1066"/>
      <c r="D32" s="463" t="str">
        <f t="shared" si="2"/>
        <v>26-M-궤도장비 조종 훈련장 설치 소규모 환경영향평가용역</v>
      </c>
      <c r="E32" s="464"/>
      <c r="F32" s="465"/>
      <c r="G32" s="1067">
        <f t="shared" si="3"/>
        <v>1360018.18</v>
      </c>
      <c r="H32" s="1068"/>
      <c r="I32" s="1069"/>
      <c r="J32" s="1070">
        <v>46121</v>
      </c>
      <c r="K32" s="1071">
        <v>46417</v>
      </c>
      <c r="L32" s="1072">
        <f t="shared" si="1"/>
        <v>297</v>
      </c>
      <c r="M32" s="1072">
        <f t="shared" si="4"/>
        <v>131</v>
      </c>
      <c r="N32" s="1073">
        <v>30834000</v>
      </c>
      <c r="O32" s="1074"/>
      <c r="P32" s="1075"/>
      <c r="Q32" s="1076" t="s">
        <v>2295</v>
      </c>
    </row>
    <row r="33" spans="1:17" ht="50.1" customHeight="1">
      <c r="A33" s="1080" t="str">
        <f>A5</f>
        <v>분야별
책  임
평가자</v>
      </c>
      <c r="B33" s="1081" t="str">
        <f>B5</f>
        <v>대기관리분야</v>
      </c>
      <c r="C33" s="1081" t="str">
        <f>C5</f>
        <v>심 옥 란</v>
      </c>
      <c r="D33" s="1077" t="str">
        <f t="shared" si="2"/>
        <v>국도5호선 신림-판부1 도로건설공사 사후환경영향조사용역(1차)</v>
      </c>
      <c r="E33" s="1078"/>
      <c r="F33" s="1079"/>
      <c r="G33" s="1067">
        <f t="shared" si="3"/>
        <v>12430404.51</v>
      </c>
      <c r="H33" s="1082">
        <f>SUM(G33:G45)</f>
        <v>164696181.66</v>
      </c>
      <c r="I33" s="1083"/>
      <c r="J33" s="1057">
        <v>44617</v>
      </c>
      <c r="K33" s="1058">
        <v>47496</v>
      </c>
      <c r="L33" s="1059">
        <f t="shared" si="1"/>
        <v>2880</v>
      </c>
      <c r="M33" s="1059">
        <f t="shared" si="4"/>
        <v>365</v>
      </c>
      <c r="N33" s="1060">
        <v>980810000</v>
      </c>
      <c r="O33" s="1061"/>
      <c r="P33" s="1062"/>
      <c r="Q33" s="1063" t="s">
        <v>2296</v>
      </c>
    </row>
    <row r="34" spans="1:17" ht="50.1" customHeight="1">
      <c r="A34" s="1084"/>
      <c r="B34" s="1066"/>
      <c r="C34" s="1066"/>
      <c r="D34" s="1077" t="str">
        <f t="shared" si="2"/>
        <v>대전제2매립장(1단계)조성사업 사후환경영향조사용역(공사시)</v>
      </c>
      <c r="E34" s="1078"/>
      <c r="F34" s="1079"/>
      <c r="G34" s="1067">
        <f t="shared" si="3"/>
        <v>10824108.470000001</v>
      </c>
      <c r="H34" s="1068"/>
      <c r="I34" s="1085"/>
      <c r="J34" s="1070">
        <v>45042</v>
      </c>
      <c r="K34" s="1071">
        <v>46387</v>
      </c>
      <c r="L34" s="1072">
        <f t="shared" si="1"/>
        <v>1346</v>
      </c>
      <c r="M34" s="1072">
        <f t="shared" si="4"/>
        <v>101</v>
      </c>
      <c r="N34" s="1073">
        <v>1442500000</v>
      </c>
      <c r="O34" s="1074"/>
      <c r="P34" s="1075"/>
      <c r="Q34" s="1076" t="s">
        <v>2297</v>
      </c>
    </row>
    <row r="35" spans="1:17" ht="50.1" customHeight="1">
      <c r="A35" s="1084"/>
      <c r="B35" s="1066"/>
      <c r="C35" s="1066"/>
      <c r="D35" s="1077" t="str">
        <f t="shared" si="2"/>
        <v>화포천 진례지구 외 2개지구 하천환경정비사업 소규모 환경영향평가 용역
*중지:25.10.01</v>
      </c>
      <c r="E35" s="1078"/>
      <c r="F35" s="1079"/>
      <c r="G35" s="1067" t="str">
        <f t="shared" si="3"/>
        <v>-
3개월이상
중지중</v>
      </c>
      <c r="H35" s="1068"/>
      <c r="I35" s="1085"/>
      <c r="J35" s="1070">
        <v>45537</v>
      </c>
      <c r="K35" s="1071">
        <v>46142</v>
      </c>
      <c r="L35" s="1072">
        <f t="shared" si="1"/>
        <v>606</v>
      </c>
      <c r="M35" s="1072">
        <f t="shared" si="4"/>
        <v>212</v>
      </c>
      <c r="N35" s="1073">
        <v>247600000</v>
      </c>
      <c r="O35" s="1074">
        <v>45931</v>
      </c>
      <c r="P35" s="1075"/>
      <c r="Q35" s="1076" t="s">
        <v>2298</v>
      </c>
    </row>
    <row r="36" spans="1:17" ht="50.1" customHeight="1">
      <c r="A36" s="1084"/>
      <c r="B36" s="1066"/>
      <c r="C36" s="1066"/>
      <c r="D36" s="1077" t="str">
        <f t="shared" si="2"/>
        <v>만경강 봉동지구 하천환경정비사업 소규모환경영향평가용역
*중지:26.07.22</v>
      </c>
      <c r="E36" s="1078"/>
      <c r="F36" s="1079"/>
      <c r="G36" s="1067" t="str">
        <f t="shared" si="3"/>
        <v>-
잔여월
3개월미만</v>
      </c>
      <c r="H36" s="1068"/>
      <c r="I36" s="1085"/>
      <c r="J36" s="1070">
        <v>45576</v>
      </c>
      <c r="K36" s="1071">
        <v>46236</v>
      </c>
      <c r="L36" s="1072">
        <f t="shared" si="1"/>
        <v>661</v>
      </c>
      <c r="M36" s="1072">
        <f t="shared" si="4"/>
        <v>12</v>
      </c>
      <c r="N36" s="1073">
        <v>236019000</v>
      </c>
      <c r="O36" s="1074">
        <v>46225</v>
      </c>
      <c r="P36" s="1075"/>
      <c r="Q36" s="1076" t="s">
        <v>2299</v>
      </c>
    </row>
    <row r="37" spans="1:17" ht="50.1" customHeight="1">
      <c r="A37" s="1084"/>
      <c r="B37" s="1066"/>
      <c r="C37" s="1066"/>
      <c r="D37" s="1077" t="str">
        <f t="shared" si="2"/>
        <v>NEP 사후환경영향조사용역('25~'26)</v>
      </c>
      <c r="E37" s="1078"/>
      <c r="F37" s="1079"/>
      <c r="G37" s="1067" t="str">
        <f t="shared" si="3"/>
        <v>-
잔여월
3개월미만</v>
      </c>
      <c r="H37" s="1068"/>
      <c r="I37" s="1085"/>
      <c r="J37" s="1070">
        <v>45922</v>
      </c>
      <c r="K37" s="1071">
        <v>46295</v>
      </c>
      <c r="L37" s="1072">
        <f t="shared" si="1"/>
        <v>374</v>
      </c>
      <c r="M37" s="1072">
        <f t="shared" si="4"/>
        <v>9</v>
      </c>
      <c r="N37" s="1073">
        <v>78100000</v>
      </c>
      <c r="O37" s="1074"/>
      <c r="P37" s="1075"/>
      <c r="Q37" s="1076" t="s">
        <v>2300</v>
      </c>
    </row>
    <row r="38" spans="1:17" ht="50.1" customHeight="1">
      <c r="A38" s="1084"/>
      <c r="B38" s="1066"/>
      <c r="C38" s="1066"/>
      <c r="D38" s="1077" t="str">
        <f t="shared" si="2"/>
        <v>바이오가스 활용 청정수소생산시설 소규모 환경영향평가 용역
*중지:26.03.13</v>
      </c>
      <c r="E38" s="1078"/>
      <c r="F38" s="1079"/>
      <c r="G38" s="1067" t="str">
        <f t="shared" si="3"/>
        <v>-
3개월이상
중지중</v>
      </c>
      <c r="H38" s="1068"/>
      <c r="I38" s="1085"/>
      <c r="J38" s="1070">
        <v>45923</v>
      </c>
      <c r="K38" s="1071">
        <v>46102</v>
      </c>
      <c r="L38" s="1072">
        <f t="shared" si="1"/>
        <v>180</v>
      </c>
      <c r="M38" s="1072">
        <f t="shared" si="4"/>
        <v>9</v>
      </c>
      <c r="N38" s="1073">
        <v>19642000</v>
      </c>
      <c r="O38" s="1074">
        <v>46094</v>
      </c>
      <c r="P38" s="1075"/>
      <c r="Q38" s="1076" t="s">
        <v>2301</v>
      </c>
    </row>
    <row r="39" spans="1:17" ht="50.1" customHeight="1">
      <c r="A39" s="1084"/>
      <c r="B39" s="1066"/>
      <c r="C39" s="1066"/>
      <c r="D39" s="1077" t="str">
        <f t="shared" si="2"/>
        <v>봉곡지구 일반산업단지 개발사업 전략환경영향평가 및 환경영향평가 용역(1차)
*중지:26.05.06</v>
      </c>
      <c r="E39" s="1078"/>
      <c r="F39" s="1079"/>
      <c r="G39" s="1067" t="str">
        <f t="shared" si="3"/>
        <v>-
3개월이상
중지중</v>
      </c>
      <c r="H39" s="1068"/>
      <c r="I39" s="1085"/>
      <c r="J39" s="1070">
        <v>45972</v>
      </c>
      <c r="K39" s="1071">
        <v>46701</v>
      </c>
      <c r="L39" s="1072">
        <f t="shared" si="1"/>
        <v>730</v>
      </c>
      <c r="M39" s="1072">
        <f t="shared" si="4"/>
        <v>365</v>
      </c>
      <c r="N39" s="1073">
        <v>660771000</v>
      </c>
      <c r="O39" s="1074">
        <v>46148</v>
      </c>
      <c r="P39" s="1075"/>
      <c r="Q39" s="1076" t="s">
        <v>2302</v>
      </c>
    </row>
    <row r="40" spans="1:17" ht="50.1" customHeight="1">
      <c r="A40" s="1084"/>
      <c r="B40" s="1066"/>
      <c r="C40" s="1066"/>
      <c r="D40" s="1077" t="str">
        <f t="shared" si="2"/>
        <v>서산시 자원회시(소각)시설 설치사업 사후환경영향조사(운영시) 용역</v>
      </c>
      <c r="E40" s="1078"/>
      <c r="F40" s="1079"/>
      <c r="G40" s="1067">
        <f t="shared" si="3"/>
        <v>17140400</v>
      </c>
      <c r="H40" s="1068"/>
      <c r="I40" s="1085"/>
      <c r="J40" s="1070">
        <v>46006</v>
      </c>
      <c r="K40" s="1071">
        <v>47805</v>
      </c>
      <c r="L40" s="1072">
        <f t="shared" si="1"/>
        <v>1800</v>
      </c>
      <c r="M40" s="1072">
        <f t="shared" si="4"/>
        <v>365</v>
      </c>
      <c r="N40" s="1073">
        <v>845280000</v>
      </c>
      <c r="O40" s="1074"/>
      <c r="P40" s="1075"/>
      <c r="Q40" s="1076" t="s">
        <v>2303</v>
      </c>
    </row>
    <row r="41" spans="1:17" ht="50.1" customHeight="1">
      <c r="A41" s="1084"/>
      <c r="B41" s="1066"/>
      <c r="C41" s="1066"/>
      <c r="D41" s="1077" t="str">
        <f t="shared" si="2"/>
        <v>2035년 보령시 도시공업지역 기본계획 수립 전략환경영향평가 용역</v>
      </c>
      <c r="E41" s="1078"/>
      <c r="F41" s="1079"/>
      <c r="G41" s="1067" t="str">
        <f t="shared" si="3"/>
        <v>-
잔여월
3개월미만</v>
      </c>
      <c r="H41" s="1068"/>
      <c r="I41" s="1085"/>
      <c r="J41" s="1070">
        <v>46013</v>
      </c>
      <c r="K41" s="1071">
        <v>46372</v>
      </c>
      <c r="L41" s="1072">
        <f t="shared" si="1"/>
        <v>360</v>
      </c>
      <c r="M41" s="1072">
        <f t="shared" si="4"/>
        <v>86</v>
      </c>
      <c r="N41" s="1073">
        <v>19800000</v>
      </c>
      <c r="O41" s="1074"/>
      <c r="P41" s="1075"/>
      <c r="Q41" s="1076" t="s">
        <v>2304</v>
      </c>
    </row>
    <row r="42" spans="1:17" ht="50.1" customHeight="1">
      <c r="A42" s="1084"/>
      <c r="B42" s="1066"/>
      <c r="C42" s="1066"/>
      <c r="D42" s="1077" t="str">
        <f t="shared" si="2"/>
        <v>대구산업선 철도건설 제2공구(T/K) 사후환경영향조사용역</v>
      </c>
      <c r="E42" s="1078"/>
      <c r="F42" s="1079"/>
      <c r="G42" s="1067">
        <f t="shared" si="3"/>
        <v>38544671.450000003</v>
      </c>
      <c r="H42" s="1068"/>
      <c r="I42" s="1085"/>
      <c r="J42" s="1070">
        <v>46042</v>
      </c>
      <c r="K42" s="1071">
        <v>48759</v>
      </c>
      <c r="L42" s="1072">
        <f t="shared" si="1"/>
        <v>2718</v>
      </c>
      <c r="M42" s="1072">
        <f t="shared" si="4"/>
        <v>365</v>
      </c>
      <c r="N42" s="1073">
        <v>2870258000</v>
      </c>
      <c r="O42" s="1074"/>
      <c r="P42" s="1075"/>
      <c r="Q42" s="1076" t="s">
        <v>2305</v>
      </c>
    </row>
    <row r="43" spans="1:17" ht="50.1" customHeight="1">
      <c r="A43" s="1084"/>
      <c r="B43" s="1066"/>
      <c r="C43" s="1066"/>
      <c r="D43" s="1077" t="str">
        <f t="shared" si="2"/>
        <v>국도21호선 보령시 남포면 옥서교차로 개선공사 소규모 환경영향평가용역</v>
      </c>
      <c r="E43" s="1078"/>
      <c r="F43" s="1079"/>
      <c r="G43" s="1067" t="str">
        <f t="shared" si="3"/>
        <v>-
잔여월
3개월미만</v>
      </c>
      <c r="H43" s="1068"/>
      <c r="I43" s="1085"/>
      <c r="J43" s="1070">
        <v>46141</v>
      </c>
      <c r="K43" s="1071">
        <v>46320</v>
      </c>
      <c r="L43" s="1072">
        <f t="shared" si="1"/>
        <v>180</v>
      </c>
      <c r="M43" s="1072">
        <f t="shared" si="4"/>
        <v>34</v>
      </c>
      <c r="N43" s="1073">
        <v>67450000</v>
      </c>
      <c r="O43" s="1074"/>
      <c r="P43" s="1075"/>
      <c r="Q43" s="1076" t="s">
        <v>2306</v>
      </c>
    </row>
    <row r="44" spans="1:17" ht="50.1" customHeight="1">
      <c r="A44" s="1084"/>
      <c r="B44" s="1066"/>
      <c r="C44" s="1066"/>
      <c r="D44" s="1077" t="str">
        <f t="shared" si="2"/>
        <v>울산 U-밸리 산업단지 조성사업 환경영향평가 용역</v>
      </c>
      <c r="E44" s="1078"/>
      <c r="F44" s="1079"/>
      <c r="G44" s="1067">
        <f t="shared" si="3"/>
        <v>83941479.450000003</v>
      </c>
      <c r="H44" s="1068"/>
      <c r="I44" s="1085"/>
      <c r="J44" s="1070">
        <v>46162</v>
      </c>
      <c r="K44" s="1071">
        <v>46526</v>
      </c>
      <c r="L44" s="1072">
        <f t="shared" si="1"/>
        <v>365</v>
      </c>
      <c r="M44" s="1072">
        <f t="shared" si="4"/>
        <v>240</v>
      </c>
      <c r="N44" s="1073">
        <v>1276610000</v>
      </c>
      <c r="O44" s="1074"/>
      <c r="P44" s="1075"/>
      <c r="Q44" s="1076" t="s">
        <v>2153</v>
      </c>
    </row>
    <row r="45" spans="1:17" ht="50.1" customHeight="1" thickBot="1">
      <c r="A45" s="1084"/>
      <c r="B45" s="1066"/>
      <c r="C45" s="1066"/>
      <c r="D45" s="1077" t="str">
        <f t="shared" si="2"/>
        <v>성주산 자연휴양림 소규모환경영향평가 용역</v>
      </c>
      <c r="E45" s="1078"/>
      <c r="F45" s="1079"/>
      <c r="G45" s="1067">
        <f t="shared" si="3"/>
        <v>1815117.78</v>
      </c>
      <c r="H45" s="1068"/>
      <c r="I45" s="1085"/>
      <c r="J45" s="1070">
        <v>46273</v>
      </c>
      <c r="K45" s="1071">
        <v>46452</v>
      </c>
      <c r="L45" s="1072">
        <f t="shared" si="1"/>
        <v>180</v>
      </c>
      <c r="M45" s="1072">
        <f t="shared" si="4"/>
        <v>166</v>
      </c>
      <c r="N45" s="1073">
        <v>19682000</v>
      </c>
      <c r="O45" s="1074"/>
      <c r="P45" s="1075"/>
      <c r="Q45" s="1076" t="s">
        <v>2307</v>
      </c>
    </row>
    <row r="46" spans="1:17" ht="50.1" customHeight="1">
      <c r="A46" s="1084"/>
      <c r="B46" s="1081" t="str">
        <f>B6</f>
        <v>수질관리분야</v>
      </c>
      <c r="C46" s="1081" t="str">
        <f>C6</f>
        <v>안 상 은</v>
      </c>
      <c r="D46" s="1077" t="str">
        <f t="shared" si="2"/>
        <v>울산효문지구 사후환경영향조사(공사시) 용역</v>
      </c>
      <c r="E46" s="1078"/>
      <c r="F46" s="1079"/>
      <c r="G46" s="1067">
        <f t="shared" si="3"/>
        <v>7492090.3700000001</v>
      </c>
      <c r="H46" s="1082">
        <f>SUM(G46:G57)</f>
        <v>105690444.53999999</v>
      </c>
      <c r="I46" s="1083">
        <v>7</v>
      </c>
      <c r="J46" s="1057">
        <v>43108</v>
      </c>
      <c r="K46" s="1058">
        <v>46418</v>
      </c>
      <c r="L46" s="1059">
        <f t="shared" si="1"/>
        <v>3311</v>
      </c>
      <c r="M46" s="1059">
        <f t="shared" si="4"/>
        <v>132</v>
      </c>
      <c r="N46" s="1060">
        <v>1879266000</v>
      </c>
      <c r="O46" s="1061"/>
      <c r="P46" s="1061"/>
      <c r="Q46" s="1063" t="s">
        <v>2308</v>
      </c>
    </row>
    <row r="47" spans="1:17" ht="50.1" customHeight="1">
      <c r="A47" s="1084"/>
      <c r="B47" s="1066"/>
      <c r="C47" s="1066"/>
      <c r="D47" s="1077" t="str">
        <f t="shared" si="2"/>
        <v>하남일반산단 재생사업 사후환경영향조사 용역
*중지:26.09.07</v>
      </c>
      <c r="E47" s="1078"/>
      <c r="F47" s="1079"/>
      <c r="G47" s="1067" t="str">
        <f t="shared" si="3"/>
        <v>-
잔여월
3개월미만</v>
      </c>
      <c r="H47" s="1068"/>
      <c r="I47" s="1085"/>
      <c r="J47" s="1070">
        <v>44036</v>
      </c>
      <c r="K47" s="1071">
        <v>46295</v>
      </c>
      <c r="L47" s="1072">
        <f t="shared" si="1"/>
        <v>2260</v>
      </c>
      <c r="M47" s="1072">
        <f t="shared" si="4"/>
        <v>24</v>
      </c>
      <c r="N47" s="1073">
        <v>1482880000</v>
      </c>
      <c r="O47" s="1074">
        <v>46272</v>
      </c>
      <c r="P47" s="1075"/>
      <c r="Q47" s="1076" t="s">
        <v>2288</v>
      </c>
    </row>
    <row r="48" spans="1:17" ht="50.1" customHeight="1">
      <c r="A48" s="1084"/>
      <c r="B48" s="1066"/>
      <c r="C48" s="1066"/>
      <c r="D48" s="1077" t="str">
        <f t="shared" si="2"/>
        <v>국도3호선 연천-신탄리2 도로건설공사 사후환경영향조사용역</v>
      </c>
      <c r="E48" s="1078"/>
      <c r="F48" s="1079"/>
      <c r="G48" s="1067">
        <f t="shared" si="3"/>
        <v>8367118.0599999996</v>
      </c>
      <c r="H48" s="1068"/>
      <c r="I48" s="1085"/>
      <c r="J48" s="1070">
        <v>44174</v>
      </c>
      <c r="K48" s="1071">
        <v>47053</v>
      </c>
      <c r="L48" s="1072">
        <f t="shared" si="1"/>
        <v>2880</v>
      </c>
      <c r="M48" s="1072">
        <f t="shared" si="4"/>
        <v>365</v>
      </c>
      <c r="N48" s="1073">
        <v>660200000</v>
      </c>
      <c r="O48" s="1074"/>
      <c r="P48" s="1075"/>
      <c r="Q48" s="1076" t="s">
        <v>2309</v>
      </c>
    </row>
    <row r="49" spans="1:17" ht="50.1" customHeight="1">
      <c r="A49" s="1084"/>
      <c r="B49" s="1066"/>
      <c r="C49" s="1066"/>
      <c r="D49" s="1077" t="str">
        <f t="shared" si="2"/>
        <v>성남 신흥1구역 재개발 정비사업 소규모 환경영향평가 용역</v>
      </c>
      <c r="E49" s="1078"/>
      <c r="F49" s="1079"/>
      <c r="G49" s="1067" t="str">
        <f t="shared" si="3"/>
        <v>-
협의완료
25.11.11</v>
      </c>
      <c r="H49" s="1068"/>
      <c r="I49" s="1085"/>
      <c r="J49" s="1070">
        <v>44791</v>
      </c>
      <c r="K49" s="1071">
        <v>47116</v>
      </c>
      <c r="L49" s="1072">
        <f t="shared" si="1"/>
        <v>2326</v>
      </c>
      <c r="M49" s="1072">
        <f t="shared" si="4"/>
        <v>365</v>
      </c>
      <c r="N49" s="1073">
        <v>322000000</v>
      </c>
      <c r="O49" s="1074"/>
      <c r="P49" s="1075">
        <v>45972</v>
      </c>
      <c r="Q49" s="1076" t="s">
        <v>2310</v>
      </c>
    </row>
    <row r="50" spans="1:17" ht="50.1" customHeight="1">
      <c r="A50" s="1084"/>
      <c r="B50" s="1066"/>
      <c r="C50" s="1066"/>
      <c r="D50" s="1077" t="str">
        <f t="shared" si="2"/>
        <v>과천시자원정화센터 현대화사업 환경영향평가 용역
*중지:23.12.14</v>
      </c>
      <c r="E50" s="1078"/>
      <c r="F50" s="1079"/>
      <c r="G50" s="1067" t="str">
        <f t="shared" si="3"/>
        <v>-
3개월이상
중지중</v>
      </c>
      <c r="H50" s="1068"/>
      <c r="I50" s="1085"/>
      <c r="J50" s="1070">
        <v>44967</v>
      </c>
      <c r="K50" s="1071">
        <v>45506</v>
      </c>
      <c r="L50" s="1072">
        <f t="shared" si="1"/>
        <v>540</v>
      </c>
      <c r="M50" s="1072">
        <f t="shared" si="4"/>
        <v>233</v>
      </c>
      <c r="N50" s="1073">
        <v>772490000</v>
      </c>
      <c r="O50" s="1074">
        <v>45274</v>
      </c>
      <c r="P50" s="1075"/>
      <c r="Q50" s="1076" t="s">
        <v>2311</v>
      </c>
    </row>
    <row r="51" spans="1:17" ht="50.1" customHeight="1">
      <c r="A51" s="1084"/>
      <c r="B51" s="1066"/>
      <c r="C51" s="1066"/>
      <c r="D51" s="1077" t="str">
        <f t="shared" si="2"/>
        <v>고남-창기(제2공구) 도로건설공사 사후환경영향조사</v>
      </c>
      <c r="E51" s="1078"/>
      <c r="F51" s="1079"/>
      <c r="G51" s="1067">
        <f t="shared" si="3"/>
        <v>10248000</v>
      </c>
      <c r="H51" s="1068"/>
      <c r="I51" s="1085"/>
      <c r="J51" s="1070">
        <v>44972</v>
      </c>
      <c r="K51" s="1071">
        <v>48621</v>
      </c>
      <c r="L51" s="1072">
        <f t="shared" si="1"/>
        <v>3650</v>
      </c>
      <c r="M51" s="1072">
        <f t="shared" si="4"/>
        <v>365</v>
      </c>
      <c r="N51" s="1073">
        <v>1024800000</v>
      </c>
      <c r="O51" s="1074"/>
      <c r="P51" s="1075"/>
      <c r="Q51" s="1076" t="s">
        <v>2312</v>
      </c>
    </row>
    <row r="52" spans="1:17" ht="50.1" customHeight="1">
      <c r="A52" s="1084"/>
      <c r="B52" s="1066"/>
      <c r="C52" s="1066"/>
      <c r="D52" s="1077" t="str">
        <f t="shared" si="2"/>
        <v>갑천(국가)권역 하천기본계획 전략환경영향평가 용역
*중지:26.03.25</v>
      </c>
      <c r="E52" s="1078"/>
      <c r="F52" s="1079"/>
      <c r="G52" s="1067" t="str">
        <f t="shared" si="3"/>
        <v>-
3개월이상
중지중</v>
      </c>
      <c r="H52" s="1068"/>
      <c r="I52" s="1085"/>
      <c r="J52" s="1070">
        <v>45217</v>
      </c>
      <c r="K52" s="1071">
        <v>46161</v>
      </c>
      <c r="L52" s="1072">
        <f t="shared" si="1"/>
        <v>945</v>
      </c>
      <c r="M52" s="1072">
        <f t="shared" si="4"/>
        <v>56</v>
      </c>
      <c r="N52" s="1073">
        <v>864640000</v>
      </c>
      <c r="O52" s="1074">
        <v>46106</v>
      </c>
      <c r="P52" s="1075"/>
      <c r="Q52" s="1076" t="s">
        <v>2313</v>
      </c>
    </row>
    <row r="53" spans="1:17" ht="50.1" customHeight="1">
      <c r="A53" s="1084"/>
      <c r="B53" s="1066"/>
      <c r="C53" s="1066"/>
      <c r="D53" s="1077" t="str">
        <f t="shared" si="2"/>
        <v>민간 소형발사체 발사장 구축사업 사후환경영향조사 용역</v>
      </c>
      <c r="E53" s="1078"/>
      <c r="F53" s="1079"/>
      <c r="G53" s="1067">
        <f t="shared" si="3"/>
        <v>10630456.84</v>
      </c>
      <c r="H53" s="1068"/>
      <c r="I53" s="1085"/>
      <c r="J53" s="1070">
        <v>45338</v>
      </c>
      <c r="K53" s="1071">
        <v>46477</v>
      </c>
      <c r="L53" s="1072">
        <f t="shared" si="1"/>
        <v>1140</v>
      </c>
      <c r="M53" s="1072">
        <f t="shared" si="4"/>
        <v>191</v>
      </c>
      <c r="N53" s="1073">
        <v>634488000</v>
      </c>
      <c r="O53" s="1074"/>
      <c r="P53" s="1075"/>
      <c r="Q53" s="1076" t="s">
        <v>2254</v>
      </c>
    </row>
    <row r="54" spans="1:17" ht="50.1" customHeight="1">
      <c r="A54" s="1084"/>
      <c r="B54" s="1066"/>
      <c r="C54" s="1066"/>
      <c r="D54" s="1077" t="str">
        <f t="shared" si="2"/>
        <v>대구대공원 민간공원조성 특례사업 사후환경영향조사용역(공사시)</v>
      </c>
      <c r="E54" s="1078"/>
      <c r="F54" s="1079"/>
      <c r="G54" s="1067">
        <f t="shared" si="3"/>
        <v>16656916.15</v>
      </c>
      <c r="H54" s="1068"/>
      <c r="I54" s="1085"/>
      <c r="J54" s="1070">
        <v>45495</v>
      </c>
      <c r="K54" s="1071">
        <v>46955</v>
      </c>
      <c r="L54" s="1072">
        <f t="shared" si="1"/>
        <v>1461</v>
      </c>
      <c r="M54" s="1072">
        <f t="shared" si="4"/>
        <v>365</v>
      </c>
      <c r="N54" s="1073">
        <v>666733000</v>
      </c>
      <c r="O54" s="1074"/>
      <c r="P54" s="1075"/>
      <c r="Q54" s="1076" t="s">
        <v>1265</v>
      </c>
    </row>
    <row r="55" spans="1:17" ht="50.1" customHeight="1">
      <c r="A55" s="1084"/>
      <c r="B55" s="1066"/>
      <c r="C55" s="1066"/>
      <c r="D55" s="1077" t="str">
        <f t="shared" si="2"/>
        <v>(주)강원랜드 카지노 리조트 조성사업 사후환경영향조사 용역</v>
      </c>
      <c r="E55" s="1078"/>
      <c r="F55" s="1079"/>
      <c r="G55" s="1067">
        <f t="shared" si="3"/>
        <v>9911600</v>
      </c>
      <c r="H55" s="1068"/>
      <c r="I55" s="1085"/>
      <c r="J55" s="1070">
        <v>45699</v>
      </c>
      <c r="K55" s="1071">
        <v>46793</v>
      </c>
      <c r="L55" s="1072">
        <f t="shared" si="1"/>
        <v>1095</v>
      </c>
      <c r="M55" s="1072">
        <f t="shared" si="4"/>
        <v>365</v>
      </c>
      <c r="N55" s="1073">
        <v>297348000</v>
      </c>
      <c r="O55" s="1074"/>
      <c r="P55" s="1075"/>
      <c r="Q55" s="1076" t="s">
        <v>2293</v>
      </c>
    </row>
    <row r="56" spans="1:17" ht="50.1" customHeight="1">
      <c r="A56" s="1084"/>
      <c r="B56" s="1066"/>
      <c r="C56" s="1066"/>
      <c r="D56" s="1077" t="str">
        <f t="shared" si="2"/>
        <v>평택지제역세권 공공주택지구 조성사업 환경영향평가 용역</v>
      </c>
      <c r="E56" s="1078"/>
      <c r="F56" s="1079"/>
      <c r="G56" s="1067">
        <f t="shared" si="3"/>
        <v>42384263.119999997</v>
      </c>
      <c r="H56" s="1068"/>
      <c r="I56" s="1085"/>
      <c r="J56" s="1070">
        <v>45791</v>
      </c>
      <c r="K56" s="1071">
        <v>47981</v>
      </c>
      <c r="L56" s="1072">
        <f t="shared" si="1"/>
        <v>2191</v>
      </c>
      <c r="M56" s="1072">
        <f t="shared" si="4"/>
        <v>365</v>
      </c>
      <c r="N56" s="1073">
        <v>2544217000</v>
      </c>
      <c r="O56" s="1074"/>
      <c r="P56" s="1075"/>
      <c r="Q56" s="1076" t="s">
        <v>1267</v>
      </c>
    </row>
    <row r="57" spans="1:17" ht="50.1" customHeight="1" thickBot="1">
      <c r="A57" s="1084"/>
      <c r="B57" s="1066"/>
      <c r="C57" s="1066"/>
      <c r="D57" s="1077" t="str">
        <f t="shared" si="2"/>
        <v>국도5호선 달성 구지 차천교차로 소규모 환경영향평가 용역
*중지:26.07.21</v>
      </c>
      <c r="E57" s="1078"/>
      <c r="F57" s="1079"/>
      <c r="G57" s="1067" t="str">
        <f t="shared" si="3"/>
        <v>-
잔여월
3개월미만</v>
      </c>
      <c r="H57" s="1068"/>
      <c r="I57" s="1085"/>
      <c r="J57" s="1070">
        <v>45923</v>
      </c>
      <c r="K57" s="1071">
        <v>46241</v>
      </c>
      <c r="L57" s="1072">
        <f t="shared" si="1"/>
        <v>319</v>
      </c>
      <c r="M57" s="1072">
        <f t="shared" si="4"/>
        <v>18</v>
      </c>
      <c r="N57" s="1073">
        <v>50914000</v>
      </c>
      <c r="O57" s="1074">
        <v>46224</v>
      </c>
      <c r="P57" s="1075"/>
      <c r="Q57" s="1076" t="s">
        <v>2314</v>
      </c>
    </row>
    <row r="58" spans="1:17" ht="50.1" customHeight="1">
      <c r="A58" s="1084"/>
      <c r="B58" s="1081" t="str">
        <f>B7</f>
        <v>소음진동분야</v>
      </c>
      <c r="C58" s="1081" t="str">
        <f>C7</f>
        <v>최 윤 희</v>
      </c>
      <c r="D58" s="1077" t="str">
        <f t="shared" si="2"/>
        <v>서해선 복선전철(평택-송산) 사후환경영향조사</v>
      </c>
      <c r="E58" s="1078"/>
      <c r="F58" s="1079"/>
      <c r="G58" s="1067">
        <f t="shared" si="3"/>
        <v>32158141.530000001</v>
      </c>
      <c r="H58" s="1082">
        <f>SUM(G58:G69)</f>
        <v>152090735.09</v>
      </c>
      <c r="I58" s="1083">
        <v>7</v>
      </c>
      <c r="J58" s="1057">
        <v>42156</v>
      </c>
      <c r="K58" s="1058">
        <v>46691</v>
      </c>
      <c r="L58" s="1059">
        <f t="shared" si="1"/>
        <v>4536</v>
      </c>
      <c r="M58" s="1059">
        <f t="shared" si="4"/>
        <v>365</v>
      </c>
      <c r="N58" s="1060">
        <v>3996420000</v>
      </c>
      <c r="O58" s="1061"/>
      <c r="P58" s="1062"/>
      <c r="Q58" s="1063" t="s">
        <v>2315</v>
      </c>
    </row>
    <row r="59" spans="1:17" ht="50.1" customHeight="1">
      <c r="A59" s="1084"/>
      <c r="B59" s="1066"/>
      <c r="C59" s="1066"/>
      <c r="D59" s="1077" t="str">
        <f t="shared" si="2"/>
        <v>대전도안 갑천지구 친수구역 조성사업 사후환경영향조사용역</v>
      </c>
      <c r="E59" s="1078"/>
      <c r="F59" s="1079"/>
      <c r="G59" s="1067">
        <f t="shared" si="3"/>
        <v>15483815.880000001</v>
      </c>
      <c r="H59" s="1068"/>
      <c r="I59" s="1085"/>
      <c r="J59" s="1070">
        <v>42902</v>
      </c>
      <c r="K59" s="1071">
        <v>47132</v>
      </c>
      <c r="L59" s="1072">
        <f t="shared" si="1"/>
        <v>4231</v>
      </c>
      <c r="M59" s="1072">
        <f t="shared" si="4"/>
        <v>365</v>
      </c>
      <c r="N59" s="1073">
        <v>1794850000</v>
      </c>
      <c r="O59" s="1074"/>
      <c r="P59" s="1075"/>
      <c r="Q59" s="1076" t="s">
        <v>699</v>
      </c>
    </row>
    <row r="60" spans="1:17" ht="50.1" customHeight="1">
      <c r="A60" s="1084"/>
      <c r="B60" s="1066"/>
      <c r="C60" s="1066"/>
      <c r="D60" s="1077" t="str">
        <f t="shared" si="2"/>
        <v>고양창릉 공공주택지구 조성사업 환경영향평가 용역</v>
      </c>
      <c r="E60" s="1078"/>
      <c r="F60" s="1079"/>
      <c r="G60" s="1067" t="str">
        <f t="shared" si="3"/>
        <v>-
협의완료
21.11.12</v>
      </c>
      <c r="H60" s="1068"/>
      <c r="I60" s="1085"/>
      <c r="J60" s="1070">
        <v>44021</v>
      </c>
      <c r="K60" s="1071">
        <v>46576</v>
      </c>
      <c r="L60" s="1072">
        <f t="shared" si="1"/>
        <v>2556</v>
      </c>
      <c r="M60" s="1072">
        <f t="shared" si="4"/>
        <v>290</v>
      </c>
      <c r="N60" s="1073">
        <v>3089350000</v>
      </c>
      <c r="O60" s="1074"/>
      <c r="P60" s="1075">
        <v>44512</v>
      </c>
      <c r="Q60" s="1076" t="s">
        <v>2286</v>
      </c>
    </row>
    <row r="61" spans="1:17" ht="50.1" customHeight="1">
      <c r="A61" s="1084"/>
      <c r="B61" s="1066"/>
      <c r="C61" s="1066"/>
      <c r="D61" s="1077" t="str">
        <f t="shared" si="2"/>
        <v>울산효문지구 사후환경영향조사(공사시) 용역</v>
      </c>
      <c r="E61" s="1078"/>
      <c r="F61" s="1079"/>
      <c r="G61" s="1067">
        <f t="shared" si="3"/>
        <v>7492090.3700000001</v>
      </c>
      <c r="H61" s="1068"/>
      <c r="I61" s="1085"/>
      <c r="J61" s="1070">
        <v>43108</v>
      </c>
      <c r="K61" s="1071">
        <v>46418</v>
      </c>
      <c r="L61" s="1072">
        <f t="shared" si="1"/>
        <v>3311</v>
      </c>
      <c r="M61" s="1072">
        <f t="shared" si="4"/>
        <v>132</v>
      </c>
      <c r="N61" s="1073">
        <v>1879266000</v>
      </c>
      <c r="O61" s="1074"/>
      <c r="P61" s="1075"/>
      <c r="Q61" s="1076" t="s">
        <v>2308</v>
      </c>
    </row>
    <row r="62" spans="1:17" ht="50.1" customHeight="1">
      <c r="A62" s="1084"/>
      <c r="B62" s="1066"/>
      <c r="C62" s="1066"/>
      <c r="D62" s="1077" t="str">
        <f t="shared" si="2"/>
        <v>함양-창녕(함양-합천) 고속도로 건설사업 사후환경영향조사 용역</v>
      </c>
      <c r="E62" s="1078"/>
      <c r="F62" s="1079"/>
      <c r="G62" s="1067">
        <f t="shared" si="3"/>
        <v>36293706.130000003</v>
      </c>
      <c r="H62" s="1068"/>
      <c r="I62" s="1085"/>
      <c r="J62" s="1070">
        <v>43244</v>
      </c>
      <c r="K62" s="1071">
        <v>47483</v>
      </c>
      <c r="L62" s="1072">
        <f t="shared" si="1"/>
        <v>4240</v>
      </c>
      <c r="M62" s="1072">
        <f t="shared" si="4"/>
        <v>365</v>
      </c>
      <c r="N62" s="1073">
        <v>4216036000</v>
      </c>
      <c r="O62" s="1074"/>
      <c r="P62" s="1075"/>
      <c r="Q62" s="1076" t="s">
        <v>2316</v>
      </c>
    </row>
    <row r="63" spans="1:17" ht="50.1" customHeight="1">
      <c r="A63" s="1084"/>
      <c r="B63" s="1066"/>
      <c r="C63" s="1066"/>
      <c r="D63" s="1077" t="str">
        <f t="shared" si="2"/>
        <v>하남일반산단 재생사업 사후환경영향조사 용역
*중지:26.09.07</v>
      </c>
      <c r="E63" s="1078"/>
      <c r="F63" s="1079"/>
      <c r="G63" s="1067" t="str">
        <f t="shared" si="3"/>
        <v>-
잔여월
3개월미만</v>
      </c>
      <c r="H63" s="1068"/>
      <c r="I63" s="1085"/>
      <c r="J63" s="1070">
        <v>44036</v>
      </c>
      <c r="K63" s="1071">
        <v>46295</v>
      </c>
      <c r="L63" s="1072">
        <f t="shared" si="1"/>
        <v>2260</v>
      </c>
      <c r="M63" s="1072">
        <f t="shared" si="4"/>
        <v>24</v>
      </c>
      <c r="N63" s="1073">
        <v>1482880000</v>
      </c>
      <c r="O63" s="1074">
        <v>46272</v>
      </c>
      <c r="P63" s="1075"/>
      <c r="Q63" s="1076" t="s">
        <v>2288</v>
      </c>
    </row>
    <row r="64" spans="1:17" ht="50.1" customHeight="1">
      <c r="A64" s="1084"/>
      <c r="B64" s="1066"/>
      <c r="C64" s="1066"/>
      <c r="D64" s="1077" t="str">
        <f t="shared" si="2"/>
        <v>국도3호선 연천-신탄리2 도로건설공사 사후환경영향조사용역</v>
      </c>
      <c r="E64" s="1078"/>
      <c r="F64" s="1079"/>
      <c r="G64" s="1067">
        <f t="shared" si="3"/>
        <v>8367118.0599999996</v>
      </c>
      <c r="H64" s="1068"/>
      <c r="I64" s="1085"/>
      <c r="J64" s="1070">
        <v>44174</v>
      </c>
      <c r="K64" s="1071">
        <v>47053</v>
      </c>
      <c r="L64" s="1072">
        <f t="shared" si="1"/>
        <v>2880</v>
      </c>
      <c r="M64" s="1072">
        <f t="shared" si="4"/>
        <v>365</v>
      </c>
      <c r="N64" s="1073">
        <v>660200000</v>
      </c>
      <c r="O64" s="1074"/>
      <c r="P64" s="1075"/>
      <c r="Q64" s="1076" t="s">
        <v>2309</v>
      </c>
    </row>
    <row r="65" spans="1:17" ht="50.1" customHeight="1">
      <c r="A65" s="1084"/>
      <c r="B65" s="1066"/>
      <c r="C65" s="1066"/>
      <c r="D65" s="1077" t="str">
        <f t="shared" si="2"/>
        <v>아산탕정2 도시개발사업 환경영향평가용역</v>
      </c>
      <c r="E65" s="1078"/>
      <c r="F65" s="1079"/>
      <c r="G65" s="1067" t="str">
        <f t="shared" si="3"/>
        <v>-
협의완료
25.07.15</v>
      </c>
      <c r="H65" s="1068"/>
      <c r="I65" s="1085"/>
      <c r="J65" s="1070">
        <v>44249</v>
      </c>
      <c r="K65" s="1071">
        <v>47026</v>
      </c>
      <c r="L65" s="1072">
        <f t="shared" si="1"/>
        <v>2778</v>
      </c>
      <c r="M65" s="1072">
        <f t="shared" si="4"/>
        <v>365</v>
      </c>
      <c r="N65" s="1073">
        <v>1794670000</v>
      </c>
      <c r="O65" s="1074"/>
      <c r="P65" s="1075">
        <v>45853</v>
      </c>
      <c r="Q65" s="1076" t="s">
        <v>2317</v>
      </c>
    </row>
    <row r="66" spans="1:17" ht="50.1" customHeight="1">
      <c r="A66" s="1084"/>
      <c r="B66" s="1066"/>
      <c r="C66" s="1066"/>
      <c r="D66" s="1077" t="str">
        <f t="shared" si="2"/>
        <v>광명시흥 공공주택지구 조성사업 환경영향평가용역</v>
      </c>
      <c r="E66" s="1078"/>
      <c r="F66" s="1079"/>
      <c r="G66" s="1067" t="str">
        <f t="shared" si="3"/>
        <v>-
협의완료
24.10.17</v>
      </c>
      <c r="H66" s="1068"/>
      <c r="I66" s="1085"/>
      <c r="J66" s="1070">
        <v>45106</v>
      </c>
      <c r="K66" s="1071">
        <v>47297</v>
      </c>
      <c r="L66" s="1072">
        <f t="shared" si="1"/>
        <v>2192</v>
      </c>
      <c r="M66" s="1072">
        <f t="shared" si="4"/>
        <v>365</v>
      </c>
      <c r="N66" s="1073">
        <v>2923480000</v>
      </c>
      <c r="O66" s="1074"/>
      <c r="P66" s="1075">
        <v>45582</v>
      </c>
      <c r="Q66" s="1076" t="s">
        <v>1691</v>
      </c>
    </row>
    <row r="67" spans="1:17" ht="50.1" customHeight="1">
      <c r="A67" s="1084"/>
      <c r="B67" s="1066"/>
      <c r="C67" s="1066"/>
      <c r="D67" s="1077" t="str">
        <f t="shared" si="2"/>
        <v>양주장흥 공공주택지구 조성사업 환경영향평가 용역</v>
      </c>
      <c r="E67" s="1078"/>
      <c r="F67" s="1079"/>
      <c r="G67" s="1067" t="str">
        <f t="shared" si="3"/>
        <v>-
협의완료
26.02.05</v>
      </c>
      <c r="H67" s="1068"/>
      <c r="I67" s="1085"/>
      <c r="J67" s="1070">
        <v>45077</v>
      </c>
      <c r="K67" s="1071">
        <v>47268</v>
      </c>
      <c r="L67" s="1072">
        <f t="shared" si="1"/>
        <v>2192</v>
      </c>
      <c r="M67" s="1072">
        <f t="shared" si="4"/>
        <v>365</v>
      </c>
      <c r="N67" s="1073">
        <v>1249270000</v>
      </c>
      <c r="O67" s="1074"/>
      <c r="P67" s="1075">
        <v>46058</v>
      </c>
      <c r="Q67" s="1076" t="s">
        <v>2290</v>
      </c>
    </row>
    <row r="68" spans="1:17" ht="50.1" customHeight="1">
      <c r="A68" s="1084"/>
      <c r="B68" s="1066"/>
      <c r="C68" s="1066"/>
      <c r="D68" s="1077" t="str">
        <f t="shared" si="2"/>
        <v>(주)강원랜드 카지노 리조트 조성사업 사후환경영향조사 용역</v>
      </c>
      <c r="E68" s="1078"/>
      <c r="F68" s="1079"/>
      <c r="G68" s="1067">
        <f t="shared" si="3"/>
        <v>9911600</v>
      </c>
      <c r="H68" s="1068"/>
      <c r="I68" s="1085"/>
      <c r="J68" s="1070">
        <v>45699</v>
      </c>
      <c r="K68" s="1071">
        <v>46793</v>
      </c>
      <c r="L68" s="1072">
        <f t="shared" si="1"/>
        <v>1095</v>
      </c>
      <c r="M68" s="1072">
        <f t="shared" si="4"/>
        <v>365</v>
      </c>
      <c r="N68" s="1073">
        <v>297348000</v>
      </c>
      <c r="O68" s="1074"/>
      <c r="P68" s="1075"/>
      <c r="Q68" s="1076" t="s">
        <v>2293</v>
      </c>
    </row>
    <row r="69" spans="1:17" ht="50.1" customHeight="1" thickBot="1">
      <c r="A69" s="1084"/>
      <c r="B69" s="1066"/>
      <c r="C69" s="1066"/>
      <c r="D69" s="1077" t="str">
        <f t="shared" si="2"/>
        <v>평택지제역세권 공공주택지구 조성사업 환경영향평가 용역</v>
      </c>
      <c r="E69" s="1078"/>
      <c r="F69" s="1079"/>
      <c r="G69" s="1067">
        <f t="shared" si="3"/>
        <v>42384263.119999997</v>
      </c>
      <c r="H69" s="1068"/>
      <c r="I69" s="1085"/>
      <c r="J69" s="1070">
        <v>45791</v>
      </c>
      <c r="K69" s="1071">
        <v>47981</v>
      </c>
      <c r="L69" s="1072">
        <f t="shared" si="1"/>
        <v>2191</v>
      </c>
      <c r="M69" s="1072">
        <f t="shared" si="4"/>
        <v>365</v>
      </c>
      <c r="N69" s="1073">
        <v>2544217000</v>
      </c>
      <c r="O69" s="1074"/>
      <c r="P69" s="1075"/>
      <c r="Q69" s="1076" t="s">
        <v>1267</v>
      </c>
    </row>
    <row r="70" spans="1:17" ht="50.1" customHeight="1">
      <c r="A70" s="1084" t="str">
        <f>A8</f>
        <v>분야별
참  여
평가자</v>
      </c>
      <c r="B70" s="1081" t="str">
        <f>B8</f>
        <v>소음진동분야</v>
      </c>
      <c r="C70" s="1081" t="str">
        <f>C8</f>
        <v>이 현 숙</v>
      </c>
      <c r="D70" s="463" t="str">
        <f t="shared" si="2"/>
        <v>울산 농소-경주 외동 국도건설공사 사후환경영향조사용역</v>
      </c>
      <c r="E70" s="464"/>
      <c r="F70" s="465"/>
      <c r="G70" s="1067">
        <f t="shared" si="3"/>
        <v>13816770.83</v>
      </c>
      <c r="H70" s="1082">
        <f>SUM(G70:G93)</f>
        <v>136588653.25999999</v>
      </c>
      <c r="I70" s="1083">
        <v>6</v>
      </c>
      <c r="J70" s="1057">
        <v>44223</v>
      </c>
      <c r="K70" s="1058">
        <v>47822</v>
      </c>
      <c r="L70" s="1059">
        <f t="shared" si="1"/>
        <v>3600</v>
      </c>
      <c r="M70" s="1059">
        <f t="shared" si="4"/>
        <v>365</v>
      </c>
      <c r="N70" s="1060">
        <v>1362750000</v>
      </c>
      <c r="O70" s="1061"/>
      <c r="P70" s="1062"/>
      <c r="Q70" s="1063" t="s">
        <v>2058</v>
      </c>
    </row>
    <row r="71" spans="1:17" ht="50.1" customHeight="1">
      <c r="A71" s="1084"/>
      <c r="B71" s="1066"/>
      <c r="C71" s="1066"/>
      <c r="D71" s="463" t="str">
        <f t="shared" si="2"/>
        <v>군포대야미 공공주택지구 사후환경영향조사용역(공사시)</v>
      </c>
      <c r="E71" s="464"/>
      <c r="F71" s="465"/>
      <c r="G71" s="1067">
        <f t="shared" si="3"/>
        <v>21527127.75</v>
      </c>
      <c r="H71" s="1068"/>
      <c r="I71" s="1085"/>
      <c r="J71" s="1070">
        <v>44341</v>
      </c>
      <c r="K71" s="1071">
        <v>46751</v>
      </c>
      <c r="L71" s="1072">
        <f t="shared" si="1"/>
        <v>2411</v>
      </c>
      <c r="M71" s="1072">
        <f t="shared" si="4"/>
        <v>365</v>
      </c>
      <c r="N71" s="1073">
        <v>1421970000</v>
      </c>
      <c r="O71" s="1074"/>
      <c r="P71" s="1075"/>
      <c r="Q71" s="1076" t="s">
        <v>2318</v>
      </c>
    </row>
    <row r="72" spans="1:17" ht="50.1" customHeight="1">
      <c r="A72" s="1084"/>
      <c r="B72" s="1066"/>
      <c r="C72" s="1066"/>
      <c r="D72" s="463" t="str">
        <f t="shared" si="2"/>
        <v>동두천 중앙문화공원 공공지원민간임대주택 공급촉진지구 조성사업 환경영향평가용역</v>
      </c>
      <c r="E72" s="464"/>
      <c r="F72" s="465"/>
      <c r="G72" s="1067" t="str">
        <f t="shared" si="3"/>
        <v>-
협의완료
23.06.13</v>
      </c>
      <c r="H72" s="1068"/>
      <c r="I72" s="1085"/>
      <c r="J72" s="1070">
        <v>44413</v>
      </c>
      <c r="K72" s="1071">
        <v>46603</v>
      </c>
      <c r="L72" s="1072">
        <f t="shared" si="1"/>
        <v>2191</v>
      </c>
      <c r="M72" s="1072">
        <f t="shared" si="4"/>
        <v>317</v>
      </c>
      <c r="N72" s="1073">
        <v>939150000</v>
      </c>
      <c r="O72" s="1074"/>
      <c r="P72" s="1075">
        <v>45090</v>
      </c>
      <c r="Q72" s="1076" t="s">
        <v>2061</v>
      </c>
    </row>
    <row r="73" spans="1:17" ht="50.1" customHeight="1">
      <c r="A73" s="1084"/>
      <c r="B73" s="1066"/>
      <c r="C73" s="1066"/>
      <c r="D73" s="463" t="str">
        <f t="shared" si="2"/>
        <v>행정중심복합도시 건설사업 환경영향평가 변경 용역</v>
      </c>
      <c r="E73" s="464"/>
      <c r="F73" s="465"/>
      <c r="G73" s="1067">
        <f t="shared" si="3"/>
        <v>21110304.199999999</v>
      </c>
      <c r="H73" s="1068"/>
      <c r="I73" s="1085"/>
      <c r="J73" s="1070">
        <v>44452</v>
      </c>
      <c r="K73" s="1071">
        <v>46568</v>
      </c>
      <c r="L73" s="1072">
        <f t="shared" si="1"/>
        <v>2117</v>
      </c>
      <c r="M73" s="1072">
        <f t="shared" si="4"/>
        <v>282</v>
      </c>
      <c r="N73" s="1073">
        <v>1584770000</v>
      </c>
      <c r="O73" s="1074"/>
      <c r="P73" s="1075"/>
      <c r="Q73" s="1076" t="s">
        <v>2319</v>
      </c>
    </row>
    <row r="74" spans="1:17" ht="50.1" customHeight="1">
      <c r="A74" s="1084"/>
      <c r="B74" s="1066"/>
      <c r="C74" s="1066"/>
      <c r="D74" s="463" t="str">
        <f t="shared" si="2"/>
        <v>경기고양 방송영상밸리 사후환경영향조사 용역</v>
      </c>
      <c r="E74" s="464"/>
      <c r="F74" s="465"/>
      <c r="G74" s="1067">
        <f t="shared" si="3"/>
        <v>17535860.260000002</v>
      </c>
      <c r="H74" s="1068"/>
      <c r="I74" s="1085"/>
      <c r="J74" s="1070">
        <v>44595</v>
      </c>
      <c r="K74" s="1071">
        <v>47664</v>
      </c>
      <c r="L74" s="1072">
        <f t="shared" si="1"/>
        <v>3070</v>
      </c>
      <c r="M74" s="1072">
        <f t="shared" si="4"/>
        <v>365</v>
      </c>
      <c r="N74" s="1073">
        <v>1474934000</v>
      </c>
      <c r="O74" s="1074"/>
      <c r="P74" s="1075"/>
      <c r="Q74" s="1076" t="s">
        <v>1404</v>
      </c>
    </row>
    <row r="75" spans="1:17" ht="50.1" customHeight="1">
      <c r="A75" s="1084"/>
      <c r="B75" s="1066"/>
      <c r="C75" s="1066"/>
      <c r="D75" s="463" t="str">
        <f t="shared" si="2"/>
        <v>초대천 지방하천 정비사업 전략 및 소규모 환경영향평가 용역
*중지:23.03.09</v>
      </c>
      <c r="E75" s="464"/>
      <c r="F75" s="465"/>
      <c r="G75" s="1067" t="str">
        <f t="shared" si="3"/>
        <v>-
3개월이상
중지중</v>
      </c>
      <c r="H75" s="1068"/>
      <c r="I75" s="1085"/>
      <c r="J75" s="1070">
        <v>44655</v>
      </c>
      <c r="K75" s="1071">
        <v>46377</v>
      </c>
      <c r="L75" s="1072">
        <f t="shared" si="1"/>
        <v>1723</v>
      </c>
      <c r="M75" s="1072">
        <f t="shared" si="4"/>
        <v>365</v>
      </c>
      <c r="N75" s="1073">
        <v>85682000</v>
      </c>
      <c r="O75" s="1074">
        <v>44994</v>
      </c>
      <c r="P75" s="1075"/>
      <c r="Q75" s="1076" t="s">
        <v>2320</v>
      </c>
    </row>
    <row r="76" spans="1:17" ht="50.1" customHeight="1">
      <c r="A76" s="1084"/>
      <c r="B76" s="1066"/>
      <c r="C76" s="1066"/>
      <c r="D76" s="463" t="str">
        <f t="shared" si="2"/>
        <v>청도 구룡산 풍력발전단지 소규모환경영향평가 용역
*중지:24.01.30</v>
      </c>
      <c r="E76" s="464"/>
      <c r="F76" s="465"/>
      <c r="G76" s="1067" t="str">
        <f t="shared" si="3"/>
        <v>-
3개월이상
중지중</v>
      </c>
      <c r="H76" s="1068"/>
      <c r="I76" s="1085"/>
      <c r="J76" s="1070">
        <v>43849</v>
      </c>
      <c r="K76" s="1071">
        <v>45322</v>
      </c>
      <c r="L76" s="1072">
        <f t="shared" si="1"/>
        <v>1474</v>
      </c>
      <c r="M76" s="1072">
        <f t="shared" si="4"/>
        <v>2</v>
      </c>
      <c r="N76" s="1073">
        <v>63800000</v>
      </c>
      <c r="O76" s="1074">
        <v>45321</v>
      </c>
      <c r="P76" s="1074"/>
      <c r="Q76" s="1076" t="s">
        <v>2321</v>
      </c>
    </row>
    <row r="77" spans="1:17" ht="50.1" customHeight="1">
      <c r="A77" s="1084"/>
      <c r="B77" s="1066"/>
      <c r="C77" s="1066"/>
      <c r="D77" s="463" t="str">
        <f t="shared" si="2"/>
        <v>웅천생활체육시설 조성 전략환경영향평가 용역
*중지:26.01.09</v>
      </c>
      <c r="E77" s="464"/>
      <c r="F77" s="465"/>
      <c r="G77" s="1067" t="str">
        <f t="shared" si="3"/>
        <v>-
3개월이상
중지중</v>
      </c>
      <c r="H77" s="1068"/>
      <c r="I77" s="1085"/>
      <c r="J77" s="1070">
        <v>45504</v>
      </c>
      <c r="K77" s="1071">
        <v>46047</v>
      </c>
      <c r="L77" s="1072">
        <f t="shared" si="1"/>
        <v>544</v>
      </c>
      <c r="M77" s="1072">
        <f t="shared" si="4"/>
        <v>17</v>
      </c>
      <c r="N77" s="1073">
        <v>22500000</v>
      </c>
      <c r="O77" s="1074">
        <v>46031</v>
      </c>
      <c r="P77" s="1075"/>
      <c r="Q77" s="1076" t="s">
        <v>2322</v>
      </c>
    </row>
    <row r="78" spans="1:17" ht="50.1" customHeight="1">
      <c r="A78" s="1084"/>
      <c r="B78" s="1066"/>
      <c r="C78" s="1066"/>
      <c r="D78" s="463" t="str">
        <f t="shared" si="2"/>
        <v>농어촌도로 202호(은하-결성) 확포장공사 소규모환경영향평가 용역
*중지:25.01.22</v>
      </c>
      <c r="E78" s="464"/>
      <c r="F78" s="465"/>
      <c r="G78" s="1067" t="str">
        <f t="shared" si="3"/>
        <v>-
3개월이상
중지중</v>
      </c>
      <c r="H78" s="1068"/>
      <c r="I78" s="1085"/>
      <c r="J78" s="1070">
        <v>45532</v>
      </c>
      <c r="K78" s="1071">
        <v>45711</v>
      </c>
      <c r="L78" s="1072">
        <f t="shared" si="1"/>
        <v>180</v>
      </c>
      <c r="M78" s="1072">
        <f t="shared" si="4"/>
        <v>33</v>
      </c>
      <c r="N78" s="1073">
        <v>44350000</v>
      </c>
      <c r="O78" s="1074">
        <v>45679</v>
      </c>
      <c r="P78" s="1075"/>
      <c r="Q78" s="1076" t="s">
        <v>2323</v>
      </c>
    </row>
    <row r="79" spans="1:17" ht="50.1" customHeight="1">
      <c r="A79" s="1084"/>
      <c r="B79" s="1066"/>
      <c r="C79" s="1066"/>
      <c r="D79" s="463" t="str">
        <f t="shared" si="2"/>
        <v>화포천 진례지구 외 2개지구 하천환경정비사업 소규모 환경영향평가 용역
*중지:25.10.01</v>
      </c>
      <c r="E79" s="464"/>
      <c r="F79" s="465"/>
      <c r="G79" s="1067" t="str">
        <f t="shared" si="3"/>
        <v>-
3개월이상
중지중</v>
      </c>
      <c r="H79" s="1068"/>
      <c r="I79" s="1085"/>
      <c r="J79" s="1070">
        <v>45537</v>
      </c>
      <c r="K79" s="1071">
        <v>46142</v>
      </c>
      <c r="L79" s="1072">
        <f t="shared" ref="L79:L138" si="5">K79-J79+1</f>
        <v>606</v>
      </c>
      <c r="M79" s="1072">
        <f t="shared" si="4"/>
        <v>212</v>
      </c>
      <c r="N79" s="1073">
        <v>247600000</v>
      </c>
      <c r="O79" s="1074">
        <v>45931</v>
      </c>
      <c r="P79" s="1075"/>
      <c r="Q79" s="1076" t="s">
        <v>2298</v>
      </c>
    </row>
    <row r="80" spans="1:17" ht="50.1" customHeight="1">
      <c r="A80" s="1084"/>
      <c r="B80" s="1066"/>
      <c r="C80" s="1066"/>
      <c r="D80" s="463" t="str">
        <f t="shared" ref="D80:D135" si="6">IF(O80="",Q80,CONCATENATE(Q80,CHAR(10),"*중지:",TEXT(O80,"yy.mm.dd")))</f>
        <v>만경강 봉동지구 하천환경정비사업 소규모환경영향평가용역
*중지:26.07.22</v>
      </c>
      <c r="E80" s="464"/>
      <c r="F80" s="465"/>
      <c r="G80" s="1067" t="str">
        <f t="shared" ref="G80:G145" si="7">IF(P80&lt;&gt;"",CONCATENATE("-",CHAR(10),"협의완료",CHAR(10),TEXT(P80,"yy.mm.dd")),IF(AND(O80&lt;&gt;"",$B$2-O80&gt;=90),CONCATENATE("-",CHAR(10),"3개월이상",CHAR(10),"중지중"),IF(M80&lt;90,CONCATENATE("-",CHAR(10),"잔여월",CHAR(10),"3개월미만"),ROUND((SUM((N80*(M80/L80)/10))),2))))</f>
        <v>-
잔여월
3개월미만</v>
      </c>
      <c r="H80" s="1068"/>
      <c r="I80" s="1085"/>
      <c r="J80" s="1070">
        <v>45576</v>
      </c>
      <c r="K80" s="1071">
        <v>46236</v>
      </c>
      <c r="L80" s="1072">
        <f t="shared" si="5"/>
        <v>661</v>
      </c>
      <c r="M80" s="1072">
        <f t="shared" ref="M80:M139" si="8">IF(O80="",IF((K80-$B$2+1)&gt;365,365,K80-$B$2+1),IF(K80-O80+1&gt;=365,365,K80-O80+1))</f>
        <v>12</v>
      </c>
      <c r="N80" s="1073">
        <v>236019000</v>
      </c>
      <c r="O80" s="1074">
        <v>46225</v>
      </c>
      <c r="P80" s="1074"/>
      <c r="Q80" s="1076" t="s">
        <v>2299</v>
      </c>
    </row>
    <row r="81" spans="1:17" ht="50.1" customHeight="1">
      <c r="A81" s="1084"/>
      <c r="B81" s="1066"/>
      <c r="C81" s="1066"/>
      <c r="D81" s="463" t="str">
        <f t="shared" si="6"/>
        <v>홍양저수지 주변 군관리계획결정 전략 및 소규모환경영향평가 용역
*중지:26.04.30</v>
      </c>
      <c r="E81" s="464"/>
      <c r="F81" s="465"/>
      <c r="G81" s="1067" t="str">
        <f t="shared" si="7"/>
        <v>-
3개월이상
중지중</v>
      </c>
      <c r="H81" s="1068"/>
      <c r="I81" s="1085"/>
      <c r="J81" s="1070">
        <v>45589</v>
      </c>
      <c r="K81" s="1071">
        <v>46308</v>
      </c>
      <c r="L81" s="1072">
        <f t="shared" si="5"/>
        <v>720</v>
      </c>
      <c r="M81" s="1072">
        <f t="shared" si="8"/>
        <v>167</v>
      </c>
      <c r="N81" s="1073">
        <v>137700000</v>
      </c>
      <c r="O81" s="1074">
        <v>46142</v>
      </c>
      <c r="P81" s="1075"/>
      <c r="Q81" s="1076" t="s">
        <v>2324</v>
      </c>
    </row>
    <row r="82" spans="1:17" ht="50.1" customHeight="1">
      <c r="A82" s="1084"/>
      <c r="B82" s="1066"/>
      <c r="C82" s="1066"/>
      <c r="D82" s="463" t="str">
        <f t="shared" si="6"/>
        <v>수도권전철 부성역 신축 소규모 환경영향평가 용역</v>
      </c>
      <c r="E82" s="464"/>
      <c r="F82" s="465"/>
      <c r="G82" s="1067">
        <f t="shared" si="7"/>
        <v>706162.52</v>
      </c>
      <c r="H82" s="1068"/>
      <c r="I82" s="1085"/>
      <c r="J82" s="1070">
        <v>45785</v>
      </c>
      <c r="K82" s="1071">
        <v>46387</v>
      </c>
      <c r="L82" s="1072">
        <f t="shared" si="5"/>
        <v>603</v>
      </c>
      <c r="M82" s="1072">
        <f t="shared" si="8"/>
        <v>101</v>
      </c>
      <c r="N82" s="1073">
        <v>42160000</v>
      </c>
      <c r="O82" s="1074"/>
      <c r="P82" s="1075"/>
      <c r="Q82" s="1076" t="s">
        <v>2325</v>
      </c>
    </row>
    <row r="83" spans="1:17" ht="50.1" customHeight="1">
      <c r="A83" s="1084"/>
      <c r="B83" s="1066"/>
      <c r="C83" s="1066"/>
      <c r="D83" s="463" t="str">
        <f t="shared" si="6"/>
        <v>옹암숲공원 조성사업 소규모환경영향평가 용역
*중지:25.11.10</v>
      </c>
      <c r="E83" s="464"/>
      <c r="F83" s="465"/>
      <c r="G83" s="1067" t="str">
        <f t="shared" si="7"/>
        <v>-
3개월이상
중지중</v>
      </c>
      <c r="H83" s="1068"/>
      <c r="I83" s="1085"/>
      <c r="J83" s="1070">
        <v>45840</v>
      </c>
      <c r="K83" s="1071">
        <v>45989</v>
      </c>
      <c r="L83" s="1072">
        <f t="shared" si="5"/>
        <v>150</v>
      </c>
      <c r="M83" s="1072">
        <f t="shared" si="8"/>
        <v>19</v>
      </c>
      <c r="N83" s="1073">
        <v>52550000</v>
      </c>
      <c r="O83" s="1074">
        <v>45971</v>
      </c>
      <c r="P83" s="1075"/>
      <c r="Q83" s="1076" t="s">
        <v>2326</v>
      </c>
    </row>
    <row r="84" spans="1:17" ht="50.1" customHeight="1">
      <c r="A84" s="1084"/>
      <c r="B84" s="1066"/>
      <c r="C84" s="1066"/>
      <c r="D84" s="463" t="str">
        <f t="shared" si="6"/>
        <v>NEP 사후환경영향조사용역('25~'26)</v>
      </c>
      <c r="E84" s="464"/>
      <c r="F84" s="465"/>
      <c r="G84" s="1067" t="str">
        <f t="shared" si="7"/>
        <v>-
잔여월
3개월미만</v>
      </c>
      <c r="H84" s="1068"/>
      <c r="I84" s="1085"/>
      <c r="J84" s="1070">
        <v>45922</v>
      </c>
      <c r="K84" s="1071">
        <v>46295</v>
      </c>
      <c r="L84" s="1072">
        <f t="shared" si="5"/>
        <v>374</v>
      </c>
      <c r="M84" s="1072">
        <f t="shared" si="8"/>
        <v>9</v>
      </c>
      <c r="N84" s="1073">
        <v>78100000</v>
      </c>
      <c r="O84" s="1074"/>
      <c r="P84" s="1075"/>
      <c r="Q84" s="1076" t="s">
        <v>2300</v>
      </c>
    </row>
    <row r="85" spans="1:17" ht="50.1" customHeight="1">
      <c r="A85" s="1084"/>
      <c r="B85" s="1066"/>
      <c r="C85" s="1066"/>
      <c r="D85" s="463" t="str">
        <f t="shared" si="6"/>
        <v>바이오가스 활용 청정수소생산시설 소규모 환경영향평가 용역
*중지:26.03.13</v>
      </c>
      <c r="E85" s="464"/>
      <c r="F85" s="465"/>
      <c r="G85" s="1067" t="str">
        <f t="shared" si="7"/>
        <v>-
3개월이상
중지중</v>
      </c>
      <c r="H85" s="1068"/>
      <c r="I85" s="1085"/>
      <c r="J85" s="1070">
        <v>45923</v>
      </c>
      <c r="K85" s="1071">
        <v>46102</v>
      </c>
      <c r="L85" s="1072">
        <f t="shared" si="5"/>
        <v>180</v>
      </c>
      <c r="M85" s="1072">
        <f t="shared" si="8"/>
        <v>9</v>
      </c>
      <c r="N85" s="1073">
        <v>19642000</v>
      </c>
      <c r="O85" s="1074">
        <v>46094</v>
      </c>
      <c r="P85" s="1075"/>
      <c r="Q85" s="1076" t="s">
        <v>2301</v>
      </c>
    </row>
    <row r="86" spans="1:17" ht="50.1" customHeight="1">
      <c r="A86" s="1084"/>
      <c r="B86" s="1066"/>
      <c r="C86" s="1066"/>
      <c r="D86" s="463" t="str">
        <f t="shared" si="6"/>
        <v>금산 지역활력타운 지역개발사업 전략 및 소규모 환경영향평가 용역
*중지:26.06.17</v>
      </c>
      <c r="E86" s="464"/>
      <c r="F86" s="465"/>
      <c r="G86" s="1067" t="str">
        <f t="shared" si="7"/>
        <v>-
3개월이상
중지중</v>
      </c>
      <c r="H86" s="1068"/>
      <c r="I86" s="1085"/>
      <c r="J86" s="1070">
        <v>45929</v>
      </c>
      <c r="K86" s="1071">
        <v>46293</v>
      </c>
      <c r="L86" s="1072">
        <f t="shared" si="5"/>
        <v>365</v>
      </c>
      <c r="M86" s="1072">
        <f t="shared" si="8"/>
        <v>104</v>
      </c>
      <c r="N86" s="1073">
        <v>77900000</v>
      </c>
      <c r="O86" s="1074">
        <v>46190</v>
      </c>
      <c r="P86" s="1075"/>
      <c r="Q86" s="1076" t="s">
        <v>2327</v>
      </c>
    </row>
    <row r="87" spans="1:17" ht="50.1" customHeight="1">
      <c r="A87" s="1084"/>
      <c r="B87" s="1066"/>
      <c r="C87" s="1066"/>
      <c r="D87" s="463" t="str">
        <f t="shared" si="6"/>
        <v>서산시 자원회시(소각)시설 설치사업 사후환경영향조사(운영시) 용역</v>
      </c>
      <c r="E87" s="464"/>
      <c r="F87" s="465"/>
      <c r="G87" s="1067">
        <f t="shared" si="7"/>
        <v>17140400</v>
      </c>
      <c r="H87" s="1068"/>
      <c r="I87" s="1085"/>
      <c r="J87" s="1070">
        <v>46006</v>
      </c>
      <c r="K87" s="1071">
        <v>47805</v>
      </c>
      <c r="L87" s="1072">
        <f t="shared" si="5"/>
        <v>1800</v>
      </c>
      <c r="M87" s="1072">
        <f t="shared" si="8"/>
        <v>365</v>
      </c>
      <c r="N87" s="1073">
        <v>845280000</v>
      </c>
      <c r="O87" s="1074"/>
      <c r="P87" s="1075"/>
      <c r="Q87" s="1076" t="s">
        <v>2303</v>
      </c>
    </row>
    <row r="88" spans="1:17" ht="50.1" customHeight="1">
      <c r="A88" s="1084"/>
      <c r="B88" s="1066"/>
      <c r="C88" s="1066"/>
      <c r="D88" s="1077" t="str">
        <f t="shared" si="6"/>
        <v>2035년 보령시 도시공업지역 기본계획 수립 전략환경영향평가 용역</v>
      </c>
      <c r="E88" s="1078"/>
      <c r="F88" s="1079"/>
      <c r="G88" s="1067" t="str">
        <f t="shared" si="7"/>
        <v>-
잔여월
3개월미만</v>
      </c>
      <c r="H88" s="1068"/>
      <c r="I88" s="1085"/>
      <c r="J88" s="1070">
        <v>46013</v>
      </c>
      <c r="K88" s="1071">
        <v>46372</v>
      </c>
      <c r="L88" s="1072">
        <f t="shared" si="5"/>
        <v>360</v>
      </c>
      <c r="M88" s="1072">
        <f t="shared" si="8"/>
        <v>86</v>
      </c>
      <c r="N88" s="1073">
        <v>19800000</v>
      </c>
      <c r="O88" s="1074"/>
      <c r="P88" s="1075"/>
      <c r="Q88" s="1076" t="s">
        <v>2304</v>
      </c>
    </row>
    <row r="89" spans="1:17" ht="50.1" customHeight="1">
      <c r="A89" s="1084"/>
      <c r="B89" s="1066"/>
      <c r="C89" s="1066"/>
      <c r="D89" s="463" t="str">
        <f t="shared" si="6"/>
        <v>대구산업선 철도건설 제2공구(T/K) 사후환경영향조사용역</v>
      </c>
      <c r="E89" s="464"/>
      <c r="F89" s="465"/>
      <c r="G89" s="1067">
        <f t="shared" si="7"/>
        <v>38544671.450000003</v>
      </c>
      <c r="H89" s="1068"/>
      <c r="I89" s="1085"/>
      <c r="J89" s="1070">
        <v>46042</v>
      </c>
      <c r="K89" s="1071">
        <v>48759</v>
      </c>
      <c r="L89" s="1072">
        <f t="shared" si="5"/>
        <v>2718</v>
      </c>
      <c r="M89" s="1072">
        <f t="shared" si="8"/>
        <v>365</v>
      </c>
      <c r="N89" s="1073">
        <v>2870258000</v>
      </c>
      <c r="O89" s="1074"/>
      <c r="P89" s="1074"/>
      <c r="Q89" s="1076" t="s">
        <v>2305</v>
      </c>
    </row>
    <row r="90" spans="1:17" ht="50.1" customHeight="1">
      <c r="A90" s="1084"/>
      <c r="B90" s="1066"/>
      <c r="C90" s="1066"/>
      <c r="D90" s="463" t="str">
        <f t="shared" si="6"/>
        <v>궁도장 조성사업 부지조성공사 소규모 환경영향평가 용역</v>
      </c>
      <c r="E90" s="464"/>
      <c r="F90" s="465"/>
      <c r="G90" s="1067" t="str">
        <f t="shared" si="7"/>
        <v>-
잔여월
3개월미만</v>
      </c>
      <c r="H90" s="1068"/>
      <c r="I90" s="1085"/>
      <c r="J90" s="1070">
        <v>46063</v>
      </c>
      <c r="K90" s="1071">
        <v>46334</v>
      </c>
      <c r="L90" s="1072">
        <f t="shared" si="5"/>
        <v>272</v>
      </c>
      <c r="M90" s="1072">
        <f t="shared" si="8"/>
        <v>48</v>
      </c>
      <c r="N90" s="1073">
        <v>21452000</v>
      </c>
      <c r="O90" s="1074"/>
      <c r="P90" s="1075"/>
      <c r="Q90" s="1076" t="s">
        <v>2328</v>
      </c>
    </row>
    <row r="91" spans="1:17" ht="50.1" customHeight="1">
      <c r="A91" s="1084"/>
      <c r="B91" s="1066"/>
      <c r="C91" s="1066"/>
      <c r="D91" s="463" t="str">
        <f t="shared" si="6"/>
        <v>국도21호선 보령시 남포면 옥서교차로 개선공사 소규모 환경영향평가용역</v>
      </c>
      <c r="E91" s="464"/>
      <c r="F91" s="465"/>
      <c r="G91" s="1067" t="str">
        <f t="shared" si="7"/>
        <v>-
잔여월
3개월미만</v>
      </c>
      <c r="H91" s="1068"/>
      <c r="I91" s="1085"/>
      <c r="J91" s="1070">
        <v>46141</v>
      </c>
      <c r="K91" s="1071">
        <v>46320</v>
      </c>
      <c r="L91" s="1072">
        <f t="shared" si="5"/>
        <v>180</v>
      </c>
      <c r="M91" s="1072">
        <f t="shared" si="8"/>
        <v>34</v>
      </c>
      <c r="N91" s="1073">
        <v>67450000</v>
      </c>
      <c r="O91" s="1074"/>
      <c r="P91" s="1075"/>
      <c r="Q91" s="1076" t="s">
        <v>2306</v>
      </c>
    </row>
    <row r="92" spans="1:17" ht="50.1" customHeight="1">
      <c r="A92" s="1084"/>
      <c r="B92" s="1066"/>
      <c r="C92" s="1066"/>
      <c r="D92" s="463" t="str">
        <f t="shared" si="6"/>
        <v>보령시 도서지역 식수원 개발사업 소규모 환경영향평가 용역</v>
      </c>
      <c r="E92" s="464"/>
      <c r="F92" s="465"/>
      <c r="G92" s="1067">
        <f t="shared" si="7"/>
        <v>1192800</v>
      </c>
      <c r="H92" s="1068"/>
      <c r="I92" s="1085"/>
      <c r="J92" s="1070">
        <v>46219</v>
      </c>
      <c r="K92" s="1071">
        <v>46398</v>
      </c>
      <c r="L92" s="1072">
        <f t="shared" si="5"/>
        <v>180</v>
      </c>
      <c r="M92" s="1072">
        <f t="shared" si="8"/>
        <v>112</v>
      </c>
      <c r="N92" s="1073">
        <v>19170000</v>
      </c>
      <c r="O92" s="1074"/>
      <c r="P92" s="1075"/>
      <c r="Q92" s="1076" t="s">
        <v>2329</v>
      </c>
    </row>
    <row r="93" spans="1:17" ht="50.1" customHeight="1" thickBot="1">
      <c r="A93" s="1084"/>
      <c r="B93" s="1066"/>
      <c r="C93" s="1066"/>
      <c r="D93" s="463" t="str">
        <f t="shared" si="6"/>
        <v>보령시 성주면 지하수저류댐 소규모환경영향평가 용역</v>
      </c>
      <c r="E93" s="464"/>
      <c r="F93" s="465"/>
      <c r="G93" s="1067">
        <f t="shared" si="7"/>
        <v>5014556.25</v>
      </c>
      <c r="H93" s="1068"/>
      <c r="I93" s="1085"/>
      <c r="J93" s="1070">
        <v>46252</v>
      </c>
      <c r="K93" s="1071">
        <v>46491</v>
      </c>
      <c r="L93" s="1072">
        <f t="shared" si="5"/>
        <v>240</v>
      </c>
      <c r="M93" s="1072">
        <f t="shared" si="8"/>
        <v>205</v>
      </c>
      <c r="N93" s="1073">
        <v>58707000</v>
      </c>
      <c r="O93" s="1074"/>
      <c r="P93" s="1075"/>
      <c r="Q93" s="1076" t="s">
        <v>2330</v>
      </c>
    </row>
    <row r="94" spans="1:17" ht="50.1" customHeight="1">
      <c r="A94" s="1084"/>
      <c r="B94" s="1081" t="str">
        <f>B9</f>
        <v>수질관리분야</v>
      </c>
      <c r="C94" s="1081" t="str">
        <f>C9</f>
        <v>김 주 식</v>
      </c>
      <c r="D94" s="463" t="str">
        <f t="shared" si="6"/>
        <v>판교 제2테크노밸리 조성사업 사후환경영향조사용역(공사시)</v>
      </c>
      <c r="E94" s="464"/>
      <c r="F94" s="465"/>
      <c r="G94" s="1067">
        <f t="shared" si="7"/>
        <v>9421382.0099999998</v>
      </c>
      <c r="H94" s="1082">
        <f>SUM(G94:G107)</f>
        <v>135957543.56</v>
      </c>
      <c r="I94" s="1083">
        <v>6</v>
      </c>
      <c r="J94" s="1057">
        <v>44005</v>
      </c>
      <c r="K94" s="1058">
        <v>46477</v>
      </c>
      <c r="L94" s="1059">
        <f t="shared" si="5"/>
        <v>2473</v>
      </c>
      <c r="M94" s="1059">
        <f t="shared" si="8"/>
        <v>191</v>
      </c>
      <c r="N94" s="1060">
        <v>1219847000</v>
      </c>
      <c r="O94" s="1061"/>
      <c r="P94" s="1062"/>
      <c r="Q94" s="1063" t="s">
        <v>2331</v>
      </c>
    </row>
    <row r="95" spans="1:17" ht="50.1" customHeight="1">
      <c r="A95" s="1084"/>
      <c r="B95" s="1066"/>
      <c r="C95" s="1066"/>
      <c r="D95" s="463" t="str">
        <f t="shared" si="6"/>
        <v>아산신도시해제지역 연계교통망 대로3-1호 건설공사 외 1건 사후환경영향조사용역</v>
      </c>
      <c r="E95" s="464"/>
      <c r="F95" s="465"/>
      <c r="G95" s="1067">
        <f t="shared" si="7"/>
        <v>5131848.59</v>
      </c>
      <c r="H95" s="1068"/>
      <c r="I95" s="1085"/>
      <c r="J95" s="1070">
        <v>43781</v>
      </c>
      <c r="K95" s="1071">
        <v>46904</v>
      </c>
      <c r="L95" s="1072">
        <f t="shared" si="5"/>
        <v>3124</v>
      </c>
      <c r="M95" s="1072">
        <f t="shared" si="8"/>
        <v>365</v>
      </c>
      <c r="N95" s="1073">
        <v>439230000</v>
      </c>
      <c r="O95" s="1074"/>
      <c r="P95" s="1075"/>
      <c r="Q95" s="1076" t="s">
        <v>2332</v>
      </c>
    </row>
    <row r="96" spans="1:17" ht="50.1" customHeight="1">
      <c r="A96" s="1084"/>
      <c r="B96" s="1066"/>
      <c r="C96" s="1066"/>
      <c r="D96" s="463" t="str">
        <f t="shared" si="6"/>
        <v>김포00 기업형임대주택 공급촉진지구 전략환경영향평가
*중지:20.12.24</v>
      </c>
      <c r="E96" s="464"/>
      <c r="F96" s="465"/>
      <c r="G96" s="1067" t="str">
        <f t="shared" si="7"/>
        <v>-
협의완료
20.06.30</v>
      </c>
      <c r="H96" s="1068"/>
      <c r="I96" s="1085"/>
      <c r="J96" s="1070">
        <v>42454</v>
      </c>
      <c r="K96" s="1071">
        <v>44196</v>
      </c>
      <c r="L96" s="1072">
        <f t="shared" si="5"/>
        <v>1743</v>
      </c>
      <c r="M96" s="1072">
        <f t="shared" si="8"/>
        <v>8</v>
      </c>
      <c r="N96" s="1073">
        <v>128700000</v>
      </c>
      <c r="O96" s="1074">
        <v>44189</v>
      </c>
      <c r="P96" s="1075">
        <v>44012</v>
      </c>
      <c r="Q96" s="1076" t="s">
        <v>2289</v>
      </c>
    </row>
    <row r="97" spans="1:17" ht="50.1" customHeight="1">
      <c r="A97" s="1084"/>
      <c r="B97" s="1066"/>
      <c r="C97" s="1066"/>
      <c r="D97" s="463" t="str">
        <f t="shared" si="6"/>
        <v>영주 힐링체육공원 조성사업 사후환경영향평가용역</v>
      </c>
      <c r="E97" s="464"/>
      <c r="F97" s="465"/>
      <c r="G97" s="1067">
        <f t="shared" si="7"/>
        <v>16584075.029999999</v>
      </c>
      <c r="H97" s="1068"/>
      <c r="I97" s="1085"/>
      <c r="J97" s="1070">
        <v>44748</v>
      </c>
      <c r="K97" s="1071">
        <v>47466</v>
      </c>
      <c r="L97" s="1072">
        <f t="shared" si="5"/>
        <v>2719</v>
      </c>
      <c r="M97" s="1072">
        <f t="shared" si="8"/>
        <v>365</v>
      </c>
      <c r="N97" s="1073">
        <v>1235400000</v>
      </c>
      <c r="O97" s="1074"/>
      <c r="P97" s="1075"/>
      <c r="Q97" s="1076" t="s">
        <v>2333</v>
      </c>
    </row>
    <row r="98" spans="1:17" ht="50.1" customHeight="1">
      <c r="A98" s="1084"/>
      <c r="B98" s="1066"/>
      <c r="C98" s="1066"/>
      <c r="D98" s="463" t="str">
        <f t="shared" si="6"/>
        <v>성남 신흥1구역 재개발 정비사업 소규모 환경영향평가 용역</v>
      </c>
      <c r="E98" s="464"/>
      <c r="F98" s="465"/>
      <c r="G98" s="1067" t="str">
        <f t="shared" si="7"/>
        <v>-
협의완료
25.11.11</v>
      </c>
      <c r="H98" s="1068"/>
      <c r="I98" s="1085"/>
      <c r="J98" s="1070">
        <v>44791</v>
      </c>
      <c r="K98" s="1071">
        <v>47116</v>
      </c>
      <c r="L98" s="1072">
        <f t="shared" si="5"/>
        <v>2326</v>
      </c>
      <c r="M98" s="1072">
        <f t="shared" si="8"/>
        <v>365</v>
      </c>
      <c r="N98" s="1073">
        <v>322000000</v>
      </c>
      <c r="O98" s="1074"/>
      <c r="P98" s="1074">
        <v>45972</v>
      </c>
      <c r="Q98" s="1076" t="s">
        <v>2310</v>
      </c>
    </row>
    <row r="99" spans="1:17" ht="50.1" customHeight="1">
      <c r="A99" s="1084"/>
      <c r="B99" s="1066"/>
      <c r="C99" s="1066"/>
      <c r="D99" s="463" t="str">
        <f t="shared" si="6"/>
        <v>전주역세권 공공지원민간임대주택 공급촉진지구 환경영향평가용역</v>
      </c>
      <c r="E99" s="464"/>
      <c r="F99" s="465"/>
      <c r="G99" s="1067">
        <f t="shared" si="7"/>
        <v>6208858.6600000001</v>
      </c>
      <c r="H99" s="1068"/>
      <c r="I99" s="1085"/>
      <c r="J99" s="1070">
        <v>43675</v>
      </c>
      <c r="K99" s="1071">
        <v>46596</v>
      </c>
      <c r="L99" s="1072">
        <f t="shared" si="5"/>
        <v>2922</v>
      </c>
      <c r="M99" s="1072">
        <f t="shared" si="8"/>
        <v>310</v>
      </c>
      <c r="N99" s="1073">
        <v>585235000</v>
      </c>
      <c r="O99" s="1074"/>
      <c r="P99" s="1075"/>
      <c r="Q99" s="1076" t="s">
        <v>2334</v>
      </c>
    </row>
    <row r="100" spans="1:17" ht="50.1" customHeight="1">
      <c r="A100" s="1084"/>
      <c r="B100" s="1066"/>
      <c r="C100" s="1066"/>
      <c r="D100" s="463" t="str">
        <f t="shared" si="6"/>
        <v>고남-창기(제2공구) 도로건설공사 사후환경영향조사</v>
      </c>
      <c r="E100" s="464"/>
      <c r="F100" s="465"/>
      <c r="G100" s="1067">
        <f t="shared" si="7"/>
        <v>10248000</v>
      </c>
      <c r="H100" s="1068"/>
      <c r="I100" s="1085"/>
      <c r="J100" s="1070">
        <v>44972</v>
      </c>
      <c r="K100" s="1071">
        <v>48621</v>
      </c>
      <c r="L100" s="1072">
        <f t="shared" si="5"/>
        <v>3650</v>
      </c>
      <c r="M100" s="1072">
        <f t="shared" si="8"/>
        <v>365</v>
      </c>
      <c r="N100" s="1073">
        <v>1024800000</v>
      </c>
      <c r="O100" s="1074"/>
      <c r="P100" s="1075"/>
      <c r="Q100" s="1076" t="s">
        <v>2312</v>
      </c>
    </row>
    <row r="101" spans="1:17" ht="50.1" customHeight="1">
      <c r="A101" s="1084"/>
      <c r="B101" s="1066"/>
      <c r="C101" s="1066"/>
      <c r="D101" s="463" t="str">
        <f t="shared" si="6"/>
        <v>천안직산 도시첨단산업단지 사후환경영향조사(공사시) 용역</v>
      </c>
      <c r="E101" s="464"/>
      <c r="F101" s="465"/>
      <c r="G101" s="1067">
        <f t="shared" si="7"/>
        <v>21237377.530000001</v>
      </c>
      <c r="H101" s="1068"/>
      <c r="I101" s="1085"/>
      <c r="J101" s="1070">
        <v>45474</v>
      </c>
      <c r="K101" s="1071">
        <v>47057</v>
      </c>
      <c r="L101" s="1072">
        <f t="shared" si="5"/>
        <v>1584</v>
      </c>
      <c r="M101" s="1072">
        <f t="shared" si="8"/>
        <v>365</v>
      </c>
      <c r="N101" s="1073">
        <v>921644000</v>
      </c>
      <c r="O101" s="1074"/>
      <c r="P101" s="1075"/>
      <c r="Q101" s="1076" t="s">
        <v>2335</v>
      </c>
    </row>
    <row r="102" spans="1:17" ht="50.1" customHeight="1">
      <c r="A102" s="1084"/>
      <c r="B102" s="1066"/>
      <c r="C102" s="1066"/>
      <c r="D102" s="463" t="str">
        <f t="shared" si="6"/>
        <v>삼척오십천권역 하천기본계획 전략환경영향평가용역
※ 3차잔여일 10일 + 잔여차수잔여일 30일 = 40일
*중지:26.09.09</v>
      </c>
      <c r="E102" s="464"/>
      <c r="F102" s="465"/>
      <c r="G102" s="1067" t="str">
        <f t="shared" si="7"/>
        <v>-
잔여월
3개월미만</v>
      </c>
      <c r="H102" s="1068"/>
      <c r="I102" s="1085"/>
      <c r="J102" s="1070">
        <v>45635</v>
      </c>
      <c r="K102" s="1071">
        <v>46283</v>
      </c>
      <c r="L102" s="1072">
        <f t="shared" si="5"/>
        <v>649</v>
      </c>
      <c r="M102" s="1072">
        <v>40</v>
      </c>
      <c r="N102" s="1073">
        <v>568558000</v>
      </c>
      <c r="O102" s="1074">
        <v>46274</v>
      </c>
      <c r="P102" s="1074"/>
      <c r="Q102" s="1076" t="s">
        <v>2336</v>
      </c>
    </row>
    <row r="103" spans="1:17" ht="50.1" customHeight="1">
      <c r="A103" s="1084"/>
      <c r="B103" s="1066"/>
      <c r="C103" s="1066"/>
      <c r="D103" s="463" t="str">
        <f t="shared" si="6"/>
        <v>낙동강 이목지구 하천환경정비사업 소규모환경영향평가용역</v>
      </c>
      <c r="E103" s="464"/>
      <c r="F103" s="465"/>
      <c r="G103" s="1067">
        <f t="shared" si="7"/>
        <v>8831720.4399999995</v>
      </c>
      <c r="H103" s="1068"/>
      <c r="I103" s="1085"/>
      <c r="J103" s="1070">
        <v>45642</v>
      </c>
      <c r="K103" s="1071">
        <v>46639</v>
      </c>
      <c r="L103" s="1072">
        <f t="shared" si="5"/>
        <v>998</v>
      </c>
      <c r="M103" s="1072">
        <f t="shared" si="8"/>
        <v>353</v>
      </c>
      <c r="N103" s="1073">
        <v>249690000</v>
      </c>
      <c r="O103" s="1074"/>
      <c r="P103" s="1075"/>
      <c r="Q103" s="1076" t="s">
        <v>2292</v>
      </c>
    </row>
    <row r="104" spans="1:17" ht="50.1" customHeight="1">
      <c r="A104" s="1084"/>
      <c r="B104" s="1066"/>
      <c r="C104" s="1066"/>
      <c r="D104" s="463" t="str">
        <f t="shared" si="6"/>
        <v>평택지제역세권 공공주택지구 조성사업 환경영향평가 용역</v>
      </c>
      <c r="E104" s="464"/>
      <c r="F104" s="465"/>
      <c r="G104" s="1067">
        <f t="shared" si="7"/>
        <v>42384263.119999997</v>
      </c>
      <c r="H104" s="1068"/>
      <c r="I104" s="1085"/>
      <c r="J104" s="1070">
        <v>45791</v>
      </c>
      <c r="K104" s="1071">
        <v>47981</v>
      </c>
      <c r="L104" s="1072">
        <f t="shared" si="5"/>
        <v>2191</v>
      </c>
      <c r="M104" s="1072">
        <f t="shared" si="8"/>
        <v>365</v>
      </c>
      <c r="N104" s="1073">
        <v>2544217000</v>
      </c>
      <c r="O104" s="1074"/>
      <c r="P104" s="1074"/>
      <c r="Q104" s="1076" t="s">
        <v>1267</v>
      </c>
    </row>
    <row r="105" spans="1:17" ht="50.1" customHeight="1">
      <c r="A105" s="1084"/>
      <c r="B105" s="1066"/>
      <c r="C105" s="1066"/>
      <c r="D105" s="463" t="str">
        <f t="shared" si="6"/>
        <v>낙동강 함안 덕촌제 등 11개소 보강사업 소규모환경영향평가용역</v>
      </c>
      <c r="E105" s="464"/>
      <c r="F105" s="465"/>
      <c r="G105" s="1067" t="str">
        <f t="shared" si="7"/>
        <v>-
협의완료
26.09.16</v>
      </c>
      <c r="H105" s="1068"/>
      <c r="I105" s="1085"/>
      <c r="J105" s="1070">
        <v>46008</v>
      </c>
      <c r="K105" s="1071">
        <v>46412</v>
      </c>
      <c r="L105" s="1072">
        <f t="shared" si="5"/>
        <v>405</v>
      </c>
      <c r="M105" s="1072">
        <f t="shared" si="8"/>
        <v>126</v>
      </c>
      <c r="N105" s="1073">
        <v>370000000</v>
      </c>
      <c r="O105" s="1074"/>
      <c r="P105" s="1075">
        <v>46281</v>
      </c>
      <c r="Q105" s="1076" t="s">
        <v>2294</v>
      </c>
    </row>
    <row r="106" spans="1:17" ht="50.1" customHeight="1">
      <c r="A106" s="1084"/>
      <c r="B106" s="1066"/>
      <c r="C106" s="1066"/>
      <c r="D106" s="463" t="str">
        <f t="shared" si="6"/>
        <v>26-M-궤도장비 조종 훈련장 설치 소규모 환경영향평가용역</v>
      </c>
      <c r="E106" s="464"/>
      <c r="F106" s="465"/>
      <c r="G106" s="1067">
        <f t="shared" si="7"/>
        <v>1360018.18</v>
      </c>
      <c r="H106" s="1068"/>
      <c r="I106" s="1085"/>
      <c r="J106" s="1070">
        <v>46121</v>
      </c>
      <c r="K106" s="1071">
        <v>46417</v>
      </c>
      <c r="L106" s="1072">
        <f t="shared" si="5"/>
        <v>297</v>
      </c>
      <c r="M106" s="1072">
        <f t="shared" si="8"/>
        <v>131</v>
      </c>
      <c r="N106" s="1073">
        <v>30834000</v>
      </c>
      <c r="O106" s="1074"/>
      <c r="P106" s="1075"/>
      <c r="Q106" s="1076" t="s">
        <v>2295</v>
      </c>
    </row>
    <row r="107" spans="1:17" ht="50.1" customHeight="1" thickBot="1">
      <c r="A107" s="1084"/>
      <c r="B107" s="1066"/>
      <c r="C107" s="1066"/>
      <c r="D107" s="463" t="str">
        <f t="shared" si="6"/>
        <v>금강 사산지구 등 2개소 하천정비사업 소규모 환경영향평가용역
*중지:26.09.15</v>
      </c>
      <c r="E107" s="464"/>
      <c r="F107" s="465"/>
      <c r="G107" s="1067">
        <f t="shared" si="7"/>
        <v>14550000</v>
      </c>
      <c r="H107" s="1068"/>
      <c r="I107" s="1085"/>
      <c r="J107" s="1070">
        <v>46197</v>
      </c>
      <c r="K107" s="1071">
        <v>46376</v>
      </c>
      <c r="L107" s="1072">
        <f t="shared" si="5"/>
        <v>180</v>
      </c>
      <c r="M107" s="1072">
        <f t="shared" si="8"/>
        <v>97</v>
      </c>
      <c r="N107" s="1073">
        <v>270000000</v>
      </c>
      <c r="O107" s="1074">
        <v>46280</v>
      </c>
      <c r="P107" s="1075"/>
      <c r="Q107" s="1076" t="s">
        <v>2337</v>
      </c>
    </row>
    <row r="108" spans="1:17" ht="50.1" customHeight="1">
      <c r="A108" s="1084"/>
      <c r="B108" s="1081" t="str">
        <f>B10</f>
        <v>대기관리분야</v>
      </c>
      <c r="C108" s="1081" t="str">
        <f>C10</f>
        <v>장 성 찬</v>
      </c>
      <c r="D108" s="463" t="str">
        <f t="shared" si="6"/>
        <v>슬레드 시험실 건설 사후환경영향조사</v>
      </c>
      <c r="E108" s="464"/>
      <c r="F108" s="465"/>
      <c r="G108" s="1067" t="str">
        <f t="shared" si="7"/>
        <v>-
잔여월
3개월미만</v>
      </c>
      <c r="H108" s="1082">
        <f>SUM(G108:G124)</f>
        <v>132510814.41999999</v>
      </c>
      <c r="I108" s="1083">
        <v>6</v>
      </c>
      <c r="J108" s="1057">
        <v>42852</v>
      </c>
      <c r="K108" s="1058">
        <v>46326</v>
      </c>
      <c r="L108" s="1059">
        <f t="shared" si="5"/>
        <v>3475</v>
      </c>
      <c r="M108" s="1059">
        <f t="shared" si="8"/>
        <v>40</v>
      </c>
      <c r="N108" s="1060">
        <v>1173362000</v>
      </c>
      <c r="O108" s="1061"/>
      <c r="P108" s="1061"/>
      <c r="Q108" s="1063" t="s">
        <v>2284</v>
      </c>
    </row>
    <row r="109" spans="1:17" ht="50.1" customHeight="1">
      <c r="A109" s="1084"/>
      <c r="B109" s="1066"/>
      <c r="C109" s="1066"/>
      <c r="D109" s="463" t="str">
        <f t="shared" si="6"/>
        <v>청양-신양IC도로건설공사 사후환경영향조사용역</v>
      </c>
      <c r="E109" s="464"/>
      <c r="F109" s="465"/>
      <c r="G109" s="1067">
        <f t="shared" si="7"/>
        <v>5051753.09</v>
      </c>
      <c r="H109" s="1068"/>
      <c r="I109" s="1085"/>
      <c r="J109" s="1070">
        <v>42986</v>
      </c>
      <c r="K109" s="1071">
        <v>46477</v>
      </c>
      <c r="L109" s="1072">
        <f t="shared" si="5"/>
        <v>3492</v>
      </c>
      <c r="M109" s="1072">
        <f t="shared" si="8"/>
        <v>191</v>
      </c>
      <c r="N109" s="1073">
        <v>923598000</v>
      </c>
      <c r="O109" s="1074"/>
      <c r="P109" s="1075"/>
      <c r="Q109" s="1076" t="s">
        <v>2285</v>
      </c>
    </row>
    <row r="110" spans="1:17" ht="50.1" customHeight="1">
      <c r="A110" s="1084"/>
      <c r="B110" s="1066"/>
      <c r="C110" s="1066"/>
      <c r="D110" s="463" t="str">
        <f t="shared" si="6"/>
        <v>판교 제2테크노밸리 조성사업 사후환경영향조사용역(공사시)</v>
      </c>
      <c r="E110" s="464"/>
      <c r="F110" s="465"/>
      <c r="G110" s="1067">
        <f t="shared" si="7"/>
        <v>9421382.0099999998</v>
      </c>
      <c r="H110" s="1068"/>
      <c r="I110" s="1085"/>
      <c r="J110" s="1070">
        <v>44005</v>
      </c>
      <c r="K110" s="1071">
        <v>46477</v>
      </c>
      <c r="L110" s="1072">
        <f t="shared" si="5"/>
        <v>2473</v>
      </c>
      <c r="M110" s="1072">
        <f t="shared" si="8"/>
        <v>191</v>
      </c>
      <c r="N110" s="1073">
        <v>1219847000</v>
      </c>
      <c r="O110" s="1074"/>
      <c r="P110" s="1075"/>
      <c r="Q110" s="1076" t="s">
        <v>2331</v>
      </c>
    </row>
    <row r="111" spans="1:17" ht="50.1" customHeight="1">
      <c r="A111" s="1084"/>
      <c r="B111" s="1066"/>
      <c r="C111" s="1066"/>
      <c r="D111" s="463" t="str">
        <f t="shared" si="6"/>
        <v>고양창릉 공공주택지구 조성사업 환경영향평가 용역</v>
      </c>
      <c r="E111" s="464"/>
      <c r="F111" s="465"/>
      <c r="G111" s="1067" t="str">
        <f t="shared" si="7"/>
        <v>-
협의완료
21.11.12</v>
      </c>
      <c r="H111" s="1068"/>
      <c r="I111" s="1085"/>
      <c r="J111" s="1070">
        <v>44021</v>
      </c>
      <c r="K111" s="1071">
        <v>46576</v>
      </c>
      <c r="L111" s="1072">
        <f t="shared" si="5"/>
        <v>2556</v>
      </c>
      <c r="M111" s="1072">
        <f t="shared" si="8"/>
        <v>290</v>
      </c>
      <c r="N111" s="1073">
        <v>3089350000</v>
      </c>
      <c r="O111" s="1074"/>
      <c r="P111" s="1075">
        <v>44512</v>
      </c>
      <c r="Q111" s="1076" t="s">
        <v>2286</v>
      </c>
    </row>
    <row r="112" spans="1:17" ht="50.1" customHeight="1">
      <c r="A112" s="1084"/>
      <c r="B112" s="1066"/>
      <c r="C112" s="1066"/>
      <c r="D112" s="463" t="str">
        <f t="shared" si="6"/>
        <v>울산효문지구 사후환경영향조사(공사시) 용역</v>
      </c>
      <c r="E112" s="464"/>
      <c r="F112" s="465"/>
      <c r="G112" s="1067">
        <f t="shared" si="7"/>
        <v>7492090.3700000001</v>
      </c>
      <c r="H112" s="1068"/>
      <c r="I112" s="1085"/>
      <c r="J112" s="1070">
        <v>43108</v>
      </c>
      <c r="K112" s="1071">
        <v>46418</v>
      </c>
      <c r="L112" s="1072">
        <f t="shared" si="5"/>
        <v>3311</v>
      </c>
      <c r="M112" s="1072">
        <f t="shared" si="8"/>
        <v>132</v>
      </c>
      <c r="N112" s="1073">
        <v>1879266000</v>
      </c>
      <c r="O112" s="1074"/>
      <c r="P112" s="1075"/>
      <c r="Q112" s="1076" t="s">
        <v>2308</v>
      </c>
    </row>
    <row r="113" spans="1:17" ht="50.1" customHeight="1">
      <c r="A113" s="1084"/>
      <c r="B113" s="1066"/>
      <c r="C113" s="1066"/>
      <c r="D113" s="463" t="str">
        <f t="shared" si="6"/>
        <v>오송 바이오산업단지 조성사업 사후환경영향조사 용역</v>
      </c>
      <c r="E113" s="464"/>
      <c r="F113" s="465"/>
      <c r="G113" s="1067">
        <f t="shared" si="7"/>
        <v>12723492.77</v>
      </c>
      <c r="H113" s="1068"/>
      <c r="I113" s="1085"/>
      <c r="J113" s="1070">
        <v>44725</v>
      </c>
      <c r="K113" s="1071">
        <v>46660</v>
      </c>
      <c r="L113" s="1072">
        <f t="shared" si="5"/>
        <v>1936</v>
      </c>
      <c r="M113" s="1072">
        <f t="shared" si="8"/>
        <v>365</v>
      </c>
      <c r="N113" s="1073">
        <v>674868000</v>
      </c>
      <c r="O113" s="1074"/>
      <c r="P113" s="1075"/>
      <c r="Q113" s="1076" t="s">
        <v>1590</v>
      </c>
    </row>
    <row r="114" spans="1:17" ht="50.1" customHeight="1">
      <c r="A114" s="1084"/>
      <c r="B114" s="1066"/>
      <c r="C114" s="1066"/>
      <c r="D114" s="463" t="str">
        <f t="shared" si="6"/>
        <v>서부우회도로(가장-두곡) 개설공사 사후환경영향조사(운영시) 용역</v>
      </c>
      <c r="E114" s="464"/>
      <c r="F114" s="465"/>
      <c r="G114" s="1067">
        <f t="shared" si="7"/>
        <v>7783372.0499999998</v>
      </c>
      <c r="H114" s="1068"/>
      <c r="I114" s="1085"/>
      <c r="J114" s="1070">
        <v>45415</v>
      </c>
      <c r="K114" s="1071">
        <v>46509</v>
      </c>
      <c r="L114" s="1072">
        <f t="shared" si="5"/>
        <v>1095</v>
      </c>
      <c r="M114" s="1072">
        <f t="shared" si="8"/>
        <v>223</v>
      </c>
      <c r="N114" s="1073">
        <v>382188000</v>
      </c>
      <c r="O114" s="1074"/>
      <c r="P114" s="1075"/>
      <c r="Q114" s="1076" t="s">
        <v>2338</v>
      </c>
    </row>
    <row r="115" spans="1:17" ht="50.1" customHeight="1">
      <c r="A115" s="1084"/>
      <c r="B115" s="1066"/>
      <c r="C115" s="1066"/>
      <c r="D115" s="463" t="str">
        <f t="shared" si="6"/>
        <v>김포00 기업형임대주택 공급촉진지구 전략환경영향평가
*중지:20.12.24</v>
      </c>
      <c r="E115" s="464"/>
      <c r="F115" s="465"/>
      <c r="G115" s="1067" t="str">
        <f t="shared" si="7"/>
        <v>-
협의완료
20.06.30</v>
      </c>
      <c r="H115" s="1068"/>
      <c r="I115" s="1085"/>
      <c r="J115" s="1070">
        <v>42454</v>
      </c>
      <c r="K115" s="1071">
        <v>44196</v>
      </c>
      <c r="L115" s="1072">
        <f t="shared" si="5"/>
        <v>1743</v>
      </c>
      <c r="M115" s="1072">
        <f t="shared" si="8"/>
        <v>8</v>
      </c>
      <c r="N115" s="1073">
        <v>128700000</v>
      </c>
      <c r="O115" s="1074">
        <v>44189</v>
      </c>
      <c r="P115" s="1075">
        <v>44012</v>
      </c>
      <c r="Q115" s="1076" t="s">
        <v>2289</v>
      </c>
    </row>
    <row r="116" spans="1:17" ht="50.1" customHeight="1">
      <c r="A116" s="1084"/>
      <c r="B116" s="1066"/>
      <c r="C116" s="1066"/>
      <c r="D116" s="463" t="str">
        <f t="shared" si="6"/>
        <v>천안 엘지생활건강 퓨쳐일반산업단지 개발사업 사후환경영향조사 용역
*중지:21.01.04</v>
      </c>
      <c r="E116" s="464"/>
      <c r="F116" s="465"/>
      <c r="G116" s="1067" t="str">
        <f t="shared" si="7"/>
        <v>-
3개월이상
중지중</v>
      </c>
      <c r="H116" s="1068"/>
      <c r="I116" s="1085"/>
      <c r="J116" s="1070">
        <v>42802</v>
      </c>
      <c r="K116" s="1071">
        <v>44992</v>
      </c>
      <c r="L116" s="1072">
        <f t="shared" si="5"/>
        <v>2191</v>
      </c>
      <c r="M116" s="1072">
        <f t="shared" si="8"/>
        <v>365</v>
      </c>
      <c r="N116" s="1073">
        <v>522500000.00000006</v>
      </c>
      <c r="O116" s="1074">
        <v>44200</v>
      </c>
      <c r="P116" s="1075"/>
      <c r="Q116" s="1076" t="s">
        <v>2339</v>
      </c>
    </row>
    <row r="117" spans="1:17" ht="50.1" customHeight="1">
      <c r="A117" s="1084"/>
      <c r="B117" s="1066"/>
      <c r="C117" s="1066"/>
      <c r="D117" s="463" t="str">
        <f t="shared" si="6"/>
        <v>전주역세권 공공지원민간임대주택 공급촉진지구 환경영향평가용역</v>
      </c>
      <c r="E117" s="464"/>
      <c r="F117" s="465"/>
      <c r="G117" s="1067">
        <f t="shared" si="7"/>
        <v>6208858.6600000001</v>
      </c>
      <c r="H117" s="1068"/>
      <c r="I117" s="1085"/>
      <c r="J117" s="1070">
        <v>43675</v>
      </c>
      <c r="K117" s="1071">
        <v>46596</v>
      </c>
      <c r="L117" s="1072">
        <f t="shared" si="5"/>
        <v>2922</v>
      </c>
      <c r="M117" s="1072">
        <f t="shared" si="8"/>
        <v>310</v>
      </c>
      <c r="N117" s="1073">
        <v>585235000</v>
      </c>
      <c r="O117" s="1074"/>
      <c r="P117" s="1075"/>
      <c r="Q117" s="1076" t="s">
        <v>2334</v>
      </c>
    </row>
    <row r="118" spans="1:17" ht="50.1" customHeight="1">
      <c r="A118" s="1084"/>
      <c r="B118" s="1066"/>
      <c r="C118" s="1066"/>
      <c r="D118" s="463" t="str">
        <f t="shared" si="6"/>
        <v>천안직산 도시첨단산업단지 사후환경영향조사(공사시) 용역</v>
      </c>
      <c r="E118" s="464"/>
      <c r="F118" s="465"/>
      <c r="G118" s="1067">
        <f t="shared" si="7"/>
        <v>21237377.530000001</v>
      </c>
      <c r="H118" s="1068"/>
      <c r="I118" s="1085"/>
      <c r="J118" s="1070">
        <v>45474</v>
      </c>
      <c r="K118" s="1071">
        <v>47057</v>
      </c>
      <c r="L118" s="1072">
        <f t="shared" si="5"/>
        <v>1584</v>
      </c>
      <c r="M118" s="1072">
        <f t="shared" si="8"/>
        <v>365</v>
      </c>
      <c r="N118" s="1073">
        <v>921644000</v>
      </c>
      <c r="O118" s="1074"/>
      <c r="P118" s="1075"/>
      <c r="Q118" s="1076" t="s">
        <v>2335</v>
      </c>
    </row>
    <row r="119" spans="1:17" ht="50.1" customHeight="1">
      <c r="A119" s="1084"/>
      <c r="B119" s="1066"/>
      <c r="C119" s="1066"/>
      <c r="D119" s="463" t="str">
        <f t="shared" si="6"/>
        <v>삼척오십천권역 하천기본계획 전략환경영향평가용역
※ 3차잔여일 10일 + 잔여차수잔여일 30일 = 40일
*중지:26.09.09</v>
      </c>
      <c r="E119" s="464"/>
      <c r="F119" s="465"/>
      <c r="G119" s="1067" t="str">
        <f t="shared" si="7"/>
        <v>-
잔여월
3개월미만</v>
      </c>
      <c r="H119" s="1068"/>
      <c r="I119" s="1085"/>
      <c r="J119" s="1070">
        <v>45635</v>
      </c>
      <c r="K119" s="1071">
        <v>46283</v>
      </c>
      <c r="L119" s="1072">
        <f t="shared" si="5"/>
        <v>649</v>
      </c>
      <c r="M119" s="1072">
        <v>40</v>
      </c>
      <c r="N119" s="1073">
        <v>568558000</v>
      </c>
      <c r="O119" s="1074">
        <v>46274</v>
      </c>
      <c r="P119" s="1075"/>
      <c r="Q119" s="1076" t="s">
        <v>2336</v>
      </c>
    </row>
    <row r="120" spans="1:17" ht="50.1" customHeight="1">
      <c r="A120" s="1084"/>
      <c r="B120" s="1066"/>
      <c r="C120" s="1066"/>
      <c r="D120" s="463" t="str">
        <f t="shared" si="6"/>
        <v>낙동강 이목지구 하천환경정비사업 소규모환경영향평가용역</v>
      </c>
      <c r="E120" s="464"/>
      <c r="F120" s="465"/>
      <c r="G120" s="1067">
        <f t="shared" si="7"/>
        <v>8831720.4399999995</v>
      </c>
      <c r="H120" s="1068"/>
      <c r="I120" s="1085"/>
      <c r="J120" s="1070">
        <v>45642</v>
      </c>
      <c r="K120" s="1071">
        <v>46639</v>
      </c>
      <c r="L120" s="1072">
        <f t="shared" si="5"/>
        <v>998</v>
      </c>
      <c r="M120" s="1072">
        <f t="shared" si="8"/>
        <v>353</v>
      </c>
      <c r="N120" s="1073">
        <v>249690000</v>
      </c>
      <c r="O120" s="1074"/>
      <c r="P120" s="1075"/>
      <c r="Q120" s="1076" t="s">
        <v>2292</v>
      </c>
    </row>
    <row r="121" spans="1:17" ht="50.1" customHeight="1">
      <c r="A121" s="1084"/>
      <c r="B121" s="1066"/>
      <c r="C121" s="1066"/>
      <c r="D121" s="463" t="str">
        <f t="shared" si="6"/>
        <v>국도5호선 달성 구지 차천교차로 소규모 환경영향평가 용역
*중지:26.07.21</v>
      </c>
      <c r="E121" s="464"/>
      <c r="F121" s="465"/>
      <c r="G121" s="1067" t="str">
        <f t="shared" si="7"/>
        <v>-
잔여월
3개월미만</v>
      </c>
      <c r="H121" s="1068"/>
      <c r="I121" s="1085"/>
      <c r="J121" s="1070">
        <v>45923</v>
      </c>
      <c r="K121" s="1071">
        <v>46241</v>
      </c>
      <c r="L121" s="1072">
        <f t="shared" si="5"/>
        <v>319</v>
      </c>
      <c r="M121" s="1072">
        <f t="shared" si="8"/>
        <v>18</v>
      </c>
      <c r="N121" s="1073">
        <v>50914000</v>
      </c>
      <c r="O121" s="1074">
        <v>46224</v>
      </c>
      <c r="P121" s="1075"/>
      <c r="Q121" s="1076" t="s">
        <v>2314</v>
      </c>
    </row>
    <row r="122" spans="1:17" ht="50.1" customHeight="1">
      <c r="A122" s="1084"/>
      <c r="B122" s="1066"/>
      <c r="C122" s="1066"/>
      <c r="D122" s="463" t="str">
        <f t="shared" si="6"/>
        <v>해남 송호리 원호리(염해부지) 태양광 발전사업 소규모환경영향평가 용역</v>
      </c>
      <c r="E122" s="464"/>
      <c r="F122" s="465"/>
      <c r="G122" s="1067">
        <f t="shared" si="7"/>
        <v>9008799.2100000009</v>
      </c>
      <c r="H122" s="1068"/>
      <c r="I122" s="1085"/>
      <c r="J122" s="1070">
        <v>46010</v>
      </c>
      <c r="K122" s="1071">
        <v>46387</v>
      </c>
      <c r="L122" s="1072">
        <f t="shared" si="5"/>
        <v>378</v>
      </c>
      <c r="M122" s="1072">
        <f t="shared" si="8"/>
        <v>101</v>
      </c>
      <c r="N122" s="1073">
        <v>337161000</v>
      </c>
      <c r="O122" s="1074"/>
      <c r="P122" s="1075"/>
      <c r="Q122" s="1076" t="s">
        <v>2340</v>
      </c>
    </row>
    <row r="123" spans="1:17" ht="50.1" customHeight="1">
      <c r="A123" s="1084"/>
      <c r="B123" s="1066"/>
      <c r="C123" s="1066"/>
      <c r="D123" s="463" t="str">
        <f t="shared" si="6"/>
        <v>금강 사산지구 등 2개소 하천정비사업 소규모 환경영향평가용역
*중지:26.09.15</v>
      </c>
      <c r="E123" s="464"/>
      <c r="F123" s="465"/>
      <c r="G123" s="1067">
        <f t="shared" si="7"/>
        <v>14550000</v>
      </c>
      <c r="H123" s="1068"/>
      <c r="I123" s="1085"/>
      <c r="J123" s="1070">
        <v>46197</v>
      </c>
      <c r="K123" s="1071">
        <v>46376</v>
      </c>
      <c r="L123" s="1072">
        <f t="shared" si="5"/>
        <v>180</v>
      </c>
      <c r="M123" s="1072">
        <f t="shared" si="8"/>
        <v>97</v>
      </c>
      <c r="N123" s="1073">
        <v>270000000</v>
      </c>
      <c r="O123" s="1074">
        <v>46280</v>
      </c>
      <c r="P123" s="1075"/>
      <c r="Q123" s="1076" t="s">
        <v>2337</v>
      </c>
    </row>
    <row r="124" spans="1:17" ht="50.1" customHeight="1" thickBot="1">
      <c r="A124" s="1084"/>
      <c r="B124" s="1066"/>
      <c r="C124" s="1066"/>
      <c r="D124" s="463" t="str">
        <f t="shared" si="6"/>
        <v>완주 수소특화 국가산업단지 개발사업 환경영향평가 및 기후변화영향평가</v>
      </c>
      <c r="E124" s="464"/>
      <c r="F124" s="465"/>
      <c r="G124" s="1067">
        <f t="shared" si="7"/>
        <v>30201968.289999999</v>
      </c>
      <c r="H124" s="1068"/>
      <c r="I124" s="1085"/>
      <c r="J124" s="1086">
        <v>46211</v>
      </c>
      <c r="K124" s="1087">
        <v>48402</v>
      </c>
      <c r="L124" s="1088">
        <f t="shared" si="5"/>
        <v>2192</v>
      </c>
      <c r="M124" s="1088">
        <f t="shared" si="8"/>
        <v>365</v>
      </c>
      <c r="N124" s="1089">
        <v>1813773000</v>
      </c>
      <c r="O124" s="1090"/>
      <c r="P124" s="1091"/>
      <c r="Q124" s="1092" t="s">
        <v>2341</v>
      </c>
    </row>
    <row r="125" spans="1:17" ht="50.1" customHeight="1">
      <c r="A125" s="1084"/>
      <c r="B125" s="1081" t="str">
        <f>B11</f>
        <v>폐기물처리분야</v>
      </c>
      <c r="C125" s="1081" t="str">
        <f>C11</f>
        <v>김 종 헌</v>
      </c>
      <c r="D125" s="463" t="str">
        <f t="shared" si="6"/>
        <v>광명시흥 일반산업단지 사후환경영향조사(공사시) 용역</v>
      </c>
      <c r="E125" s="464"/>
      <c r="F125" s="465"/>
      <c r="G125" s="1067">
        <f t="shared" si="7"/>
        <v>23935499.16</v>
      </c>
      <c r="H125" s="1082">
        <f>SUM(G125:G135)</f>
        <v>238907087.66</v>
      </c>
      <c r="I125" s="1083">
        <v>6</v>
      </c>
      <c r="J125" s="1061">
        <v>44370</v>
      </c>
      <c r="K125" s="1058">
        <v>46752</v>
      </c>
      <c r="L125" s="1059">
        <f t="shared" si="5"/>
        <v>2383</v>
      </c>
      <c r="M125" s="1059">
        <f t="shared" si="8"/>
        <v>365</v>
      </c>
      <c r="N125" s="1060">
        <v>1562693000</v>
      </c>
      <c r="O125" s="1061"/>
      <c r="P125" s="1062"/>
      <c r="Q125" s="1063" t="s">
        <v>2342</v>
      </c>
    </row>
    <row r="126" spans="1:17" ht="50.1" customHeight="1">
      <c r="A126" s="1084"/>
      <c r="B126" s="1066"/>
      <c r="C126" s="1066"/>
      <c r="D126" s="463" t="str">
        <f t="shared" si="6"/>
        <v>양주장흥 공공주택지구 조성사업 환경영향평가 용역</v>
      </c>
      <c r="E126" s="464"/>
      <c r="F126" s="465"/>
      <c r="G126" s="1067" t="str">
        <f t="shared" si="7"/>
        <v>-
협의완료
26.02.05</v>
      </c>
      <c r="H126" s="1068"/>
      <c r="I126" s="1085"/>
      <c r="J126" s="1074">
        <v>45077</v>
      </c>
      <c r="K126" s="1071">
        <v>47268</v>
      </c>
      <c r="L126" s="1072">
        <f t="shared" si="5"/>
        <v>2192</v>
      </c>
      <c r="M126" s="1072">
        <f t="shared" si="8"/>
        <v>365</v>
      </c>
      <c r="N126" s="1073">
        <v>1249270000</v>
      </c>
      <c r="O126" s="1074"/>
      <c r="P126" s="1075">
        <v>46058</v>
      </c>
      <c r="Q126" s="1076" t="s">
        <v>2290</v>
      </c>
    </row>
    <row r="127" spans="1:17" ht="50.1" customHeight="1">
      <c r="A127" s="1084"/>
      <c r="B127" s="1066"/>
      <c r="C127" s="1066"/>
      <c r="D127" s="463" t="str">
        <f t="shared" si="6"/>
        <v>500kV HVDC 동해안 변환소 토건공사 사후환경영향조사용역</v>
      </c>
      <c r="E127" s="464"/>
      <c r="F127" s="465"/>
      <c r="G127" s="1067">
        <f t="shared" si="7"/>
        <v>10351754.859999999</v>
      </c>
      <c r="H127" s="1068"/>
      <c r="I127" s="1085"/>
      <c r="J127" s="1074">
        <v>45280</v>
      </c>
      <c r="K127" s="1071">
        <v>46719</v>
      </c>
      <c r="L127" s="1072">
        <f t="shared" si="5"/>
        <v>1440</v>
      </c>
      <c r="M127" s="1072">
        <f t="shared" si="8"/>
        <v>365</v>
      </c>
      <c r="N127" s="1073">
        <v>408398000</v>
      </c>
      <c r="O127" s="1074"/>
      <c r="P127" s="1075"/>
      <c r="Q127" s="1076" t="s">
        <v>2343</v>
      </c>
    </row>
    <row r="128" spans="1:17" ht="50.1" customHeight="1">
      <c r="A128" s="1084"/>
      <c r="B128" s="1066"/>
      <c r="C128" s="1066"/>
      <c r="D128" s="463" t="str">
        <f t="shared" si="6"/>
        <v>천안직산 도시첨단산업단지 사후환경영향조사(공사시) 용역</v>
      </c>
      <c r="E128" s="464"/>
      <c r="F128" s="465"/>
      <c r="G128" s="1067">
        <f t="shared" si="7"/>
        <v>21237377.530000001</v>
      </c>
      <c r="H128" s="1068"/>
      <c r="I128" s="1085"/>
      <c r="J128" s="1074">
        <v>45474</v>
      </c>
      <c r="K128" s="1071">
        <v>47057</v>
      </c>
      <c r="L128" s="1072">
        <f t="shared" si="5"/>
        <v>1584</v>
      </c>
      <c r="M128" s="1072">
        <f t="shared" si="8"/>
        <v>365</v>
      </c>
      <c r="N128" s="1073">
        <v>921644000</v>
      </c>
      <c r="O128" s="1074"/>
      <c r="P128" s="1075"/>
      <c r="Q128" s="1076" t="s">
        <v>2335</v>
      </c>
    </row>
    <row r="129" spans="1:17" ht="50.1" customHeight="1">
      <c r="A129" s="1084"/>
      <c r="B129" s="1066"/>
      <c r="C129" s="1066"/>
      <c r="D129" s="463" t="str">
        <f t="shared" si="6"/>
        <v>대구대공원 민간공원조성 특례사업 사후환경영향조사용역(공사시)</v>
      </c>
      <c r="E129" s="464"/>
      <c r="F129" s="465"/>
      <c r="G129" s="1067">
        <f t="shared" si="7"/>
        <v>16656916.15</v>
      </c>
      <c r="H129" s="1068"/>
      <c r="I129" s="1085"/>
      <c r="J129" s="1074">
        <v>45495</v>
      </c>
      <c r="K129" s="1071">
        <v>46955</v>
      </c>
      <c r="L129" s="1072">
        <f t="shared" si="5"/>
        <v>1461</v>
      </c>
      <c r="M129" s="1072">
        <f t="shared" si="8"/>
        <v>365</v>
      </c>
      <c r="N129" s="1073">
        <v>666733000</v>
      </c>
      <c r="O129" s="1074"/>
      <c r="P129" s="1075"/>
      <c r="Q129" s="1076" t="s">
        <v>1265</v>
      </c>
    </row>
    <row r="130" spans="1:17" ht="50.1" customHeight="1">
      <c r="A130" s="1084"/>
      <c r="B130" s="1066"/>
      <c r="C130" s="1066"/>
      <c r="D130" s="463" t="str">
        <f t="shared" si="6"/>
        <v>미호강 인산지구 등 3개소 사후환경영향조사용역</v>
      </c>
      <c r="E130" s="464"/>
      <c r="F130" s="465"/>
      <c r="G130" s="1067">
        <f t="shared" si="7"/>
        <v>27949722.920000002</v>
      </c>
      <c r="H130" s="1068"/>
      <c r="I130" s="1085"/>
      <c r="J130" s="1074">
        <v>45603</v>
      </c>
      <c r="K130" s="1071">
        <v>47762</v>
      </c>
      <c r="L130" s="1072">
        <f t="shared" si="5"/>
        <v>2160</v>
      </c>
      <c r="M130" s="1072">
        <f t="shared" si="8"/>
        <v>365</v>
      </c>
      <c r="N130" s="1073">
        <v>1654011000</v>
      </c>
      <c r="O130" s="1074"/>
      <c r="P130" s="1075"/>
      <c r="Q130" s="1076" t="s">
        <v>2344</v>
      </c>
    </row>
    <row r="131" spans="1:17" ht="50.1" customHeight="1">
      <c r="A131" s="1084"/>
      <c r="B131" s="1066"/>
      <c r="C131" s="1066"/>
      <c r="D131" s="463" t="str">
        <f t="shared" si="6"/>
        <v>(주)강원랜드 카지노 리조트 조성사업 사후환경영향조사 용역</v>
      </c>
      <c r="E131" s="464"/>
      <c r="F131" s="465"/>
      <c r="G131" s="1067">
        <f t="shared" si="7"/>
        <v>9911600</v>
      </c>
      <c r="H131" s="1068"/>
      <c r="I131" s="1085"/>
      <c r="J131" s="1074">
        <v>45699</v>
      </c>
      <c r="K131" s="1071">
        <v>46793</v>
      </c>
      <c r="L131" s="1072">
        <f t="shared" si="5"/>
        <v>1095</v>
      </c>
      <c r="M131" s="1072">
        <f t="shared" si="8"/>
        <v>365</v>
      </c>
      <c r="N131" s="1073">
        <v>297348000</v>
      </c>
      <c r="O131" s="1074"/>
      <c r="P131" s="1075"/>
      <c r="Q131" s="1076" t="s">
        <v>2293</v>
      </c>
    </row>
    <row r="132" spans="1:17" ht="50.1" customHeight="1">
      <c r="A132" s="1084"/>
      <c r="B132" s="1066"/>
      <c r="C132" s="1066"/>
      <c r="D132" s="463" t="str">
        <f t="shared" si="6"/>
        <v>구미 하이테크밸리 개발사업 사후환경영향조사('26-'28) 용역</v>
      </c>
      <c r="E132" s="464"/>
      <c r="F132" s="465"/>
      <c r="G132" s="1067">
        <f t="shared" si="7"/>
        <v>60107000</v>
      </c>
      <c r="H132" s="1068"/>
      <c r="I132" s="1085"/>
      <c r="J132" s="1074">
        <v>46041</v>
      </c>
      <c r="K132" s="1071">
        <v>47135</v>
      </c>
      <c r="L132" s="1072">
        <f t="shared" si="5"/>
        <v>1095</v>
      </c>
      <c r="M132" s="1072">
        <f t="shared" si="8"/>
        <v>365</v>
      </c>
      <c r="N132" s="1073">
        <v>1803210000</v>
      </c>
      <c r="O132" s="1074"/>
      <c r="P132" s="1075"/>
      <c r="Q132" s="1076" t="s">
        <v>2345</v>
      </c>
    </row>
    <row r="133" spans="1:17" ht="50.1" customHeight="1">
      <c r="A133" s="1084"/>
      <c r="B133" s="1066"/>
      <c r="C133" s="1066"/>
      <c r="D133" s="463" t="str">
        <f t="shared" si="6"/>
        <v>대구산업선 철도건설 제2공구(T/K) 사후환경영향조사용역</v>
      </c>
      <c r="E133" s="464"/>
      <c r="F133" s="465"/>
      <c r="G133" s="1067">
        <f t="shared" si="7"/>
        <v>38544671.450000003</v>
      </c>
      <c r="H133" s="1068"/>
      <c r="I133" s="1085"/>
      <c r="J133" s="1074">
        <v>46042</v>
      </c>
      <c r="K133" s="1071">
        <v>48759</v>
      </c>
      <c r="L133" s="1072">
        <f t="shared" si="5"/>
        <v>2718</v>
      </c>
      <c r="M133" s="1072">
        <f t="shared" si="8"/>
        <v>365</v>
      </c>
      <c r="N133" s="1073">
        <v>2870258000</v>
      </c>
      <c r="O133" s="1074"/>
      <c r="P133" s="1075"/>
      <c r="Q133" s="1076" t="s">
        <v>2305</v>
      </c>
    </row>
    <row r="134" spans="1:17" ht="50.1" customHeight="1">
      <c r="A134" s="1084"/>
      <c r="B134" s="1066"/>
      <c r="C134" s="1066"/>
      <c r="D134" s="463" t="str">
        <f t="shared" si="6"/>
        <v>탑동지구 도시개발사업 사후환경영향조사</v>
      </c>
      <c r="E134" s="464"/>
      <c r="F134" s="465"/>
      <c r="G134" s="1067">
        <f t="shared" si="7"/>
        <v>16939818.32</v>
      </c>
      <c r="H134" s="1068"/>
      <c r="I134" s="1085"/>
      <c r="J134" s="1074">
        <v>46058</v>
      </c>
      <c r="K134" s="1071">
        <v>48399</v>
      </c>
      <c r="L134" s="1072">
        <f t="shared" si="5"/>
        <v>2342</v>
      </c>
      <c r="M134" s="1072">
        <f t="shared" si="8"/>
        <v>365</v>
      </c>
      <c r="N134" s="1073">
        <v>1086933000</v>
      </c>
      <c r="O134" s="1074"/>
      <c r="P134" s="1075"/>
      <c r="Q134" s="1076" t="s">
        <v>1306</v>
      </c>
    </row>
    <row r="135" spans="1:17" ht="50.1" customHeight="1" thickBot="1">
      <c r="A135" s="1084"/>
      <c r="B135" s="1066"/>
      <c r="C135" s="1066"/>
      <c r="D135" s="463" t="str">
        <f t="shared" si="6"/>
        <v>영암군 시종면 구산리 태양광발전사업 소규모환경영향평가용역</v>
      </c>
      <c r="E135" s="464"/>
      <c r="F135" s="465"/>
      <c r="G135" s="1067">
        <f t="shared" si="7"/>
        <v>13272727.27</v>
      </c>
      <c r="H135" s="1068"/>
      <c r="I135" s="1085"/>
      <c r="J135" s="1093">
        <v>46239</v>
      </c>
      <c r="K135" s="1094">
        <v>46843</v>
      </c>
      <c r="L135" s="1095">
        <f t="shared" si="5"/>
        <v>605</v>
      </c>
      <c r="M135" s="1095">
        <f t="shared" si="8"/>
        <v>365</v>
      </c>
      <c r="N135" s="1096">
        <v>220000000.00000003</v>
      </c>
      <c r="O135" s="1093"/>
      <c r="P135" s="1097"/>
      <c r="Q135" s="1098" t="s">
        <v>2346</v>
      </c>
    </row>
  </sheetData>
  <autoFilter ref="A14:Q14" xr:uid="{00000000-0001-0000-0F00-000000000000}">
    <filterColumn colId="0" showButton="0"/>
    <filterColumn colId="1" showButton="0"/>
    <filterColumn colId="3" showButton="0"/>
    <filterColumn colId="4" showButton="0"/>
    <filterColumn colId="7" showButton="0"/>
  </autoFilter>
  <mergeCells count="172">
    <mergeCell ref="H125:H135"/>
    <mergeCell ref="I125:I135"/>
    <mergeCell ref="D126:F126"/>
    <mergeCell ref="D127:F127"/>
    <mergeCell ref="D128:F128"/>
    <mergeCell ref="D129:F129"/>
    <mergeCell ref="D130:F130"/>
    <mergeCell ref="D131:F131"/>
    <mergeCell ref="D132:F132"/>
    <mergeCell ref="D133:F133"/>
    <mergeCell ref="D121:F121"/>
    <mergeCell ref="D122:F122"/>
    <mergeCell ref="D123:F123"/>
    <mergeCell ref="D124:F124"/>
    <mergeCell ref="B125:B135"/>
    <mergeCell ref="C125:C135"/>
    <mergeCell ref="D125:F125"/>
    <mergeCell ref="D134:F134"/>
    <mergeCell ref="D135:F135"/>
    <mergeCell ref="H108:H124"/>
    <mergeCell ref="I108:I124"/>
    <mergeCell ref="D109:F109"/>
    <mergeCell ref="D110:F110"/>
    <mergeCell ref="D111:F111"/>
    <mergeCell ref="D112:F112"/>
    <mergeCell ref="D113:F113"/>
    <mergeCell ref="D114:F114"/>
    <mergeCell ref="D115:F115"/>
    <mergeCell ref="D116:F116"/>
    <mergeCell ref="D105:F105"/>
    <mergeCell ref="D106:F106"/>
    <mergeCell ref="D107:F107"/>
    <mergeCell ref="B108:B124"/>
    <mergeCell ref="C108:C124"/>
    <mergeCell ref="D108:F108"/>
    <mergeCell ref="D117:F117"/>
    <mergeCell ref="D118:F118"/>
    <mergeCell ref="D119:F119"/>
    <mergeCell ref="D120:F120"/>
    <mergeCell ref="D99:F99"/>
    <mergeCell ref="D100:F100"/>
    <mergeCell ref="D101:F101"/>
    <mergeCell ref="D102:F102"/>
    <mergeCell ref="D103:F103"/>
    <mergeCell ref="D104:F104"/>
    <mergeCell ref="D93:F93"/>
    <mergeCell ref="B94:B107"/>
    <mergeCell ref="C94:C107"/>
    <mergeCell ref="D94:F94"/>
    <mergeCell ref="H94:H107"/>
    <mergeCell ref="I94:I107"/>
    <mergeCell ref="D95:F95"/>
    <mergeCell ref="D96:F96"/>
    <mergeCell ref="D97:F97"/>
    <mergeCell ref="D98:F98"/>
    <mergeCell ref="D87:F87"/>
    <mergeCell ref="D88:F88"/>
    <mergeCell ref="D89:F89"/>
    <mergeCell ref="D90:F90"/>
    <mergeCell ref="D91:F91"/>
    <mergeCell ref="D92:F92"/>
    <mergeCell ref="D81:F81"/>
    <mergeCell ref="D82:F82"/>
    <mergeCell ref="D83:F83"/>
    <mergeCell ref="D84:F84"/>
    <mergeCell ref="D85:F85"/>
    <mergeCell ref="D86:F86"/>
    <mergeCell ref="D75:F75"/>
    <mergeCell ref="D76:F76"/>
    <mergeCell ref="D77:F77"/>
    <mergeCell ref="D78:F78"/>
    <mergeCell ref="D79:F79"/>
    <mergeCell ref="D80:F80"/>
    <mergeCell ref="A70:A135"/>
    <mergeCell ref="B70:B93"/>
    <mergeCell ref="C70:C93"/>
    <mergeCell ref="D70:F70"/>
    <mergeCell ref="H70:H93"/>
    <mergeCell ref="I70:I93"/>
    <mergeCell ref="D71:F71"/>
    <mergeCell ref="D72:F72"/>
    <mergeCell ref="D73:F73"/>
    <mergeCell ref="D74:F74"/>
    <mergeCell ref="D64:F64"/>
    <mergeCell ref="D65:F65"/>
    <mergeCell ref="D66:F66"/>
    <mergeCell ref="D67:F67"/>
    <mergeCell ref="D68:F68"/>
    <mergeCell ref="D69:F69"/>
    <mergeCell ref="B58:B69"/>
    <mergeCell ref="C58:C69"/>
    <mergeCell ref="D58:F58"/>
    <mergeCell ref="H58:H69"/>
    <mergeCell ref="I58:I69"/>
    <mergeCell ref="D59:F59"/>
    <mergeCell ref="D60:F60"/>
    <mergeCell ref="D61:F61"/>
    <mergeCell ref="D62:F62"/>
    <mergeCell ref="D63:F63"/>
    <mergeCell ref="I46:I57"/>
    <mergeCell ref="D47:F47"/>
    <mergeCell ref="D48:F48"/>
    <mergeCell ref="D49:F49"/>
    <mergeCell ref="D50:F50"/>
    <mergeCell ref="D51:F51"/>
    <mergeCell ref="D52:F52"/>
    <mergeCell ref="D53:F53"/>
    <mergeCell ref="D54:F54"/>
    <mergeCell ref="D55:F55"/>
    <mergeCell ref="D44:F44"/>
    <mergeCell ref="D45:F45"/>
    <mergeCell ref="B46:B57"/>
    <mergeCell ref="C46:C57"/>
    <mergeCell ref="D46:F46"/>
    <mergeCell ref="H46:H57"/>
    <mergeCell ref="D56:F56"/>
    <mergeCell ref="D57:F57"/>
    <mergeCell ref="H33:H45"/>
    <mergeCell ref="I33:I45"/>
    <mergeCell ref="D34:F34"/>
    <mergeCell ref="D35:F35"/>
    <mergeCell ref="D36:F36"/>
    <mergeCell ref="D37:F37"/>
    <mergeCell ref="D38:F38"/>
    <mergeCell ref="D39:F39"/>
    <mergeCell ref="D40:F40"/>
    <mergeCell ref="D41:F41"/>
    <mergeCell ref="D29:F29"/>
    <mergeCell ref="D30:F30"/>
    <mergeCell ref="D31:F31"/>
    <mergeCell ref="D32:F32"/>
    <mergeCell ref="A33:A69"/>
    <mergeCell ref="B33:B45"/>
    <mergeCell ref="C33:C45"/>
    <mergeCell ref="D33:F33"/>
    <mergeCell ref="D42:F42"/>
    <mergeCell ref="D43:F43"/>
    <mergeCell ref="D23:F23"/>
    <mergeCell ref="D24:F24"/>
    <mergeCell ref="D25:F25"/>
    <mergeCell ref="D26:F26"/>
    <mergeCell ref="D27:F27"/>
    <mergeCell ref="D28:F28"/>
    <mergeCell ref="D17:F17"/>
    <mergeCell ref="D18:F18"/>
    <mergeCell ref="D19:F19"/>
    <mergeCell ref="D20:F20"/>
    <mergeCell ref="D21:F21"/>
    <mergeCell ref="D22:F22"/>
    <mergeCell ref="A13:C14"/>
    <mergeCell ref="D13:F14"/>
    <mergeCell ref="G13:G14"/>
    <mergeCell ref="H13:I14"/>
    <mergeCell ref="A15:B32"/>
    <mergeCell ref="C15:C32"/>
    <mergeCell ref="D15:F15"/>
    <mergeCell ref="H15:H32"/>
    <mergeCell ref="I15:I32"/>
    <mergeCell ref="D16:F16"/>
    <mergeCell ref="A5:A7"/>
    <mergeCell ref="H5:H7"/>
    <mergeCell ref="I5:I7"/>
    <mergeCell ref="A8:A11"/>
    <mergeCell ref="H8:H11"/>
    <mergeCell ref="I8:I11"/>
    <mergeCell ref="A1:I1"/>
    <mergeCell ref="C2:D2"/>
    <mergeCell ref="A3:C3"/>
    <mergeCell ref="E3:F3"/>
    <mergeCell ref="G3:H3"/>
    <mergeCell ref="A4:B4"/>
    <mergeCell ref="G4:H4"/>
  </mergeCells>
  <phoneticPr fontId="4" type="noConversion"/>
  <printOptions horizontalCentered="1"/>
  <pageMargins left="0.31496062992125984" right="0.31496062992125984" top="1.1811023622047245" bottom="0.78740157480314965" header="0.39370078740157483" footer="0.39370078740157483"/>
  <pageSetup paperSize="9" scale="91" fitToHeight="0" orientation="portrait" horizont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22688-C9BF-4A2D-9E6D-86D370A2A486}">
  <sheetPr>
    <tabColor rgb="FFFF0000"/>
  </sheetPr>
  <dimension ref="A1:V130"/>
  <sheetViews>
    <sheetView showGridLines="0" view="pageBreakPreview" workbookViewId="0">
      <selection activeCell="D128" sqref="D128:F128"/>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10.77734375" style="6" customWidth="1"/>
    <col min="7" max="7" width="7.88671875" style="6" customWidth="1"/>
    <col min="8" max="8" width="7.44140625" style="6" customWidth="1"/>
    <col min="9" max="9" width="5.5546875" style="5" customWidth="1"/>
    <col min="10" max="10" width="8.6640625" style="5" customWidth="1"/>
    <col min="11" max="13" width="8.88671875" style="5"/>
    <col min="14" max="14" width="13.5546875" style="5" bestFit="1" customWidth="1"/>
    <col min="15" max="21" width="8.88671875" style="5"/>
    <col min="22" max="22" width="10.21875" style="5" customWidth="1"/>
    <col min="23" max="16384" width="8.88671875" style="5"/>
  </cols>
  <sheetData>
    <row r="1" spans="1:22" s="2" customFormat="1" ht="27.75" customHeight="1">
      <c r="A1" s="308" t="s">
        <v>0</v>
      </c>
      <c r="B1" s="308"/>
      <c r="C1" s="308"/>
      <c r="D1" s="308"/>
      <c r="E1" s="308"/>
      <c r="F1" s="308"/>
      <c r="G1" s="308"/>
      <c r="H1" s="308"/>
      <c r="I1" s="308"/>
      <c r="J1" s="308"/>
    </row>
    <row r="2" spans="1:22" ht="22.5" customHeight="1">
      <c r="A2" s="3" t="s">
        <v>1</v>
      </c>
      <c r="B2" s="4">
        <v>45975</v>
      </c>
      <c r="C2" s="309"/>
      <c r="D2" s="309"/>
    </row>
    <row r="3" spans="1:22" ht="35.1" customHeight="1" thickBot="1">
      <c r="A3" s="339" t="s">
        <v>2</v>
      </c>
      <c r="B3" s="339"/>
      <c r="C3" s="339"/>
      <c r="D3" s="30" t="s">
        <v>3</v>
      </c>
      <c r="E3" s="339" t="s">
        <v>4</v>
      </c>
      <c r="F3" s="339"/>
      <c r="G3" s="339" t="s">
        <v>5</v>
      </c>
      <c r="H3" s="339"/>
      <c r="I3" s="339"/>
      <c r="J3" s="30" t="s">
        <v>6</v>
      </c>
    </row>
    <row r="4" spans="1:22" ht="35.1" customHeight="1" thickTop="1">
      <c r="A4" s="353" t="s">
        <v>7</v>
      </c>
      <c r="B4" s="353"/>
      <c r="C4" s="31" t="s">
        <v>2347</v>
      </c>
      <c r="D4" s="32">
        <v>4</v>
      </c>
      <c r="E4" s="33">
        <f>SUM(G15:H32)</f>
        <v>149587754.63</v>
      </c>
      <c r="F4" s="34">
        <f t="shared" ref="F4:F11" si="0">E4/100000000</f>
        <v>1.4958775463</v>
      </c>
      <c r="G4" s="354">
        <v>4</v>
      </c>
      <c r="H4" s="354"/>
      <c r="I4" s="354"/>
      <c r="J4" s="35" t="s">
        <v>8</v>
      </c>
      <c r="K4" s="12" t="s">
        <v>8</v>
      </c>
    </row>
    <row r="5" spans="1:22" ht="35.1" customHeight="1">
      <c r="A5" s="303" t="s">
        <v>9</v>
      </c>
      <c r="B5" s="27" t="s">
        <v>2348</v>
      </c>
      <c r="C5" s="27" t="s">
        <v>2349</v>
      </c>
      <c r="D5" s="8">
        <v>7</v>
      </c>
      <c r="E5" s="9">
        <f>SUM(G33:H37)</f>
        <v>166063631.35000002</v>
      </c>
      <c r="F5" s="10">
        <f t="shared" si="0"/>
        <v>1.6606363135000002</v>
      </c>
      <c r="G5" s="28">
        <v>7</v>
      </c>
      <c r="H5" s="305">
        <f>SUM(G5:G7)/3</f>
        <v>7</v>
      </c>
      <c r="I5" s="305"/>
      <c r="J5" s="306"/>
      <c r="K5" s="12"/>
    </row>
    <row r="6" spans="1:22" ht="35.1" customHeight="1">
      <c r="A6" s="304"/>
      <c r="B6" s="27" t="s">
        <v>2350</v>
      </c>
      <c r="C6" s="27" t="s">
        <v>2351</v>
      </c>
      <c r="D6" s="8">
        <v>7</v>
      </c>
      <c r="E6" s="9">
        <f>SUM(G38:H54)</f>
        <v>119379251.97</v>
      </c>
      <c r="F6" s="10">
        <f t="shared" si="0"/>
        <v>1.1937925196999999</v>
      </c>
      <c r="G6" s="28">
        <v>7</v>
      </c>
      <c r="H6" s="305"/>
      <c r="I6" s="305"/>
      <c r="J6" s="306"/>
      <c r="K6" s="12"/>
    </row>
    <row r="7" spans="1:22" ht="35.1" customHeight="1">
      <c r="A7" s="304"/>
      <c r="B7" s="27" t="s">
        <v>2352</v>
      </c>
      <c r="C7" s="27" t="s">
        <v>2353</v>
      </c>
      <c r="D7" s="8">
        <v>7</v>
      </c>
      <c r="E7" s="9">
        <f>SUM(G55:H71)</f>
        <v>212497949.65999997</v>
      </c>
      <c r="F7" s="10">
        <f t="shared" si="0"/>
        <v>2.1249794965999995</v>
      </c>
      <c r="G7" s="28">
        <v>7</v>
      </c>
      <c r="H7" s="305"/>
      <c r="I7" s="305"/>
      <c r="J7" s="306"/>
      <c r="K7" s="12"/>
    </row>
    <row r="8" spans="1:22" ht="35.1" customHeight="1">
      <c r="A8" s="303" t="s">
        <v>10</v>
      </c>
      <c r="B8" s="27" t="s">
        <v>2348</v>
      </c>
      <c r="C8" s="27" t="s">
        <v>2354</v>
      </c>
      <c r="D8" s="8">
        <v>6</v>
      </c>
      <c r="E8" s="9">
        <f>SUM(G72:H86)</f>
        <v>222289033.52999997</v>
      </c>
      <c r="F8" s="10">
        <f t="shared" si="0"/>
        <v>2.2228903352999998</v>
      </c>
      <c r="G8" s="28">
        <v>6</v>
      </c>
      <c r="H8" s="305">
        <f>SUM(G8:G11)/3</f>
        <v>8</v>
      </c>
      <c r="I8" s="305"/>
      <c r="J8" s="307" t="s">
        <v>8</v>
      </c>
      <c r="K8" s="5" t="s">
        <v>8</v>
      </c>
    </row>
    <row r="9" spans="1:22" ht="35.1" customHeight="1">
      <c r="A9" s="303"/>
      <c r="B9" s="27" t="s">
        <v>2350</v>
      </c>
      <c r="C9" s="27" t="s">
        <v>2355</v>
      </c>
      <c r="D9" s="8">
        <v>6</v>
      </c>
      <c r="E9" s="9">
        <f>SUM(G87:H102)</f>
        <v>227302169.30000001</v>
      </c>
      <c r="F9" s="10">
        <f t="shared" si="0"/>
        <v>2.273021693</v>
      </c>
      <c r="G9" s="28">
        <v>6</v>
      </c>
      <c r="H9" s="305"/>
      <c r="I9" s="305"/>
      <c r="J9" s="307"/>
    </row>
    <row r="10" spans="1:22" ht="35.1" customHeight="1">
      <c r="A10" s="303"/>
      <c r="B10" s="27" t="s">
        <v>2356</v>
      </c>
      <c r="C10" s="27" t="s">
        <v>2357</v>
      </c>
      <c r="D10" s="8">
        <v>6</v>
      </c>
      <c r="E10" s="9">
        <f>SUM(G103:H117)</f>
        <v>235628557.85999998</v>
      </c>
      <c r="F10" s="10">
        <f t="shared" si="0"/>
        <v>2.3562855785999997</v>
      </c>
      <c r="G10" s="28">
        <v>6</v>
      </c>
      <c r="H10" s="305"/>
      <c r="I10" s="305"/>
      <c r="J10" s="307"/>
    </row>
    <row r="11" spans="1:22" ht="35.1" customHeight="1">
      <c r="A11" s="303"/>
      <c r="B11" s="27" t="s">
        <v>2358</v>
      </c>
      <c r="C11" s="27" t="s">
        <v>2359</v>
      </c>
      <c r="D11" s="8">
        <v>6</v>
      </c>
      <c r="E11" s="9">
        <f>SUM(G118:H130)</f>
        <v>166305342.47999999</v>
      </c>
      <c r="F11" s="10">
        <f t="shared" si="0"/>
        <v>1.6630534248</v>
      </c>
      <c r="G11" s="28">
        <v>6</v>
      </c>
      <c r="H11" s="305"/>
      <c r="I11" s="305"/>
      <c r="J11" s="307"/>
    </row>
    <row r="12" spans="1:22" ht="15" customHeight="1">
      <c r="A12" s="14"/>
    </row>
    <row r="13" spans="1:22" ht="15" customHeight="1">
      <c r="A13" s="304" t="s">
        <v>11</v>
      </c>
      <c r="B13" s="304"/>
      <c r="C13" s="304"/>
      <c r="D13" s="424" t="s">
        <v>12</v>
      </c>
      <c r="E13" s="425"/>
      <c r="F13" s="426"/>
      <c r="G13" s="304" t="s">
        <v>13</v>
      </c>
      <c r="H13" s="304"/>
      <c r="I13" s="310" t="s">
        <v>5</v>
      </c>
      <c r="J13" s="310"/>
    </row>
    <row r="14" spans="1:22" ht="15" customHeight="1" thickBot="1">
      <c r="A14" s="339"/>
      <c r="B14" s="339"/>
      <c r="C14" s="339"/>
      <c r="D14" s="427"/>
      <c r="E14" s="428"/>
      <c r="F14" s="429"/>
      <c r="G14" s="339"/>
      <c r="H14" s="339"/>
      <c r="I14" s="340"/>
      <c r="J14" s="340"/>
    </row>
    <row r="15" spans="1:22" ht="50.1" customHeight="1" thickTop="1">
      <c r="A15" s="341" t="str">
        <f>A4</f>
        <v>책임기술자</v>
      </c>
      <c r="B15" s="342"/>
      <c r="C15" s="345" t="str">
        <f>C4</f>
        <v>이기덕</v>
      </c>
      <c r="D15" s="434" t="s">
        <v>2360</v>
      </c>
      <c r="E15" s="435"/>
      <c r="F15" s="436"/>
      <c r="G15" s="761">
        <v>6849327.0599999996</v>
      </c>
      <c r="H15" s="762"/>
      <c r="I15" s="36"/>
      <c r="J15" s="352">
        <v>4</v>
      </c>
      <c r="L15" s="1099"/>
      <c r="M15" s="1099"/>
      <c r="N15" s="1100"/>
      <c r="O15" s="39"/>
      <c r="P15" s="40"/>
      <c r="Q15" s="41"/>
      <c r="S15" s="48"/>
      <c r="T15" s="1101"/>
      <c r="V15" s="1101"/>
    </row>
    <row r="16" spans="1:22" ht="50.1" customHeight="1">
      <c r="A16" s="343"/>
      <c r="B16" s="344"/>
      <c r="C16" s="346"/>
      <c r="D16" s="416" t="s">
        <v>2361</v>
      </c>
      <c r="E16" s="417"/>
      <c r="F16" s="418"/>
      <c r="G16" s="764">
        <v>20258513.890000001</v>
      </c>
      <c r="H16" s="765"/>
      <c r="I16" s="44"/>
      <c r="J16" s="323"/>
      <c r="L16" s="1099"/>
      <c r="M16" s="1099"/>
      <c r="N16" s="1100"/>
      <c r="O16" s="39"/>
      <c r="P16" s="40"/>
      <c r="Q16" s="41"/>
      <c r="S16" s="48"/>
      <c r="T16" s="1101"/>
      <c r="V16" s="1101"/>
    </row>
    <row r="17" spans="1:22" ht="50.1" customHeight="1">
      <c r="A17" s="343"/>
      <c r="B17" s="344"/>
      <c r="C17" s="346"/>
      <c r="D17" s="416" t="s">
        <v>2362</v>
      </c>
      <c r="E17" s="417"/>
      <c r="F17" s="418"/>
      <c r="G17" s="764">
        <v>5758642.1500000004</v>
      </c>
      <c r="H17" s="765"/>
      <c r="I17" s="44"/>
      <c r="J17" s="323"/>
      <c r="L17" s="1099"/>
      <c r="M17" s="1099"/>
      <c r="N17" s="1100"/>
      <c r="O17" s="39"/>
      <c r="P17" s="40"/>
      <c r="Q17" s="41"/>
      <c r="S17" s="48"/>
      <c r="T17" s="1101"/>
      <c r="V17" s="1101"/>
    </row>
    <row r="18" spans="1:22" ht="50.1" customHeight="1">
      <c r="A18" s="343"/>
      <c r="B18" s="344"/>
      <c r="C18" s="346"/>
      <c r="D18" s="416" t="s">
        <v>2363</v>
      </c>
      <c r="E18" s="417"/>
      <c r="F18" s="418"/>
      <c r="G18" s="764" t="s">
        <v>2364</v>
      </c>
      <c r="H18" s="765"/>
      <c r="I18" s="44"/>
      <c r="J18" s="323"/>
      <c r="L18" s="1099"/>
      <c r="M18" s="1099"/>
      <c r="N18" s="1100"/>
      <c r="O18" s="39"/>
      <c r="P18" s="40"/>
      <c r="Q18" s="41"/>
      <c r="S18" s="48"/>
      <c r="T18" s="1101"/>
      <c r="V18" s="1101"/>
    </row>
    <row r="19" spans="1:22" ht="50.1" customHeight="1">
      <c r="A19" s="343"/>
      <c r="B19" s="344"/>
      <c r="C19" s="346"/>
      <c r="D19" s="416" t="s">
        <v>2365</v>
      </c>
      <c r="E19" s="417"/>
      <c r="F19" s="418"/>
      <c r="G19" s="764">
        <v>18801796.690000001</v>
      </c>
      <c r="H19" s="765"/>
      <c r="I19" s="44"/>
      <c r="J19" s="323"/>
      <c r="L19" s="1099"/>
      <c r="M19" s="1099"/>
      <c r="N19" s="1100"/>
      <c r="O19" s="39"/>
      <c r="P19" s="40"/>
      <c r="Q19" s="41"/>
      <c r="S19" s="48"/>
      <c r="T19" s="1101"/>
      <c r="V19" s="1101"/>
    </row>
    <row r="20" spans="1:22" ht="50.1" customHeight="1">
      <c r="A20" s="343"/>
      <c r="B20" s="344"/>
      <c r="C20" s="346"/>
      <c r="D20" s="416" t="s">
        <v>2366</v>
      </c>
      <c r="E20" s="417"/>
      <c r="F20" s="418"/>
      <c r="G20" s="764" t="s">
        <v>2364</v>
      </c>
      <c r="H20" s="765"/>
      <c r="I20" s="44"/>
      <c r="J20" s="323"/>
      <c r="L20" s="1099"/>
      <c r="M20" s="1099"/>
      <c r="N20" s="1100"/>
      <c r="O20" s="39"/>
      <c r="P20" s="40"/>
      <c r="Q20" s="41"/>
      <c r="S20" s="48"/>
      <c r="T20" s="1101"/>
      <c r="V20" s="1101"/>
    </row>
    <row r="21" spans="1:22" ht="50.1" customHeight="1">
      <c r="A21" s="343"/>
      <c r="B21" s="344"/>
      <c r="C21" s="346"/>
      <c r="D21" s="416" t="s">
        <v>2367</v>
      </c>
      <c r="E21" s="417"/>
      <c r="F21" s="418"/>
      <c r="G21" s="764" t="s">
        <v>2364</v>
      </c>
      <c r="H21" s="765"/>
      <c r="I21" s="44"/>
      <c r="J21" s="323"/>
      <c r="L21" s="1099"/>
      <c r="M21" s="1099"/>
      <c r="N21" s="1100"/>
      <c r="O21" s="39"/>
      <c r="P21" s="40"/>
      <c r="Q21" s="41"/>
      <c r="S21" s="48"/>
      <c r="T21" s="1101"/>
      <c r="V21" s="1101"/>
    </row>
    <row r="22" spans="1:22" ht="50.1" customHeight="1">
      <c r="A22" s="343"/>
      <c r="B22" s="344"/>
      <c r="C22" s="346"/>
      <c r="D22" s="416" t="s">
        <v>2368</v>
      </c>
      <c r="E22" s="417"/>
      <c r="F22" s="418"/>
      <c r="G22" s="764">
        <v>19622368.620000001</v>
      </c>
      <c r="H22" s="765"/>
      <c r="I22" s="44"/>
      <c r="J22" s="323"/>
      <c r="L22" s="1099"/>
      <c r="M22" s="1099"/>
      <c r="N22" s="1100"/>
      <c r="O22" s="39"/>
      <c r="P22" s="40"/>
      <c r="Q22" s="41"/>
      <c r="S22" s="48"/>
      <c r="T22" s="1101"/>
      <c r="V22" s="1101"/>
    </row>
    <row r="23" spans="1:22" ht="50.1" customHeight="1">
      <c r="A23" s="343"/>
      <c r="B23" s="344"/>
      <c r="C23" s="346"/>
      <c r="D23" s="416" t="s">
        <v>2369</v>
      </c>
      <c r="E23" s="417"/>
      <c r="F23" s="418"/>
      <c r="G23" s="764">
        <v>6864564.8300000001</v>
      </c>
      <c r="H23" s="765"/>
      <c r="I23" s="44"/>
      <c r="J23" s="323"/>
      <c r="L23" s="1099"/>
      <c r="M23" s="1099"/>
      <c r="N23" s="1100"/>
      <c r="O23" s="39"/>
      <c r="P23" s="40"/>
      <c r="Q23" s="41"/>
      <c r="S23" s="48"/>
      <c r="T23" s="1101"/>
      <c r="V23" s="1101"/>
    </row>
    <row r="24" spans="1:22" ht="50.1" customHeight="1">
      <c r="A24" s="343"/>
      <c r="B24" s="344"/>
      <c r="C24" s="346"/>
      <c r="D24" s="416" t="s">
        <v>2370</v>
      </c>
      <c r="E24" s="417"/>
      <c r="F24" s="418"/>
      <c r="G24" s="764">
        <v>2885627.06</v>
      </c>
      <c r="H24" s="765"/>
      <c r="I24" s="44"/>
      <c r="J24" s="323"/>
      <c r="L24" s="1099"/>
      <c r="M24" s="1099"/>
      <c r="N24" s="1100"/>
      <c r="O24" s="39"/>
      <c r="P24" s="40"/>
      <c r="Q24" s="41"/>
      <c r="S24" s="48"/>
      <c r="T24" s="1101"/>
      <c r="V24" s="1101"/>
    </row>
    <row r="25" spans="1:22" ht="50.1" customHeight="1">
      <c r="A25" s="343"/>
      <c r="B25" s="344"/>
      <c r="C25" s="346"/>
      <c r="D25" s="416" t="s">
        <v>2371</v>
      </c>
      <c r="E25" s="417"/>
      <c r="F25" s="418"/>
      <c r="G25" s="764">
        <v>767693.25</v>
      </c>
      <c r="H25" s="765"/>
      <c r="I25" s="44"/>
      <c r="J25" s="323"/>
      <c r="L25" s="1099"/>
      <c r="M25" s="1099"/>
      <c r="N25" s="1100"/>
      <c r="O25" s="39"/>
      <c r="P25" s="40"/>
      <c r="Q25" s="41"/>
      <c r="S25" s="48"/>
      <c r="T25" s="1101"/>
      <c r="V25" s="1101"/>
    </row>
    <row r="26" spans="1:22" ht="50.1" customHeight="1">
      <c r="A26" s="343"/>
      <c r="B26" s="344"/>
      <c r="C26" s="346"/>
      <c r="D26" s="416" t="s">
        <v>153</v>
      </c>
      <c r="E26" s="417"/>
      <c r="F26" s="418"/>
      <c r="G26" s="764">
        <v>20580016.629999999</v>
      </c>
      <c r="H26" s="765"/>
      <c r="I26" s="44"/>
      <c r="J26" s="323"/>
      <c r="L26" s="1099"/>
      <c r="M26" s="1099"/>
      <c r="N26" s="1100"/>
      <c r="O26" s="39"/>
      <c r="P26" s="40"/>
      <c r="Q26" s="41"/>
      <c r="S26" s="48"/>
      <c r="T26" s="1101"/>
      <c r="V26" s="1101"/>
    </row>
    <row r="27" spans="1:22" ht="50.1" customHeight="1">
      <c r="A27" s="343"/>
      <c r="B27" s="344"/>
      <c r="C27" s="346"/>
      <c r="D27" s="416" t="s">
        <v>2372</v>
      </c>
      <c r="E27" s="417"/>
      <c r="F27" s="418"/>
      <c r="G27" s="764" t="s">
        <v>2364</v>
      </c>
      <c r="H27" s="765"/>
      <c r="I27" s="44"/>
      <c r="J27" s="323"/>
      <c r="L27" s="1099"/>
      <c r="M27" s="1099"/>
      <c r="N27" s="1100"/>
      <c r="O27" s="39"/>
      <c r="P27" s="40"/>
      <c r="Q27" s="41"/>
      <c r="S27" s="48"/>
      <c r="T27" s="1101"/>
      <c r="V27" s="1101"/>
    </row>
    <row r="28" spans="1:22" ht="50.1" customHeight="1">
      <c r="A28" s="343"/>
      <c r="B28" s="344"/>
      <c r="C28" s="346"/>
      <c r="D28" s="416" t="s">
        <v>2373</v>
      </c>
      <c r="E28" s="417"/>
      <c r="F28" s="418"/>
      <c r="G28" s="764">
        <v>15334265.939999999</v>
      </c>
      <c r="H28" s="765"/>
      <c r="I28" s="44"/>
      <c r="J28" s="323"/>
      <c r="L28" s="1099"/>
      <c r="M28" s="1099"/>
      <c r="N28" s="1100"/>
      <c r="O28" s="39"/>
      <c r="P28" s="40"/>
      <c r="Q28" s="41"/>
      <c r="S28" s="48"/>
      <c r="T28" s="1101"/>
      <c r="V28" s="1101"/>
    </row>
    <row r="29" spans="1:22" ht="50.1" customHeight="1">
      <c r="A29" s="343"/>
      <c r="B29" s="344"/>
      <c r="C29" s="346"/>
      <c r="D29" s="416" t="s">
        <v>2374</v>
      </c>
      <c r="E29" s="417"/>
      <c r="F29" s="418"/>
      <c r="G29" s="764">
        <v>2136288.8199999998</v>
      </c>
      <c r="H29" s="765"/>
      <c r="I29" s="44"/>
      <c r="J29" s="323"/>
      <c r="L29" s="1099"/>
      <c r="M29" s="1099"/>
      <c r="N29" s="1100"/>
      <c r="O29" s="39"/>
      <c r="P29" s="40"/>
      <c r="Q29" s="41"/>
      <c r="S29" s="48"/>
      <c r="T29" s="1101"/>
      <c r="V29" s="1101"/>
    </row>
    <row r="30" spans="1:22" ht="50.1" customHeight="1">
      <c r="A30" s="343"/>
      <c r="B30" s="344"/>
      <c r="C30" s="346"/>
      <c r="D30" s="416" t="s">
        <v>2375</v>
      </c>
      <c r="E30" s="417"/>
      <c r="F30" s="418"/>
      <c r="G30" s="764">
        <v>14128083.449999999</v>
      </c>
      <c r="H30" s="765"/>
      <c r="I30" s="44"/>
      <c r="J30" s="323"/>
      <c r="L30" s="1099"/>
      <c r="M30" s="1099"/>
      <c r="N30" s="1100"/>
      <c r="O30" s="39"/>
      <c r="P30" s="40"/>
      <c r="Q30" s="41"/>
      <c r="S30" s="48"/>
      <c r="T30" s="1101"/>
      <c r="V30" s="1101"/>
    </row>
    <row r="31" spans="1:22" ht="50.1" customHeight="1">
      <c r="A31" s="343"/>
      <c r="B31" s="344"/>
      <c r="C31" s="346"/>
      <c r="D31" s="416" t="s">
        <v>2376</v>
      </c>
      <c r="E31" s="417"/>
      <c r="F31" s="418"/>
      <c r="G31" s="764">
        <v>5623430.96</v>
      </c>
      <c r="H31" s="765"/>
      <c r="I31" s="44"/>
      <c r="J31" s="323"/>
      <c r="L31" s="1099"/>
      <c r="M31" s="1099"/>
      <c r="N31" s="1100"/>
      <c r="O31" s="39"/>
      <c r="P31" s="40"/>
      <c r="Q31" s="41"/>
      <c r="S31" s="48"/>
      <c r="T31" s="1101"/>
      <c r="V31" s="1101"/>
    </row>
    <row r="32" spans="1:22" ht="50.1" customHeight="1">
      <c r="A32" s="343"/>
      <c r="B32" s="344"/>
      <c r="C32" s="346"/>
      <c r="D32" s="416" t="s">
        <v>2377</v>
      </c>
      <c r="E32" s="417"/>
      <c r="F32" s="418"/>
      <c r="G32" s="764">
        <v>9977135.2799999993</v>
      </c>
      <c r="H32" s="765"/>
      <c r="I32" s="44"/>
      <c r="J32" s="323"/>
      <c r="L32" s="1099"/>
      <c r="M32" s="1099"/>
      <c r="N32" s="1100"/>
      <c r="O32" s="39"/>
      <c r="P32" s="40"/>
      <c r="Q32" s="41"/>
      <c r="S32" s="48"/>
      <c r="T32" s="1101"/>
      <c r="V32" s="1101"/>
    </row>
    <row r="33" spans="1:22" ht="39.950000000000003" customHeight="1">
      <c r="A33" s="411" t="s">
        <v>9</v>
      </c>
      <c r="B33" s="413" t="str">
        <f>B5</f>
        <v>대기관리</v>
      </c>
      <c r="C33" s="413" t="str">
        <f>C5</f>
        <v>이현동</v>
      </c>
      <c r="D33" s="450" t="s">
        <v>2378</v>
      </c>
      <c r="E33" s="451"/>
      <c r="F33" s="452"/>
      <c r="G33" s="781">
        <v>46191149.640000001</v>
      </c>
      <c r="H33" s="782"/>
      <c r="I33" s="44"/>
      <c r="J33" s="330">
        <v>7</v>
      </c>
      <c r="L33" s="1099"/>
      <c r="M33" s="1099"/>
      <c r="N33" s="1100"/>
      <c r="O33" s="39"/>
      <c r="P33" s="40"/>
      <c r="Q33" s="41"/>
      <c r="S33" s="1099"/>
      <c r="T33" s="1102"/>
      <c r="V33" s="1101"/>
    </row>
    <row r="34" spans="1:22" ht="39.950000000000003" customHeight="1">
      <c r="A34" s="412"/>
      <c r="B34" s="346"/>
      <c r="C34" s="346"/>
      <c r="D34" s="450" t="s">
        <v>616</v>
      </c>
      <c r="E34" s="451"/>
      <c r="F34" s="452"/>
      <c r="G34" s="781">
        <v>18495263.890000001</v>
      </c>
      <c r="H34" s="782"/>
      <c r="I34" s="44"/>
      <c r="J34" s="331"/>
      <c r="L34" s="1099"/>
      <c r="M34" s="1099"/>
      <c r="N34" s="1100"/>
      <c r="O34" s="39"/>
      <c r="P34" s="40"/>
      <c r="Q34" s="41"/>
      <c r="S34" s="1099"/>
      <c r="T34" s="1102"/>
      <c r="V34" s="1101"/>
    </row>
    <row r="35" spans="1:22" ht="39.950000000000003" customHeight="1">
      <c r="A35" s="412"/>
      <c r="B35" s="346"/>
      <c r="C35" s="346"/>
      <c r="D35" s="450" t="s">
        <v>888</v>
      </c>
      <c r="E35" s="451"/>
      <c r="F35" s="452"/>
      <c r="G35" s="781">
        <v>24773521.219999999</v>
      </c>
      <c r="H35" s="782"/>
      <c r="I35" s="44"/>
      <c r="J35" s="331"/>
      <c r="L35" s="1099"/>
      <c r="M35" s="1099"/>
      <c r="N35" s="1100"/>
      <c r="O35" s="39"/>
      <c r="P35" s="40"/>
      <c r="Q35" s="41"/>
      <c r="S35" s="1099"/>
      <c r="T35" s="1102"/>
      <c r="V35" s="1101"/>
    </row>
    <row r="36" spans="1:22" ht="39.950000000000003" customHeight="1">
      <c r="A36" s="412"/>
      <c r="B36" s="346"/>
      <c r="C36" s="346"/>
      <c r="D36" s="450" t="s">
        <v>2379</v>
      </c>
      <c r="E36" s="451"/>
      <c r="F36" s="452"/>
      <c r="G36" s="781">
        <v>38717710.490000002</v>
      </c>
      <c r="H36" s="782"/>
      <c r="I36" s="44"/>
      <c r="J36" s="331"/>
      <c r="L36" s="1099"/>
      <c r="M36" s="1099"/>
      <c r="N36" s="1100"/>
      <c r="O36" s="39"/>
      <c r="P36" s="40"/>
      <c r="Q36" s="41"/>
      <c r="S36" s="1099"/>
      <c r="T36" s="1102"/>
      <c r="V36" s="1101"/>
    </row>
    <row r="37" spans="1:22" ht="39.950000000000003" customHeight="1">
      <c r="A37" s="412"/>
      <c r="B37" s="346"/>
      <c r="C37" s="346"/>
      <c r="D37" s="450" t="s">
        <v>2380</v>
      </c>
      <c r="E37" s="451"/>
      <c r="F37" s="452"/>
      <c r="G37" s="781">
        <v>37885986.109999999</v>
      </c>
      <c r="H37" s="782"/>
      <c r="I37" s="44"/>
      <c r="J37" s="331"/>
      <c r="L37" s="1099"/>
      <c r="M37" s="1099"/>
      <c r="N37" s="1100"/>
      <c r="O37" s="39"/>
      <c r="P37" s="40"/>
      <c r="Q37" s="41"/>
      <c r="S37" s="1099"/>
      <c r="T37" s="1102"/>
      <c r="V37" s="1101"/>
    </row>
    <row r="38" spans="1:22" ht="39.950000000000003" customHeight="1">
      <c r="A38" s="411" t="s">
        <v>10</v>
      </c>
      <c r="B38" s="413" t="str">
        <f>B6</f>
        <v>수질관리</v>
      </c>
      <c r="C38" s="413" t="str">
        <f>C6</f>
        <v>이인재</v>
      </c>
      <c r="D38" s="439" t="s">
        <v>2381</v>
      </c>
      <c r="E38" s="440"/>
      <c r="F38" s="441"/>
      <c r="G38" s="781" t="s">
        <v>2364</v>
      </c>
      <c r="H38" s="782"/>
      <c r="I38" s="44"/>
      <c r="J38" s="330">
        <v>7</v>
      </c>
      <c r="L38" s="1099"/>
      <c r="M38" s="1099"/>
      <c r="N38" s="1100"/>
      <c r="O38" s="39"/>
      <c r="P38" s="40"/>
      <c r="Q38" s="41"/>
      <c r="S38" s="1099"/>
      <c r="V38" s="1101"/>
    </row>
    <row r="39" spans="1:22" ht="39.950000000000003" customHeight="1">
      <c r="A39" s="412"/>
      <c r="B39" s="346"/>
      <c r="C39" s="346"/>
      <c r="D39" s="439" t="s">
        <v>2382</v>
      </c>
      <c r="E39" s="440"/>
      <c r="F39" s="441"/>
      <c r="G39" s="781">
        <v>9230830.1999999993</v>
      </c>
      <c r="H39" s="782"/>
      <c r="I39" s="44"/>
      <c r="J39" s="331"/>
      <c r="L39" s="1099"/>
      <c r="M39" s="1099"/>
      <c r="N39" s="1100"/>
      <c r="O39" s="39"/>
      <c r="P39" s="40"/>
      <c r="Q39" s="41"/>
      <c r="S39" s="1099"/>
      <c r="V39" s="1101"/>
    </row>
    <row r="40" spans="1:22" ht="39.950000000000003" customHeight="1">
      <c r="A40" s="412"/>
      <c r="B40" s="346"/>
      <c r="C40" s="346"/>
      <c r="D40" s="439" t="s">
        <v>2383</v>
      </c>
      <c r="E40" s="440"/>
      <c r="F40" s="441"/>
      <c r="G40" s="781" t="s">
        <v>2364</v>
      </c>
      <c r="H40" s="782"/>
      <c r="I40" s="44"/>
      <c r="J40" s="331"/>
      <c r="L40" s="1099"/>
      <c r="M40" s="1099"/>
      <c r="N40" s="1100"/>
      <c r="O40" s="39"/>
      <c r="P40" s="40"/>
      <c r="Q40" s="41"/>
      <c r="S40" s="1099"/>
      <c r="V40" s="1101"/>
    </row>
    <row r="41" spans="1:22" ht="39.950000000000003" customHeight="1">
      <c r="A41" s="412"/>
      <c r="B41" s="346"/>
      <c r="C41" s="346"/>
      <c r="D41" s="439" t="s">
        <v>2384</v>
      </c>
      <c r="E41" s="440"/>
      <c r="F41" s="441"/>
      <c r="G41" s="781">
        <v>5020708.8899999997</v>
      </c>
      <c r="H41" s="782"/>
      <c r="I41" s="44"/>
      <c r="J41" s="331"/>
      <c r="L41" s="1099"/>
      <c r="M41" s="1099"/>
      <c r="N41" s="1100"/>
      <c r="O41" s="39"/>
      <c r="P41" s="40"/>
      <c r="S41" s="1099"/>
      <c r="V41" s="1101"/>
    </row>
    <row r="42" spans="1:22" ht="39.950000000000003" customHeight="1">
      <c r="A42" s="412"/>
      <c r="B42" s="346"/>
      <c r="C42" s="346"/>
      <c r="D42" s="439" t="s">
        <v>2385</v>
      </c>
      <c r="E42" s="440"/>
      <c r="F42" s="441"/>
      <c r="G42" s="781">
        <v>16584075.029999999</v>
      </c>
      <c r="H42" s="782"/>
      <c r="I42" s="44"/>
      <c r="J42" s="331"/>
      <c r="L42" s="1099"/>
      <c r="M42" s="1099"/>
      <c r="N42" s="1100"/>
      <c r="O42" s="39"/>
      <c r="P42" s="40"/>
      <c r="Q42" s="41"/>
      <c r="S42" s="1099"/>
      <c r="V42" s="1101"/>
    </row>
    <row r="43" spans="1:22" ht="39.950000000000003" customHeight="1">
      <c r="A43" s="412"/>
      <c r="B43" s="346"/>
      <c r="C43" s="346"/>
      <c r="D43" s="439" t="s">
        <v>2386</v>
      </c>
      <c r="E43" s="440"/>
      <c r="F43" s="441"/>
      <c r="G43" s="781" t="s">
        <v>2364</v>
      </c>
      <c r="H43" s="782"/>
      <c r="I43" s="44"/>
      <c r="J43" s="331"/>
      <c r="L43" s="1099"/>
      <c r="M43" s="1099"/>
      <c r="N43" s="1100"/>
      <c r="O43" s="39"/>
      <c r="P43" s="40"/>
      <c r="Q43" s="738"/>
      <c r="S43" s="1099"/>
      <c r="V43" s="1101"/>
    </row>
    <row r="44" spans="1:22" ht="39.950000000000003" customHeight="1">
      <c r="A44" s="412"/>
      <c r="B44" s="346"/>
      <c r="C44" s="346"/>
      <c r="D44" s="439" t="s">
        <v>2387</v>
      </c>
      <c r="E44" s="440"/>
      <c r="F44" s="441"/>
      <c r="G44" s="781">
        <v>9344012.6699999999</v>
      </c>
      <c r="H44" s="782"/>
      <c r="I44" s="44"/>
      <c r="J44" s="331"/>
      <c r="L44" s="1099"/>
      <c r="M44" s="1099"/>
      <c r="N44" s="1100"/>
      <c r="O44" s="39"/>
      <c r="P44" s="40"/>
      <c r="S44" s="1099"/>
      <c r="V44" s="1101"/>
    </row>
    <row r="45" spans="1:22" ht="39.950000000000003" customHeight="1">
      <c r="A45" s="412"/>
      <c r="B45" s="346"/>
      <c r="C45" s="346"/>
      <c r="D45" s="439" t="s">
        <v>2388</v>
      </c>
      <c r="E45" s="440"/>
      <c r="F45" s="441"/>
      <c r="G45" s="781">
        <v>6864564.8300000001</v>
      </c>
      <c r="H45" s="782"/>
      <c r="I45" s="44"/>
      <c r="J45" s="331"/>
      <c r="L45" s="1099"/>
      <c r="M45" s="1099"/>
      <c r="N45" s="1100"/>
      <c r="O45" s="39"/>
      <c r="P45" s="40"/>
      <c r="Q45" s="41"/>
      <c r="S45" s="1099"/>
      <c r="V45" s="1101"/>
    </row>
    <row r="46" spans="1:22" ht="39.950000000000003" customHeight="1">
      <c r="A46" s="412"/>
      <c r="B46" s="346"/>
      <c r="C46" s="346"/>
      <c r="D46" s="439" t="s">
        <v>2389</v>
      </c>
      <c r="E46" s="440"/>
      <c r="F46" s="441"/>
      <c r="G46" s="781">
        <v>10351754.859999999</v>
      </c>
      <c r="H46" s="782"/>
      <c r="I46" s="44"/>
      <c r="J46" s="331"/>
      <c r="L46" s="1099"/>
      <c r="M46" s="1099"/>
      <c r="N46" s="1100"/>
      <c r="O46" s="39"/>
      <c r="P46" s="40"/>
      <c r="S46" s="1099"/>
      <c r="V46" s="1101"/>
    </row>
    <row r="47" spans="1:22" ht="39.950000000000003" customHeight="1">
      <c r="A47" s="412"/>
      <c r="B47" s="346"/>
      <c r="C47" s="346"/>
      <c r="D47" s="439" t="s">
        <v>1817</v>
      </c>
      <c r="E47" s="440"/>
      <c r="F47" s="441"/>
      <c r="G47" s="781">
        <v>4743481.75</v>
      </c>
      <c r="H47" s="782"/>
      <c r="I47" s="44"/>
      <c r="J47" s="331"/>
      <c r="L47" s="1099"/>
      <c r="M47" s="1099"/>
      <c r="N47" s="1100"/>
      <c r="O47" s="39"/>
      <c r="P47" s="40"/>
      <c r="Q47" s="41"/>
      <c r="S47" s="1099"/>
      <c r="V47" s="1101"/>
    </row>
    <row r="48" spans="1:22" ht="39.950000000000003" customHeight="1">
      <c r="A48" s="412"/>
      <c r="B48" s="346"/>
      <c r="C48" s="346"/>
      <c r="D48" s="439" t="s">
        <v>2390</v>
      </c>
      <c r="E48" s="440"/>
      <c r="F48" s="441"/>
      <c r="G48" s="781">
        <v>11866739.73</v>
      </c>
      <c r="H48" s="782"/>
      <c r="I48" s="44"/>
      <c r="J48" s="331"/>
      <c r="L48" s="1099"/>
      <c r="M48" s="1099"/>
      <c r="N48" s="1100"/>
      <c r="O48" s="39"/>
      <c r="P48" s="40"/>
      <c r="S48" s="1099"/>
      <c r="V48" s="1101"/>
    </row>
    <row r="49" spans="1:22" ht="39.950000000000003" customHeight="1">
      <c r="A49" s="412"/>
      <c r="B49" s="346"/>
      <c r="C49" s="346"/>
      <c r="D49" s="439" t="s">
        <v>2372</v>
      </c>
      <c r="E49" s="440"/>
      <c r="F49" s="441"/>
      <c r="G49" s="781" t="s">
        <v>2364</v>
      </c>
      <c r="H49" s="782"/>
      <c r="I49" s="44"/>
      <c r="J49" s="331"/>
      <c r="L49" s="1099"/>
      <c r="M49" s="1099"/>
      <c r="N49" s="1100"/>
      <c r="O49" s="39"/>
      <c r="P49" s="40"/>
      <c r="Q49" s="41"/>
      <c r="S49" s="1099"/>
      <c r="V49" s="1101"/>
    </row>
    <row r="50" spans="1:22" ht="39.950000000000003" customHeight="1">
      <c r="A50" s="412"/>
      <c r="B50" s="346"/>
      <c r="C50" s="346"/>
      <c r="D50" s="439" t="s">
        <v>2391</v>
      </c>
      <c r="E50" s="440"/>
      <c r="F50" s="441"/>
      <c r="G50" s="781" t="s">
        <v>2364</v>
      </c>
      <c r="H50" s="782"/>
      <c r="I50" s="44"/>
      <c r="J50" s="331"/>
      <c r="L50" s="1099"/>
      <c r="M50" s="1099"/>
      <c r="N50" s="1100"/>
      <c r="O50" s="39"/>
      <c r="P50" s="40"/>
      <c r="Q50" s="41"/>
      <c r="S50" s="1099"/>
      <c r="V50" s="1101"/>
    </row>
    <row r="51" spans="1:22" ht="39.950000000000003" customHeight="1">
      <c r="A51" s="412"/>
      <c r="B51" s="346"/>
      <c r="C51" s="346"/>
      <c r="D51" s="439" t="s">
        <v>2392</v>
      </c>
      <c r="E51" s="440"/>
      <c r="F51" s="441"/>
      <c r="G51" s="781">
        <v>2885831.06</v>
      </c>
      <c r="H51" s="782"/>
      <c r="I51" s="44"/>
      <c r="J51" s="331"/>
      <c r="L51" s="1099"/>
      <c r="M51" s="1099"/>
      <c r="N51" s="1100"/>
      <c r="O51" s="39"/>
      <c r="P51" s="40"/>
      <c r="S51" s="1099"/>
      <c r="V51" s="1101"/>
    </row>
    <row r="52" spans="1:22" ht="39.950000000000003" customHeight="1">
      <c r="A52" s="412"/>
      <c r="B52" s="346"/>
      <c r="C52" s="346"/>
      <c r="D52" s="439" t="s">
        <v>2393</v>
      </c>
      <c r="E52" s="440"/>
      <c r="F52" s="441"/>
      <c r="G52" s="781">
        <v>27971730.25</v>
      </c>
      <c r="H52" s="782"/>
      <c r="I52" s="44"/>
      <c r="J52" s="331"/>
      <c r="L52" s="1099"/>
      <c r="M52" s="1099"/>
      <c r="N52" s="1100"/>
      <c r="O52" s="39"/>
      <c r="P52" s="40"/>
      <c r="Q52" s="41"/>
      <c r="S52" s="1099"/>
      <c r="V52" s="1101"/>
    </row>
    <row r="53" spans="1:22" ht="39.950000000000003" customHeight="1">
      <c r="A53" s="412"/>
      <c r="B53" s="346"/>
      <c r="C53" s="346"/>
      <c r="D53" s="439" t="s">
        <v>2394</v>
      </c>
      <c r="E53" s="440"/>
      <c r="F53" s="441"/>
      <c r="G53" s="781">
        <v>28517.91</v>
      </c>
      <c r="H53" s="782"/>
      <c r="I53" s="44"/>
      <c r="J53" s="331"/>
      <c r="L53" s="1099"/>
      <c r="M53" s="1099"/>
      <c r="N53" s="1100"/>
      <c r="O53" s="39"/>
      <c r="P53" s="40"/>
      <c r="Q53" s="41"/>
      <c r="S53" s="1099"/>
      <c r="V53" s="1101"/>
    </row>
    <row r="54" spans="1:22" ht="39.950000000000003" customHeight="1">
      <c r="A54" s="412"/>
      <c r="B54" s="346"/>
      <c r="C54" s="346"/>
      <c r="D54" s="439" t="s">
        <v>2395</v>
      </c>
      <c r="E54" s="440"/>
      <c r="F54" s="441"/>
      <c r="G54" s="781">
        <v>14487004.789999999</v>
      </c>
      <c r="H54" s="782"/>
      <c r="I54" s="44"/>
      <c r="J54" s="331"/>
      <c r="L54" s="1099"/>
      <c r="M54" s="1099"/>
      <c r="N54" s="1100"/>
      <c r="O54" s="39"/>
      <c r="P54" s="40"/>
      <c r="Q54" s="41"/>
      <c r="S54" s="1099"/>
      <c r="V54" s="1101"/>
    </row>
    <row r="55" spans="1:22" ht="39.950000000000003" customHeight="1">
      <c r="A55" s="411" t="s">
        <v>9</v>
      </c>
      <c r="B55" s="413" t="str">
        <f>B7</f>
        <v>소음진동</v>
      </c>
      <c r="C55" s="413" t="str">
        <f>C7</f>
        <v>박동철</v>
      </c>
      <c r="D55" s="416" t="s">
        <v>2396</v>
      </c>
      <c r="E55" s="417"/>
      <c r="F55" s="418"/>
      <c r="G55" s="781">
        <v>3575619.75</v>
      </c>
      <c r="H55" s="782"/>
      <c r="I55" s="44"/>
      <c r="J55" s="330">
        <v>7</v>
      </c>
      <c r="L55" s="1099" t="s">
        <v>296</v>
      </c>
      <c r="M55" s="1099"/>
      <c r="N55" s="1100"/>
      <c r="O55" s="39"/>
      <c r="P55" s="40"/>
      <c r="Q55" s="41"/>
      <c r="S55" s="1099"/>
      <c r="V55" s="1101"/>
    </row>
    <row r="56" spans="1:22" ht="39.950000000000003" customHeight="1">
      <c r="A56" s="412"/>
      <c r="B56" s="346"/>
      <c r="C56" s="346"/>
      <c r="D56" s="416" t="s">
        <v>1896</v>
      </c>
      <c r="E56" s="417"/>
      <c r="F56" s="418"/>
      <c r="G56" s="781">
        <v>23005986.620000001</v>
      </c>
      <c r="H56" s="782"/>
      <c r="I56" s="44"/>
      <c r="J56" s="331"/>
      <c r="L56" s="1099" t="s">
        <v>296</v>
      </c>
      <c r="M56" s="1099"/>
      <c r="N56" s="1100"/>
      <c r="O56" s="39"/>
      <c r="P56" s="40"/>
      <c r="Q56" s="41"/>
      <c r="S56" s="1099"/>
      <c r="V56" s="1101"/>
    </row>
    <row r="57" spans="1:22" ht="39.950000000000003" customHeight="1">
      <c r="A57" s="412"/>
      <c r="B57" s="346"/>
      <c r="C57" s="346"/>
      <c r="D57" s="416" t="s">
        <v>2397</v>
      </c>
      <c r="E57" s="417"/>
      <c r="F57" s="418"/>
      <c r="G57" s="781" t="s">
        <v>2364</v>
      </c>
      <c r="H57" s="782"/>
      <c r="I57" s="44"/>
      <c r="J57" s="331"/>
      <c r="L57" s="1099" t="s">
        <v>2398</v>
      </c>
      <c r="M57" s="1099"/>
      <c r="N57" s="1100"/>
      <c r="O57" s="39"/>
      <c r="P57" s="40"/>
      <c r="Q57" s="41"/>
      <c r="S57" s="1099"/>
      <c r="V57" s="1101"/>
    </row>
    <row r="58" spans="1:22" ht="39.950000000000003" customHeight="1">
      <c r="A58" s="412"/>
      <c r="B58" s="346"/>
      <c r="C58" s="346"/>
      <c r="D58" s="416" t="s">
        <v>2363</v>
      </c>
      <c r="E58" s="417"/>
      <c r="F58" s="418"/>
      <c r="G58" s="781" t="s">
        <v>2364</v>
      </c>
      <c r="H58" s="782"/>
      <c r="I58" s="44"/>
      <c r="J58" s="331"/>
      <c r="L58" s="1099" t="s">
        <v>2399</v>
      </c>
      <c r="M58" s="1099"/>
      <c r="N58" s="1100"/>
      <c r="O58" s="39"/>
      <c r="P58" s="40"/>
      <c r="S58" s="1099"/>
      <c r="V58" s="1101"/>
    </row>
    <row r="59" spans="1:22" ht="39.950000000000003" customHeight="1">
      <c r="A59" s="412"/>
      <c r="B59" s="346"/>
      <c r="C59" s="346"/>
      <c r="D59" s="416" t="s">
        <v>2400</v>
      </c>
      <c r="E59" s="417"/>
      <c r="F59" s="418"/>
      <c r="G59" s="781" t="s">
        <v>2364</v>
      </c>
      <c r="H59" s="782"/>
      <c r="I59" s="44"/>
      <c r="J59" s="331"/>
      <c r="L59" s="1099" t="s">
        <v>2401</v>
      </c>
      <c r="M59" s="1099"/>
      <c r="N59" s="1100"/>
      <c r="O59" s="39"/>
      <c r="P59" s="40"/>
      <c r="S59" s="1099"/>
      <c r="V59" s="1101"/>
    </row>
    <row r="60" spans="1:22" ht="39.950000000000003" customHeight="1">
      <c r="A60" s="412"/>
      <c r="B60" s="346"/>
      <c r="C60" s="346"/>
      <c r="D60" s="416" t="s">
        <v>2402</v>
      </c>
      <c r="E60" s="417"/>
      <c r="F60" s="418"/>
      <c r="G60" s="781" t="s">
        <v>2364</v>
      </c>
      <c r="H60" s="782"/>
      <c r="I60" s="44"/>
      <c r="J60" s="331"/>
      <c r="L60" s="1099" t="s">
        <v>2403</v>
      </c>
      <c r="M60" s="1099"/>
      <c r="N60" s="1100"/>
      <c r="O60" s="39"/>
      <c r="P60" s="40"/>
      <c r="S60" s="1099"/>
      <c r="V60" s="1101"/>
    </row>
    <row r="61" spans="1:22" ht="39.950000000000003" customHeight="1">
      <c r="A61" s="412"/>
      <c r="B61" s="346"/>
      <c r="C61" s="346"/>
      <c r="D61" s="416" t="s">
        <v>2404</v>
      </c>
      <c r="E61" s="417"/>
      <c r="F61" s="418"/>
      <c r="G61" s="781" t="s">
        <v>2364</v>
      </c>
      <c r="H61" s="782"/>
      <c r="I61" s="44"/>
      <c r="J61" s="331"/>
      <c r="L61" s="1099" t="s">
        <v>2405</v>
      </c>
      <c r="M61" s="1099"/>
      <c r="N61" s="1100"/>
      <c r="O61" s="39"/>
      <c r="P61" s="40"/>
      <c r="S61" s="1099"/>
      <c r="V61" s="1101"/>
    </row>
    <row r="62" spans="1:22" ht="39.950000000000003" customHeight="1">
      <c r="A62" s="412"/>
      <c r="B62" s="346"/>
      <c r="C62" s="346"/>
      <c r="D62" s="416" t="s">
        <v>2406</v>
      </c>
      <c r="E62" s="417"/>
      <c r="F62" s="418"/>
      <c r="G62" s="781">
        <v>15657824.07</v>
      </c>
      <c r="H62" s="782"/>
      <c r="I62" s="44"/>
      <c r="J62" s="331"/>
      <c r="L62" s="1099" t="s">
        <v>296</v>
      </c>
      <c r="M62" s="1099"/>
      <c r="N62" s="1100"/>
      <c r="O62" s="39"/>
      <c r="P62" s="40"/>
      <c r="Q62" s="41"/>
      <c r="S62" s="1099"/>
      <c r="V62" s="1101"/>
    </row>
    <row r="63" spans="1:22" ht="39.950000000000003" customHeight="1">
      <c r="A63" s="412"/>
      <c r="B63" s="346"/>
      <c r="C63" s="346"/>
      <c r="D63" s="416" t="s">
        <v>2407</v>
      </c>
      <c r="E63" s="417"/>
      <c r="F63" s="418"/>
      <c r="G63" s="781">
        <v>12723492.77</v>
      </c>
      <c r="H63" s="782"/>
      <c r="I63" s="44"/>
      <c r="J63" s="331"/>
      <c r="L63" s="1099" t="s">
        <v>296</v>
      </c>
      <c r="M63" s="1099"/>
      <c r="N63" s="1100"/>
      <c r="O63" s="39"/>
      <c r="P63" s="40"/>
      <c r="Q63" s="41"/>
      <c r="S63" s="1099"/>
      <c r="V63" s="1101"/>
    </row>
    <row r="64" spans="1:22" ht="39.950000000000003" customHeight="1">
      <c r="A64" s="412"/>
      <c r="B64" s="346"/>
      <c r="C64" s="346"/>
      <c r="D64" s="416" t="s">
        <v>2408</v>
      </c>
      <c r="E64" s="417"/>
      <c r="F64" s="418"/>
      <c r="G64" s="781" t="s">
        <v>2364</v>
      </c>
      <c r="H64" s="782"/>
      <c r="I64" s="44"/>
      <c r="J64" s="331"/>
      <c r="L64" s="1099" t="s">
        <v>2409</v>
      </c>
      <c r="M64" s="1099"/>
      <c r="N64" s="1100"/>
      <c r="O64" s="39"/>
      <c r="P64" s="40"/>
      <c r="Q64" s="41"/>
      <c r="S64" s="1099"/>
      <c r="V64" s="1101"/>
    </row>
    <row r="65" spans="1:22" ht="39.950000000000003" customHeight="1">
      <c r="A65" s="412"/>
      <c r="B65" s="346"/>
      <c r="C65" s="346"/>
      <c r="D65" s="416" t="s">
        <v>2410</v>
      </c>
      <c r="E65" s="417"/>
      <c r="F65" s="418"/>
      <c r="G65" s="781" t="s">
        <v>2364</v>
      </c>
      <c r="H65" s="782"/>
      <c r="I65" s="44"/>
      <c r="J65" s="331"/>
      <c r="L65" s="1099" t="s">
        <v>2411</v>
      </c>
      <c r="M65" s="1099"/>
      <c r="N65" s="1100"/>
      <c r="O65" s="39"/>
      <c r="P65" s="40"/>
      <c r="Q65" s="41"/>
      <c r="S65" s="1099"/>
      <c r="V65" s="1101"/>
    </row>
    <row r="66" spans="1:22" ht="39.950000000000003" customHeight="1">
      <c r="A66" s="412"/>
      <c r="B66" s="346"/>
      <c r="C66" s="346"/>
      <c r="D66" s="416" t="s">
        <v>2412</v>
      </c>
      <c r="E66" s="417"/>
      <c r="F66" s="418"/>
      <c r="G66" s="781">
        <v>2885627.06</v>
      </c>
      <c r="H66" s="782"/>
      <c r="I66" s="44"/>
      <c r="J66" s="331"/>
      <c r="L66" s="1099"/>
      <c r="M66" s="1099"/>
      <c r="N66" s="1100"/>
      <c r="O66" s="39"/>
      <c r="P66" s="40"/>
      <c r="Q66" s="41"/>
      <c r="S66" s="1099"/>
      <c r="V66" s="1101"/>
    </row>
    <row r="67" spans="1:22" ht="39.950000000000003" customHeight="1">
      <c r="A67" s="412"/>
      <c r="B67" s="346"/>
      <c r="C67" s="346"/>
      <c r="D67" s="416" t="s">
        <v>2413</v>
      </c>
      <c r="E67" s="417"/>
      <c r="F67" s="418"/>
      <c r="G67" s="781">
        <v>44271046.579999998</v>
      </c>
      <c r="H67" s="782"/>
      <c r="I67" s="44"/>
      <c r="J67" s="331"/>
      <c r="L67" s="1099" t="s">
        <v>296</v>
      </c>
      <c r="M67" s="1099"/>
      <c r="N67" s="1100"/>
      <c r="O67" s="39"/>
      <c r="P67" s="40"/>
      <c r="S67" s="1099"/>
      <c r="V67" s="1101"/>
    </row>
    <row r="68" spans="1:22" ht="39.950000000000003" customHeight="1">
      <c r="A68" s="412"/>
      <c r="B68" s="346"/>
      <c r="C68" s="346"/>
      <c r="D68" s="416" t="s">
        <v>2414</v>
      </c>
      <c r="E68" s="417"/>
      <c r="F68" s="418"/>
      <c r="G68" s="781">
        <v>37725078.57</v>
      </c>
      <c r="H68" s="782"/>
      <c r="I68" s="44"/>
      <c r="J68" s="331"/>
      <c r="L68" s="1099" t="s">
        <v>296</v>
      </c>
      <c r="M68" s="1099"/>
      <c r="N68" s="1100"/>
      <c r="O68" s="39"/>
      <c r="P68" s="40"/>
      <c r="Q68" s="41"/>
      <c r="S68" s="1099"/>
      <c r="V68" s="1101"/>
    </row>
    <row r="69" spans="1:22" ht="39.950000000000003" customHeight="1">
      <c r="A69" s="412"/>
      <c r="B69" s="346"/>
      <c r="C69" s="346"/>
      <c r="D69" s="416" t="s">
        <v>2415</v>
      </c>
      <c r="E69" s="417"/>
      <c r="F69" s="418"/>
      <c r="G69" s="781">
        <v>23049510.030000001</v>
      </c>
      <c r="H69" s="782"/>
      <c r="I69" s="44"/>
      <c r="J69" s="331"/>
      <c r="L69" s="1099" t="s">
        <v>296</v>
      </c>
      <c r="M69" s="1099"/>
      <c r="N69" s="1100"/>
      <c r="O69" s="39"/>
      <c r="P69" s="40"/>
      <c r="Q69" s="41"/>
      <c r="S69" s="1099"/>
      <c r="V69" s="1101"/>
    </row>
    <row r="70" spans="1:22" ht="39.950000000000003" customHeight="1">
      <c r="A70" s="412"/>
      <c r="B70" s="346"/>
      <c r="C70" s="346"/>
      <c r="D70" s="416" t="s">
        <v>2416</v>
      </c>
      <c r="E70" s="417"/>
      <c r="F70" s="418"/>
      <c r="G70" s="781">
        <v>28517.91</v>
      </c>
      <c r="H70" s="782"/>
      <c r="I70" s="44"/>
      <c r="J70" s="331"/>
      <c r="L70" s="1099" t="s">
        <v>296</v>
      </c>
      <c r="M70" s="1099"/>
      <c r="N70" s="1100"/>
      <c r="O70" s="39"/>
      <c r="P70" s="40"/>
      <c r="S70" s="1099"/>
      <c r="V70" s="1101"/>
    </row>
    <row r="71" spans="1:22" ht="39.950000000000003" customHeight="1">
      <c r="A71" s="412"/>
      <c r="B71" s="346"/>
      <c r="C71" s="346"/>
      <c r="D71" s="416" t="s">
        <v>2417</v>
      </c>
      <c r="E71" s="417"/>
      <c r="F71" s="418"/>
      <c r="G71" s="781">
        <v>49575246.299999997</v>
      </c>
      <c r="H71" s="782"/>
      <c r="I71" s="44"/>
      <c r="J71" s="331"/>
      <c r="L71" s="1099"/>
      <c r="M71" s="1099"/>
      <c r="N71" s="1100"/>
      <c r="O71" s="39"/>
      <c r="P71" s="40"/>
      <c r="Q71" s="41"/>
      <c r="S71" s="1099"/>
      <c r="V71" s="1101"/>
    </row>
    <row r="72" spans="1:22" ht="39.950000000000003" customHeight="1">
      <c r="A72" s="411" t="s">
        <v>10</v>
      </c>
      <c r="B72" s="413" t="str">
        <f>B8</f>
        <v>대기관리</v>
      </c>
      <c r="C72" s="413" t="str">
        <f>C8</f>
        <v>선현일</v>
      </c>
      <c r="D72" s="1103" t="s">
        <v>2418</v>
      </c>
      <c r="E72" s="1104"/>
      <c r="F72" s="1105"/>
      <c r="G72" s="320">
        <v>1430000</v>
      </c>
      <c r="H72" s="321"/>
      <c r="I72" s="44"/>
      <c r="J72" s="330">
        <v>6</v>
      </c>
      <c r="L72" s="1106"/>
      <c r="M72" s="1106"/>
      <c r="N72" s="1107"/>
      <c r="O72" s="39"/>
      <c r="P72" s="40"/>
      <c r="Q72" s="41"/>
    </row>
    <row r="73" spans="1:22" ht="39.950000000000003" customHeight="1">
      <c r="A73" s="412"/>
      <c r="B73" s="346"/>
      <c r="C73" s="346"/>
      <c r="D73" s="1103" t="s">
        <v>2419</v>
      </c>
      <c r="E73" s="1104"/>
      <c r="F73" s="1105"/>
      <c r="G73" s="320">
        <v>46588242</v>
      </c>
      <c r="H73" s="321"/>
      <c r="I73" s="44"/>
      <c r="J73" s="331"/>
      <c r="L73" s="1106"/>
      <c r="M73" s="1106"/>
      <c r="N73" s="1107"/>
      <c r="O73" s="39"/>
      <c r="P73" s="40"/>
      <c r="Q73" s="41"/>
    </row>
    <row r="74" spans="1:22" ht="39.950000000000003" customHeight="1">
      <c r="A74" s="412"/>
      <c r="B74" s="346"/>
      <c r="C74" s="346"/>
      <c r="D74" s="1103" t="s">
        <v>2420</v>
      </c>
      <c r="E74" s="1104"/>
      <c r="F74" s="1105"/>
      <c r="G74" s="320">
        <v>0</v>
      </c>
      <c r="H74" s="321"/>
      <c r="I74" s="44"/>
      <c r="J74" s="331"/>
      <c r="L74" s="1106" t="s">
        <v>2421</v>
      </c>
      <c r="M74" s="1106"/>
      <c r="N74" s="1107"/>
      <c r="O74" s="39"/>
      <c r="P74" s="40"/>
      <c r="Q74" s="41"/>
      <c r="S74" s="48"/>
    </row>
    <row r="75" spans="1:22" ht="39.950000000000003" customHeight="1">
      <c r="A75" s="412"/>
      <c r="B75" s="346"/>
      <c r="C75" s="346"/>
      <c r="D75" s="1103" t="s">
        <v>2422</v>
      </c>
      <c r="E75" s="1104"/>
      <c r="F75" s="1105"/>
      <c r="G75" s="320">
        <v>2970000</v>
      </c>
      <c r="H75" s="321"/>
      <c r="I75" s="44"/>
      <c r="J75" s="331"/>
      <c r="L75" s="1108"/>
      <c r="M75" s="1108"/>
      <c r="N75" s="1109"/>
      <c r="O75" s="39"/>
      <c r="P75" s="40"/>
      <c r="Q75" s="41"/>
    </row>
    <row r="76" spans="1:22" ht="39.950000000000003" customHeight="1">
      <c r="A76" s="412"/>
      <c r="B76" s="346"/>
      <c r="C76" s="346"/>
      <c r="D76" s="1103" t="s">
        <v>2423</v>
      </c>
      <c r="E76" s="1104"/>
      <c r="F76" s="1105"/>
      <c r="G76" s="320">
        <v>0</v>
      </c>
      <c r="H76" s="321"/>
      <c r="I76" s="44"/>
      <c r="J76" s="331"/>
      <c r="L76" s="1108" t="s">
        <v>2424</v>
      </c>
      <c r="M76" s="1108"/>
      <c r="N76" s="1109"/>
      <c r="O76" s="39"/>
      <c r="P76" s="40"/>
      <c r="Q76" s="41"/>
    </row>
    <row r="77" spans="1:22" ht="46.5" customHeight="1">
      <c r="A77" s="412"/>
      <c r="B77" s="346"/>
      <c r="C77" s="346"/>
      <c r="D77" s="1103" t="s">
        <v>2425</v>
      </c>
      <c r="E77" s="1104"/>
      <c r="F77" s="1105"/>
      <c r="G77" s="320">
        <v>8681732.5</v>
      </c>
      <c r="H77" s="321"/>
      <c r="I77" s="44"/>
      <c r="J77" s="331"/>
      <c r="L77" s="1108"/>
      <c r="M77" s="1108"/>
      <c r="N77" s="1109"/>
      <c r="O77" s="39"/>
      <c r="P77" s="40"/>
      <c r="Q77" s="41"/>
    </row>
    <row r="78" spans="1:22" ht="39.950000000000003" customHeight="1">
      <c r="A78" s="412"/>
      <c r="B78" s="346"/>
      <c r="C78" s="346"/>
      <c r="D78" s="1103" t="s">
        <v>2426</v>
      </c>
      <c r="E78" s="1104"/>
      <c r="F78" s="1105"/>
      <c r="G78" s="320">
        <v>121529276</v>
      </c>
      <c r="H78" s="321"/>
      <c r="I78" s="44"/>
      <c r="J78" s="331"/>
      <c r="L78" s="1108"/>
      <c r="M78" s="1108"/>
      <c r="N78" s="1109"/>
      <c r="O78" s="39"/>
      <c r="P78" s="40"/>
      <c r="Q78" s="41"/>
    </row>
    <row r="79" spans="1:22" ht="39.950000000000003" customHeight="1">
      <c r="A79" s="412"/>
      <c r="B79" s="346"/>
      <c r="C79" s="346"/>
      <c r="D79" s="1103" t="s">
        <v>2427</v>
      </c>
      <c r="E79" s="1104"/>
      <c r="F79" s="1105"/>
      <c r="G79" s="320">
        <v>13661552.34</v>
      </c>
      <c r="H79" s="321"/>
      <c r="I79" s="44"/>
      <c r="J79" s="331"/>
      <c r="L79" s="1110"/>
      <c r="M79" s="1110"/>
      <c r="N79" s="1111"/>
      <c r="O79" s="39"/>
      <c r="P79" s="40"/>
      <c r="Q79" s="41"/>
      <c r="S79" s="48"/>
    </row>
    <row r="80" spans="1:22" ht="39.950000000000003" customHeight="1">
      <c r="A80" s="412"/>
      <c r="B80" s="346"/>
      <c r="C80" s="346"/>
      <c r="D80" s="1103" t="s">
        <v>2428</v>
      </c>
      <c r="E80" s="1104"/>
      <c r="F80" s="1105"/>
      <c r="G80" s="320">
        <v>153266.67000000001</v>
      </c>
      <c r="H80" s="321"/>
      <c r="I80" s="44"/>
      <c r="J80" s="331"/>
      <c r="L80" s="1110"/>
      <c r="M80" s="1110"/>
      <c r="N80" s="1111"/>
      <c r="O80" s="39"/>
      <c r="P80" s="40"/>
      <c r="Q80" s="41"/>
      <c r="S80" s="48"/>
    </row>
    <row r="81" spans="1:22" ht="39.950000000000003" customHeight="1">
      <c r="A81" s="412"/>
      <c r="B81" s="346"/>
      <c r="C81" s="346"/>
      <c r="D81" s="1103" t="s">
        <v>2429</v>
      </c>
      <c r="E81" s="1104"/>
      <c r="F81" s="1105"/>
      <c r="G81" s="320">
        <v>210741.67</v>
      </c>
      <c r="H81" s="321"/>
      <c r="I81" s="44"/>
      <c r="J81" s="331"/>
      <c r="L81" s="1110"/>
      <c r="M81" s="1110"/>
      <c r="N81" s="1111"/>
      <c r="O81" s="39"/>
      <c r="P81" s="40"/>
      <c r="Q81" s="41"/>
      <c r="S81" s="48"/>
    </row>
    <row r="82" spans="1:22" ht="39.950000000000003" customHeight="1">
      <c r="A82" s="412"/>
      <c r="B82" s="346"/>
      <c r="C82" s="346"/>
      <c r="D82" s="1103" t="s">
        <v>2430</v>
      </c>
      <c r="E82" s="1104"/>
      <c r="F82" s="1105"/>
      <c r="G82" s="320">
        <v>168000</v>
      </c>
      <c r="H82" s="321"/>
      <c r="I82" s="44"/>
      <c r="J82" s="331"/>
      <c r="L82" s="1110"/>
      <c r="M82" s="1110"/>
      <c r="N82" s="1111"/>
      <c r="O82" s="39"/>
      <c r="P82" s="40"/>
      <c r="Q82" s="41"/>
    </row>
    <row r="83" spans="1:22" ht="39.950000000000003" customHeight="1">
      <c r="A83" s="412"/>
      <c r="B83" s="346"/>
      <c r="C83" s="346"/>
      <c r="D83" s="1103" t="s">
        <v>2431</v>
      </c>
      <c r="E83" s="1104"/>
      <c r="F83" s="1105"/>
      <c r="G83" s="320">
        <v>7982100</v>
      </c>
      <c r="H83" s="321"/>
      <c r="I83" s="44"/>
      <c r="J83" s="331"/>
      <c r="L83" s="1110"/>
      <c r="M83" s="1110"/>
      <c r="N83" s="1111"/>
      <c r="O83" s="39"/>
      <c r="P83" s="40"/>
      <c r="Q83" s="41"/>
    </row>
    <row r="84" spans="1:22" ht="39.950000000000003" customHeight="1">
      <c r="A84" s="412"/>
      <c r="B84" s="346"/>
      <c r="C84" s="346"/>
      <c r="D84" s="1103" t="s">
        <v>2432</v>
      </c>
      <c r="E84" s="1104"/>
      <c r="F84" s="1105"/>
      <c r="G84" s="320">
        <v>3641341.24</v>
      </c>
      <c r="H84" s="321"/>
      <c r="I84" s="44"/>
      <c r="J84" s="331"/>
      <c r="L84" s="1110"/>
      <c r="M84" s="1110"/>
      <c r="N84" s="1111"/>
      <c r="O84" s="39"/>
      <c r="P84" s="40"/>
      <c r="Q84" s="41"/>
    </row>
    <row r="85" spans="1:22" ht="39.950000000000003" customHeight="1">
      <c r="A85" s="412"/>
      <c r="B85" s="346"/>
      <c r="C85" s="346"/>
      <c r="D85" s="1103" t="s">
        <v>2433</v>
      </c>
      <c r="E85" s="1104"/>
      <c r="F85" s="1105"/>
      <c r="G85" s="320">
        <v>785776.32</v>
      </c>
      <c r="H85" s="321"/>
      <c r="I85" s="44"/>
      <c r="J85" s="331"/>
      <c r="L85" s="1110"/>
      <c r="M85" s="1110"/>
      <c r="N85" s="1111"/>
      <c r="O85" s="39"/>
      <c r="P85" s="40"/>
      <c r="Q85" s="41"/>
    </row>
    <row r="86" spans="1:22" ht="39.950000000000003" customHeight="1">
      <c r="A86" s="412"/>
      <c r="B86" s="346"/>
      <c r="C86" s="346"/>
      <c r="D86" s="1103" t="s">
        <v>2395</v>
      </c>
      <c r="E86" s="1104"/>
      <c r="F86" s="1105"/>
      <c r="G86" s="320">
        <v>14487004.789999999</v>
      </c>
      <c r="H86" s="321"/>
      <c r="I86" s="44"/>
      <c r="J86" s="331"/>
      <c r="L86" s="1110"/>
      <c r="M86" s="1110"/>
      <c r="N86" s="1111"/>
      <c r="O86" s="39"/>
      <c r="P86" s="40"/>
      <c r="Q86" s="41"/>
    </row>
    <row r="87" spans="1:22" ht="39.950000000000003" customHeight="1">
      <c r="A87" s="411" t="s">
        <v>10</v>
      </c>
      <c r="B87" s="413" t="str">
        <f>B9</f>
        <v>수질관리</v>
      </c>
      <c r="C87" s="413" t="str">
        <f>C9</f>
        <v>정은선</v>
      </c>
      <c r="D87" s="416" t="s">
        <v>2434</v>
      </c>
      <c r="E87" s="417"/>
      <c r="F87" s="418"/>
      <c r="G87" s="781">
        <v>10468354.42</v>
      </c>
      <c r="H87" s="782"/>
      <c r="I87" s="44"/>
      <c r="J87" s="330">
        <v>6</v>
      </c>
      <c r="L87" s="1099" t="s">
        <v>296</v>
      </c>
      <c r="M87" s="1099"/>
      <c r="N87" s="1100"/>
      <c r="O87" s="39"/>
      <c r="P87" s="40"/>
      <c r="S87" s="1099"/>
      <c r="V87" s="1101"/>
    </row>
    <row r="88" spans="1:22" ht="39.950000000000003" customHeight="1">
      <c r="A88" s="412"/>
      <c r="B88" s="346"/>
      <c r="C88" s="346"/>
      <c r="D88" s="416" t="s">
        <v>1896</v>
      </c>
      <c r="E88" s="417"/>
      <c r="F88" s="418"/>
      <c r="G88" s="781">
        <v>23005986.620000001</v>
      </c>
      <c r="H88" s="782"/>
      <c r="I88" s="44"/>
      <c r="J88" s="331"/>
      <c r="L88" s="1099" t="s">
        <v>296</v>
      </c>
      <c r="M88" s="1099"/>
      <c r="N88" s="1100"/>
      <c r="O88" s="39"/>
      <c r="P88" s="40"/>
      <c r="Q88" s="738"/>
      <c r="S88" s="1099"/>
      <c r="V88" s="1101"/>
    </row>
    <row r="89" spans="1:22" ht="39.950000000000003" customHeight="1">
      <c r="A89" s="412"/>
      <c r="B89" s="346"/>
      <c r="C89" s="346"/>
      <c r="D89" s="416" t="s">
        <v>2435</v>
      </c>
      <c r="E89" s="417"/>
      <c r="F89" s="418"/>
      <c r="G89" s="781">
        <v>11592528.869999999</v>
      </c>
      <c r="H89" s="782"/>
      <c r="I89" s="44"/>
      <c r="J89" s="331"/>
      <c r="L89" s="1099" t="s">
        <v>296</v>
      </c>
      <c r="M89" s="1099"/>
      <c r="N89" s="1100"/>
      <c r="O89" s="39"/>
      <c r="P89" s="40"/>
      <c r="Q89" s="41"/>
      <c r="S89" s="1099"/>
      <c r="V89" s="1101"/>
    </row>
    <row r="90" spans="1:22" ht="39.950000000000003" customHeight="1">
      <c r="A90" s="412"/>
      <c r="B90" s="346"/>
      <c r="C90" s="346"/>
      <c r="D90" s="416" t="s">
        <v>2397</v>
      </c>
      <c r="E90" s="417"/>
      <c r="F90" s="418"/>
      <c r="G90" s="781" t="s">
        <v>2364</v>
      </c>
      <c r="H90" s="782"/>
      <c r="I90" s="44"/>
      <c r="J90" s="331"/>
      <c r="L90" s="1099" t="s">
        <v>2398</v>
      </c>
      <c r="M90" s="1099"/>
      <c r="N90" s="1100"/>
      <c r="O90" s="39"/>
      <c r="P90" s="40"/>
      <c r="Q90" s="41"/>
      <c r="S90" s="1099"/>
      <c r="V90" s="1101"/>
    </row>
    <row r="91" spans="1:22" ht="39.950000000000003" customHeight="1">
      <c r="A91" s="412"/>
      <c r="B91" s="346"/>
      <c r="C91" s="346"/>
      <c r="D91" s="416" t="s">
        <v>2436</v>
      </c>
      <c r="E91" s="417"/>
      <c r="F91" s="418"/>
      <c r="G91" s="781">
        <v>6801357.0599999996</v>
      </c>
      <c r="H91" s="782"/>
      <c r="I91" s="44"/>
      <c r="J91" s="331"/>
      <c r="L91" s="1099" t="s">
        <v>296</v>
      </c>
      <c r="M91" s="1099"/>
      <c r="N91" s="1100"/>
      <c r="O91" s="39"/>
      <c r="P91" s="40"/>
      <c r="S91" s="1099"/>
      <c r="V91" s="1101"/>
    </row>
    <row r="92" spans="1:22" ht="39.950000000000003" customHeight="1">
      <c r="A92" s="412"/>
      <c r="B92" s="346"/>
      <c r="C92" s="346"/>
      <c r="D92" s="416" t="s">
        <v>2437</v>
      </c>
      <c r="E92" s="417"/>
      <c r="F92" s="418"/>
      <c r="G92" s="781" t="s">
        <v>2364</v>
      </c>
      <c r="H92" s="782"/>
      <c r="I92" s="44"/>
      <c r="J92" s="331"/>
      <c r="L92" s="1099" t="s">
        <v>2438</v>
      </c>
      <c r="M92" s="1099"/>
      <c r="N92" s="1100"/>
      <c r="O92" s="39"/>
      <c r="P92" s="40"/>
      <c r="Q92" s="41"/>
      <c r="S92" s="1099"/>
      <c r="V92" s="1101"/>
    </row>
    <row r="93" spans="1:22" ht="39.950000000000003" customHeight="1">
      <c r="A93" s="412"/>
      <c r="B93" s="346"/>
      <c r="C93" s="346"/>
      <c r="D93" s="416" t="s">
        <v>2439</v>
      </c>
      <c r="E93" s="417"/>
      <c r="F93" s="418"/>
      <c r="G93" s="781">
        <v>5766772.8399999999</v>
      </c>
      <c r="H93" s="782"/>
      <c r="I93" s="44"/>
      <c r="J93" s="331"/>
      <c r="L93" s="1099" t="s">
        <v>296</v>
      </c>
      <c r="M93" s="1099"/>
      <c r="N93" s="1100"/>
      <c r="O93" s="39"/>
      <c r="P93" s="40"/>
      <c r="Q93" s="41"/>
      <c r="S93" s="1099"/>
      <c r="V93" s="1101"/>
    </row>
    <row r="94" spans="1:22" ht="39.950000000000003" customHeight="1">
      <c r="A94" s="412"/>
      <c r="B94" s="346"/>
      <c r="C94" s="346"/>
      <c r="D94" s="416" t="s">
        <v>2440</v>
      </c>
      <c r="E94" s="417"/>
      <c r="F94" s="418"/>
      <c r="G94" s="781" t="s">
        <v>2364</v>
      </c>
      <c r="H94" s="782"/>
      <c r="I94" s="44"/>
      <c r="J94" s="331"/>
      <c r="L94" s="1099" t="s">
        <v>2405</v>
      </c>
      <c r="M94" s="1099"/>
      <c r="N94" s="1100"/>
      <c r="O94" s="39"/>
      <c r="P94" s="40"/>
      <c r="S94" s="1099"/>
      <c r="V94" s="1101"/>
    </row>
    <row r="95" spans="1:22" ht="39.950000000000003" customHeight="1">
      <c r="A95" s="412"/>
      <c r="B95" s="346"/>
      <c r="C95" s="346"/>
      <c r="D95" s="416" t="s">
        <v>2404</v>
      </c>
      <c r="E95" s="417"/>
      <c r="F95" s="418"/>
      <c r="G95" s="781" t="s">
        <v>2364</v>
      </c>
      <c r="H95" s="782"/>
      <c r="I95" s="44"/>
      <c r="J95" s="331"/>
      <c r="L95" s="1099" t="s">
        <v>2405</v>
      </c>
      <c r="M95" s="1099"/>
      <c r="N95" s="1100"/>
      <c r="O95" s="39"/>
      <c r="P95" s="40"/>
      <c r="Q95" s="41"/>
      <c r="S95" s="1099"/>
      <c r="V95" s="1101"/>
    </row>
    <row r="96" spans="1:22" ht="39.950000000000003" customHeight="1">
      <c r="A96" s="412"/>
      <c r="B96" s="346"/>
      <c r="C96" s="346"/>
      <c r="D96" s="416" t="s">
        <v>2441</v>
      </c>
      <c r="E96" s="417"/>
      <c r="F96" s="418"/>
      <c r="G96" s="781">
        <v>2107018.94</v>
      </c>
      <c r="H96" s="782"/>
      <c r="I96" s="44"/>
      <c r="J96" s="331"/>
      <c r="L96" s="1099" t="s">
        <v>296</v>
      </c>
      <c r="M96" s="1099"/>
      <c r="N96" s="1100"/>
      <c r="O96" s="39"/>
      <c r="P96" s="40"/>
      <c r="Q96" s="41"/>
      <c r="S96" s="1099"/>
      <c r="V96" s="1101"/>
    </row>
    <row r="97" spans="1:22" ht="39.950000000000003" customHeight="1">
      <c r="A97" s="412"/>
      <c r="B97" s="346"/>
      <c r="C97" s="346"/>
      <c r="D97" s="416" t="s">
        <v>2442</v>
      </c>
      <c r="E97" s="417"/>
      <c r="F97" s="418"/>
      <c r="G97" s="781">
        <v>19735010.84</v>
      </c>
      <c r="H97" s="782"/>
      <c r="I97" s="44"/>
      <c r="J97" s="331"/>
      <c r="L97" s="1099" t="s">
        <v>296</v>
      </c>
      <c r="M97" s="1099"/>
      <c r="N97" s="1100"/>
      <c r="O97" s="39"/>
      <c r="P97" s="40"/>
      <c r="Q97" s="41"/>
      <c r="S97" s="1099"/>
      <c r="V97" s="1101"/>
    </row>
    <row r="98" spans="1:22" ht="39.950000000000003" customHeight="1">
      <c r="A98" s="412"/>
      <c r="B98" s="346"/>
      <c r="C98" s="346"/>
      <c r="D98" s="416" t="s">
        <v>2380</v>
      </c>
      <c r="E98" s="417"/>
      <c r="F98" s="418"/>
      <c r="G98" s="781">
        <v>37885986.109999999</v>
      </c>
      <c r="H98" s="782"/>
      <c r="I98" s="44"/>
      <c r="J98" s="331"/>
      <c r="L98" s="1099" t="s">
        <v>296</v>
      </c>
      <c r="M98" s="1099"/>
      <c r="N98" s="1100"/>
      <c r="O98" s="39"/>
      <c r="P98" s="40"/>
      <c r="Q98" s="41"/>
      <c r="S98" s="1099"/>
      <c r="V98" s="1101"/>
    </row>
    <row r="99" spans="1:22" ht="39.950000000000003" customHeight="1">
      <c r="A99" s="412"/>
      <c r="B99" s="346"/>
      <c r="C99" s="346"/>
      <c r="D99" s="416" t="s">
        <v>2427</v>
      </c>
      <c r="E99" s="417"/>
      <c r="F99" s="418"/>
      <c r="G99" s="781">
        <v>13661552.34</v>
      </c>
      <c r="H99" s="782"/>
      <c r="I99" s="44"/>
      <c r="J99" s="331"/>
      <c r="L99" s="1099" t="s">
        <v>296</v>
      </c>
      <c r="M99" s="1099"/>
      <c r="N99" s="1100"/>
      <c r="O99" s="39"/>
      <c r="P99" s="40"/>
      <c r="Q99" s="41"/>
      <c r="S99" s="1099"/>
      <c r="V99" s="1101"/>
    </row>
    <row r="100" spans="1:22" ht="39.950000000000003" customHeight="1">
      <c r="A100" s="412"/>
      <c r="B100" s="346"/>
      <c r="C100" s="346"/>
      <c r="D100" s="416" t="s">
        <v>2443</v>
      </c>
      <c r="E100" s="417"/>
      <c r="F100" s="418"/>
      <c r="G100" s="781">
        <v>67356200</v>
      </c>
      <c r="H100" s="782"/>
      <c r="I100" s="44"/>
      <c r="J100" s="331"/>
      <c r="L100" s="1099"/>
      <c r="M100" s="1099"/>
      <c r="N100" s="1100"/>
      <c r="O100" s="39"/>
      <c r="P100" s="40"/>
      <c r="Q100" s="41"/>
      <c r="S100" s="1099"/>
      <c r="V100" s="1101"/>
    </row>
    <row r="101" spans="1:22" ht="39.950000000000003" customHeight="1">
      <c r="A101" s="412"/>
      <c r="B101" s="346"/>
      <c r="C101" s="346"/>
      <c r="D101" s="416" t="s">
        <v>2444</v>
      </c>
      <c r="E101" s="417"/>
      <c r="F101" s="418"/>
      <c r="G101" s="781">
        <v>14434396.470000001</v>
      </c>
      <c r="H101" s="782"/>
      <c r="I101" s="44"/>
      <c r="J101" s="331"/>
      <c r="L101" s="1099" t="s">
        <v>2445</v>
      </c>
      <c r="M101" s="1099"/>
      <c r="N101" s="1100"/>
      <c r="O101" s="39"/>
      <c r="P101" s="40"/>
      <c r="Q101" s="41"/>
      <c r="S101" s="1099"/>
      <c r="V101" s="1101"/>
    </row>
    <row r="102" spans="1:22" ht="39.950000000000003" customHeight="1">
      <c r="A102" s="412"/>
      <c r="B102" s="346"/>
      <c r="C102" s="346"/>
      <c r="D102" s="416" t="s">
        <v>2395</v>
      </c>
      <c r="E102" s="417"/>
      <c r="F102" s="418"/>
      <c r="G102" s="781">
        <v>14487004.789999999</v>
      </c>
      <c r="H102" s="782"/>
      <c r="I102" s="44"/>
      <c r="J102" s="422"/>
      <c r="L102" s="1099"/>
      <c r="M102" s="1099"/>
      <c r="N102" s="1100"/>
      <c r="O102" s="39"/>
      <c r="P102" s="40"/>
      <c r="Q102" s="41"/>
      <c r="S102" s="1099"/>
      <c r="V102" s="1101"/>
    </row>
    <row r="103" spans="1:22" ht="39.950000000000003" customHeight="1">
      <c r="A103" s="411" t="s">
        <v>10</v>
      </c>
      <c r="B103" s="411" t="str">
        <f>B10</f>
        <v>자연환경</v>
      </c>
      <c r="C103" s="413" t="str">
        <f>C10</f>
        <v>손용규</v>
      </c>
      <c r="D103" s="1103" t="s">
        <v>2418</v>
      </c>
      <c r="E103" s="1104"/>
      <c r="F103" s="1105"/>
      <c r="G103" s="764">
        <v>1430000</v>
      </c>
      <c r="H103" s="765"/>
      <c r="I103" s="44"/>
      <c r="J103" s="322">
        <v>6</v>
      </c>
      <c r="L103" s="1106"/>
      <c r="M103" s="1106"/>
      <c r="N103" s="1107"/>
      <c r="O103" s="39"/>
      <c r="P103" s="40"/>
      <c r="Q103" s="41"/>
    </row>
    <row r="104" spans="1:22" ht="39.950000000000003" customHeight="1">
      <c r="A104" s="412"/>
      <c r="B104" s="412"/>
      <c r="C104" s="346"/>
      <c r="D104" s="1103" t="s">
        <v>2419</v>
      </c>
      <c r="E104" s="1104"/>
      <c r="F104" s="1105"/>
      <c r="G104" s="764">
        <v>46588242.039999999</v>
      </c>
      <c r="H104" s="765"/>
      <c r="I104" s="44"/>
      <c r="J104" s="323"/>
      <c r="L104" s="1106"/>
      <c r="M104" s="1106"/>
      <c r="N104" s="1107"/>
      <c r="O104" s="39"/>
      <c r="P104" s="40"/>
      <c r="Q104" s="41"/>
    </row>
    <row r="105" spans="1:22" ht="39.950000000000003" customHeight="1">
      <c r="A105" s="412"/>
      <c r="B105" s="412"/>
      <c r="C105" s="346"/>
      <c r="D105" s="1103" t="s">
        <v>2446</v>
      </c>
      <c r="E105" s="1104"/>
      <c r="F105" s="1105"/>
      <c r="G105" s="764">
        <v>0</v>
      </c>
      <c r="H105" s="765"/>
      <c r="I105" s="44"/>
      <c r="J105" s="323"/>
      <c r="L105" s="1106" t="s">
        <v>2421</v>
      </c>
      <c r="M105" s="1106"/>
      <c r="N105" s="1107"/>
      <c r="O105" s="39"/>
      <c r="P105" s="40"/>
      <c r="Q105" s="41"/>
    </row>
    <row r="106" spans="1:22" ht="39.950000000000003" customHeight="1">
      <c r="A106" s="412"/>
      <c r="B106" s="412"/>
      <c r="C106" s="346"/>
      <c r="D106" s="1103" t="s">
        <v>2422</v>
      </c>
      <c r="E106" s="1104"/>
      <c r="F106" s="1105"/>
      <c r="G106" s="764">
        <v>2970000</v>
      </c>
      <c r="H106" s="765"/>
      <c r="I106" s="44"/>
      <c r="J106" s="323"/>
      <c r="L106" s="1106"/>
      <c r="M106" s="1106"/>
      <c r="N106" s="1107"/>
      <c r="O106" s="39"/>
      <c r="P106" s="40"/>
      <c r="Q106" s="41"/>
      <c r="S106" s="48"/>
    </row>
    <row r="107" spans="1:22" ht="39.950000000000003" customHeight="1">
      <c r="A107" s="412"/>
      <c r="B107" s="412"/>
      <c r="C107" s="346"/>
      <c r="D107" s="1103" t="s">
        <v>2447</v>
      </c>
      <c r="E107" s="1104"/>
      <c r="F107" s="1105"/>
      <c r="G107" s="764">
        <v>0</v>
      </c>
      <c r="H107" s="765"/>
      <c r="I107" s="44"/>
      <c r="J107" s="323"/>
      <c r="L107" s="1108" t="s">
        <v>2424</v>
      </c>
      <c r="M107" s="1106"/>
      <c r="N107" s="1109"/>
      <c r="O107" s="39"/>
      <c r="P107" s="40"/>
      <c r="Q107" s="41"/>
    </row>
    <row r="108" spans="1:22" ht="39.950000000000003" customHeight="1">
      <c r="A108" s="412"/>
      <c r="B108" s="412"/>
      <c r="C108" s="346"/>
      <c r="D108" s="1103" t="s">
        <v>2442</v>
      </c>
      <c r="E108" s="1104"/>
      <c r="F108" s="1105"/>
      <c r="G108" s="764">
        <v>19735010.800000001</v>
      </c>
      <c r="H108" s="765"/>
      <c r="I108" s="44"/>
      <c r="J108" s="323"/>
      <c r="L108" s="1110"/>
      <c r="M108" s="1110"/>
      <c r="N108" s="1111"/>
      <c r="O108" s="39"/>
      <c r="P108" s="40"/>
      <c r="Q108" s="41"/>
      <c r="S108" s="48"/>
    </row>
    <row r="109" spans="1:22" ht="39.950000000000003" customHeight="1">
      <c r="A109" s="412"/>
      <c r="B109" s="412"/>
      <c r="C109" s="346"/>
      <c r="D109" s="1103" t="s">
        <v>2426</v>
      </c>
      <c r="E109" s="1104"/>
      <c r="F109" s="1105"/>
      <c r="G109" s="764">
        <v>121529276</v>
      </c>
      <c r="H109" s="765"/>
      <c r="I109" s="44"/>
      <c r="J109" s="323"/>
      <c r="L109" s="1110"/>
      <c r="M109" s="1110"/>
      <c r="N109" s="1111"/>
      <c r="O109" s="39"/>
      <c r="P109" s="40"/>
      <c r="Q109" s="41"/>
    </row>
    <row r="110" spans="1:22" ht="39.950000000000003" customHeight="1">
      <c r="A110" s="412"/>
      <c r="B110" s="412"/>
      <c r="C110" s="346"/>
      <c r="D110" s="1103" t="s">
        <v>2427</v>
      </c>
      <c r="E110" s="1104"/>
      <c r="F110" s="1105"/>
      <c r="G110" s="764">
        <v>13661552.300000001</v>
      </c>
      <c r="H110" s="765"/>
      <c r="I110" s="44"/>
      <c r="J110" s="323"/>
      <c r="L110" s="1108"/>
      <c r="M110" s="1108"/>
      <c r="N110" s="1109"/>
      <c r="O110" s="39"/>
      <c r="P110" s="40"/>
      <c r="Q110" s="41"/>
    </row>
    <row r="111" spans="1:22" ht="39.950000000000003" customHeight="1">
      <c r="A111" s="412"/>
      <c r="B111" s="412"/>
      <c r="C111" s="346"/>
      <c r="D111" s="1103" t="s">
        <v>2428</v>
      </c>
      <c r="E111" s="1104"/>
      <c r="F111" s="1105"/>
      <c r="G111" s="764">
        <v>153266.70000000001</v>
      </c>
      <c r="H111" s="765"/>
      <c r="I111" s="44"/>
      <c r="J111" s="323"/>
      <c r="L111" s="1108"/>
      <c r="M111" s="1108"/>
      <c r="N111" s="1109"/>
      <c r="O111" s="39"/>
      <c r="P111" s="40"/>
      <c r="Q111" s="41"/>
    </row>
    <row r="112" spans="1:22" ht="39.950000000000003" customHeight="1">
      <c r="A112" s="412"/>
      <c r="B112" s="412"/>
      <c r="C112" s="346"/>
      <c r="D112" s="1103" t="s">
        <v>2429</v>
      </c>
      <c r="E112" s="1104"/>
      <c r="F112" s="1105"/>
      <c r="G112" s="764">
        <v>210741.67</v>
      </c>
      <c r="H112" s="765"/>
      <c r="I112" s="44"/>
      <c r="J112" s="323"/>
      <c r="L112" s="1108"/>
      <c r="M112" s="1108"/>
      <c r="N112" s="1109"/>
      <c r="O112" s="39"/>
      <c r="P112" s="40"/>
      <c r="Q112" s="41"/>
    </row>
    <row r="113" spans="1:22" ht="39.950000000000003" customHeight="1">
      <c r="A113" s="412"/>
      <c r="B113" s="412"/>
      <c r="C113" s="346"/>
      <c r="D113" s="1103" t="s">
        <v>2430</v>
      </c>
      <c r="E113" s="1104"/>
      <c r="F113" s="1105"/>
      <c r="G113" s="764">
        <v>168000</v>
      </c>
      <c r="H113" s="765"/>
      <c r="I113" s="44"/>
      <c r="J113" s="323"/>
      <c r="L113" s="1110"/>
      <c r="M113" s="1110"/>
      <c r="N113" s="1111"/>
      <c r="O113" s="39"/>
      <c r="P113" s="40"/>
      <c r="Q113" s="41"/>
    </row>
    <row r="114" spans="1:22" ht="39.950000000000003" customHeight="1">
      <c r="A114" s="412"/>
      <c r="B114" s="412"/>
      <c r="C114" s="346"/>
      <c r="D114" s="1103" t="s">
        <v>2448</v>
      </c>
      <c r="E114" s="1104"/>
      <c r="F114" s="1105"/>
      <c r="G114" s="764">
        <v>10268346</v>
      </c>
      <c r="H114" s="765"/>
      <c r="I114" s="44"/>
      <c r="J114" s="323"/>
      <c r="L114" s="1110"/>
      <c r="M114" s="1110"/>
      <c r="N114" s="1111"/>
      <c r="O114" s="39"/>
      <c r="P114" s="40"/>
    </row>
    <row r="115" spans="1:22" ht="39.950000000000003" customHeight="1">
      <c r="A115" s="412"/>
      <c r="B115" s="412"/>
      <c r="C115" s="346"/>
      <c r="D115" s="1103" t="s">
        <v>2432</v>
      </c>
      <c r="E115" s="1104"/>
      <c r="F115" s="1105"/>
      <c r="G115" s="764">
        <v>3641341.24</v>
      </c>
      <c r="H115" s="765"/>
      <c r="I115" s="44"/>
      <c r="J115" s="323"/>
      <c r="L115" s="1110"/>
      <c r="M115" s="1110"/>
      <c r="N115" s="1111"/>
      <c r="O115" s="39"/>
      <c r="P115" s="40"/>
      <c r="Q115" s="41"/>
    </row>
    <row r="116" spans="1:22" ht="39.950000000000003" customHeight="1">
      <c r="A116" s="412"/>
      <c r="B116" s="412"/>
      <c r="C116" s="346"/>
      <c r="D116" s="1103" t="s">
        <v>2433</v>
      </c>
      <c r="E116" s="1104"/>
      <c r="F116" s="1105"/>
      <c r="G116" s="764">
        <v>785776.32</v>
      </c>
      <c r="H116" s="765"/>
      <c r="I116" s="44"/>
      <c r="J116" s="323"/>
      <c r="L116" s="1110"/>
      <c r="M116" s="1110"/>
      <c r="N116" s="1111"/>
      <c r="O116" s="39"/>
      <c r="P116" s="40"/>
      <c r="Q116" s="41"/>
    </row>
    <row r="117" spans="1:22" ht="39.950000000000003" customHeight="1">
      <c r="A117" s="412"/>
      <c r="B117" s="412"/>
      <c r="C117" s="346"/>
      <c r="D117" s="1103" t="s">
        <v>2395</v>
      </c>
      <c r="E117" s="1104"/>
      <c r="F117" s="1105"/>
      <c r="G117" s="764">
        <v>14487004.789999999</v>
      </c>
      <c r="H117" s="765"/>
      <c r="I117" s="44"/>
      <c r="J117" s="323"/>
      <c r="L117" s="1110"/>
      <c r="M117" s="1110"/>
      <c r="N117" s="1111"/>
      <c r="O117" s="39"/>
      <c r="P117" s="40"/>
      <c r="Q117" s="41"/>
    </row>
    <row r="118" spans="1:22" ht="39.950000000000003" customHeight="1">
      <c r="A118" s="411" t="s">
        <v>10</v>
      </c>
      <c r="B118" s="411" t="str">
        <f>B11</f>
        <v>폐기물처리</v>
      </c>
      <c r="C118" s="413" t="str">
        <f>C11</f>
        <v>김병욱</v>
      </c>
      <c r="D118" s="416" t="s">
        <v>2365</v>
      </c>
      <c r="E118" s="417"/>
      <c r="F118" s="418"/>
      <c r="G118" s="781">
        <v>18801796.690000001</v>
      </c>
      <c r="H118" s="782"/>
      <c r="I118" s="44"/>
      <c r="J118" s="322">
        <v>6</v>
      </c>
      <c r="L118" s="1099" t="s">
        <v>296</v>
      </c>
      <c r="M118" s="1099"/>
      <c r="N118" s="1100"/>
      <c r="O118" s="39"/>
      <c r="P118" s="40"/>
      <c r="Q118" s="41"/>
      <c r="S118" s="1099"/>
      <c r="V118" s="1101"/>
    </row>
    <row r="119" spans="1:22" ht="39.950000000000003" customHeight="1">
      <c r="A119" s="412"/>
      <c r="B119" s="412"/>
      <c r="C119" s="346"/>
      <c r="D119" s="416" t="s">
        <v>2449</v>
      </c>
      <c r="E119" s="417"/>
      <c r="F119" s="418"/>
      <c r="G119" s="781" t="s">
        <v>2364</v>
      </c>
      <c r="H119" s="782"/>
      <c r="I119" s="44"/>
      <c r="J119" s="323"/>
      <c r="L119" s="1099" t="s">
        <v>2450</v>
      </c>
      <c r="M119" s="1099"/>
      <c r="N119" s="1100"/>
      <c r="O119" s="39"/>
      <c r="P119" s="40"/>
      <c r="Q119" s="41"/>
      <c r="S119" s="1099"/>
      <c r="V119" s="1101"/>
    </row>
    <row r="120" spans="1:22" ht="39.950000000000003" customHeight="1">
      <c r="A120" s="412"/>
      <c r="B120" s="412"/>
      <c r="C120" s="346"/>
      <c r="D120" s="416" t="s">
        <v>2451</v>
      </c>
      <c r="E120" s="417"/>
      <c r="F120" s="418"/>
      <c r="G120" s="781" t="s">
        <v>2364</v>
      </c>
      <c r="H120" s="782"/>
      <c r="I120" s="44"/>
      <c r="J120" s="323"/>
      <c r="L120" s="1099" t="s">
        <v>2452</v>
      </c>
      <c r="M120" s="1099"/>
      <c r="N120" s="1100"/>
      <c r="O120" s="39"/>
      <c r="P120" s="40"/>
      <c r="Q120" s="41"/>
      <c r="S120" s="1099"/>
      <c r="V120" s="1101"/>
    </row>
    <row r="121" spans="1:22" ht="39.950000000000003" customHeight="1">
      <c r="A121" s="412"/>
      <c r="B121" s="412"/>
      <c r="C121" s="346"/>
      <c r="D121" s="416" t="s">
        <v>2388</v>
      </c>
      <c r="E121" s="417"/>
      <c r="F121" s="418"/>
      <c r="G121" s="781">
        <v>6864564.8300000001</v>
      </c>
      <c r="H121" s="782"/>
      <c r="I121" s="44"/>
      <c r="J121" s="323"/>
      <c r="L121" s="1099" t="s">
        <v>2453</v>
      </c>
      <c r="M121" s="1099"/>
      <c r="N121" s="1100"/>
      <c r="O121" s="39"/>
      <c r="P121" s="40"/>
      <c r="Q121" s="41"/>
      <c r="S121" s="1099"/>
      <c r="V121" s="1101"/>
    </row>
    <row r="122" spans="1:22" ht="39.950000000000003" customHeight="1">
      <c r="A122" s="412"/>
      <c r="B122" s="412"/>
      <c r="C122" s="346"/>
      <c r="D122" s="416" t="s">
        <v>1817</v>
      </c>
      <c r="E122" s="417"/>
      <c r="F122" s="418"/>
      <c r="G122" s="781">
        <v>4743481.75</v>
      </c>
      <c r="H122" s="782"/>
      <c r="I122" s="44"/>
      <c r="J122" s="323"/>
      <c r="L122" s="1099" t="s">
        <v>296</v>
      </c>
      <c r="M122" s="1099"/>
      <c r="N122" s="1100"/>
      <c r="O122" s="39"/>
      <c r="P122" s="40"/>
      <c r="Q122" s="41"/>
      <c r="S122" s="1099"/>
      <c r="V122" s="1101"/>
    </row>
    <row r="123" spans="1:22" ht="39.950000000000003" customHeight="1">
      <c r="A123" s="412"/>
      <c r="B123" s="412"/>
      <c r="C123" s="346"/>
      <c r="D123" s="416" t="s">
        <v>2454</v>
      </c>
      <c r="E123" s="417"/>
      <c r="F123" s="418"/>
      <c r="G123" s="781">
        <v>10862673.699999999</v>
      </c>
      <c r="H123" s="782"/>
      <c r="I123" s="44"/>
      <c r="J123" s="323"/>
      <c r="L123" s="1099" t="s">
        <v>296</v>
      </c>
      <c r="M123" s="1099"/>
      <c r="N123" s="1100"/>
      <c r="O123" s="39"/>
      <c r="P123" s="40"/>
      <c r="Q123" s="41"/>
      <c r="S123" s="1099"/>
      <c r="V123" s="1101"/>
    </row>
    <row r="124" spans="1:22" ht="39.950000000000003" customHeight="1">
      <c r="A124" s="412"/>
      <c r="B124" s="412"/>
      <c r="C124" s="346"/>
      <c r="D124" s="416" t="s">
        <v>2455</v>
      </c>
      <c r="E124" s="417"/>
      <c r="F124" s="418"/>
      <c r="G124" s="781">
        <v>50745138.890000001</v>
      </c>
      <c r="H124" s="782"/>
      <c r="I124" s="44"/>
      <c r="J124" s="323"/>
      <c r="L124" s="1099" t="s">
        <v>296</v>
      </c>
      <c r="M124" s="1099"/>
      <c r="N124" s="1100"/>
      <c r="O124" s="39"/>
      <c r="P124" s="40"/>
      <c r="Q124" s="41"/>
      <c r="S124" s="1099"/>
      <c r="V124" s="1101"/>
    </row>
    <row r="125" spans="1:22" ht="39.950000000000003" customHeight="1">
      <c r="A125" s="412"/>
      <c r="B125" s="412"/>
      <c r="C125" s="346"/>
      <c r="D125" s="416" t="s">
        <v>2456</v>
      </c>
      <c r="E125" s="417"/>
      <c r="F125" s="418"/>
      <c r="G125" s="781">
        <v>28399673.170000002</v>
      </c>
      <c r="H125" s="782"/>
      <c r="I125" s="44"/>
      <c r="J125" s="323"/>
      <c r="L125" s="1099" t="s">
        <v>296</v>
      </c>
      <c r="M125" s="1099"/>
      <c r="N125" s="1100"/>
      <c r="O125" s="39"/>
      <c r="P125" s="40"/>
      <c r="Q125" s="41"/>
      <c r="S125" s="1099"/>
      <c r="V125" s="1101"/>
    </row>
    <row r="126" spans="1:22" ht="39.950000000000003" customHeight="1">
      <c r="A126" s="412"/>
      <c r="B126" s="412"/>
      <c r="C126" s="346"/>
      <c r="D126" s="416" t="s">
        <v>2457</v>
      </c>
      <c r="E126" s="417"/>
      <c r="F126" s="418"/>
      <c r="G126" s="781">
        <v>3276541.94</v>
      </c>
      <c r="H126" s="782"/>
      <c r="I126" s="44"/>
      <c r="J126" s="323"/>
      <c r="L126" s="1099" t="s">
        <v>296</v>
      </c>
      <c r="M126" s="1099"/>
      <c r="N126" s="1100"/>
      <c r="O126" s="39"/>
      <c r="P126" s="40"/>
      <c r="Q126" s="41"/>
      <c r="S126" s="1099"/>
      <c r="V126" s="1101"/>
    </row>
    <row r="127" spans="1:22" ht="39.950000000000003" customHeight="1">
      <c r="A127" s="412"/>
      <c r="B127" s="412"/>
      <c r="C127" s="346"/>
      <c r="D127" s="416" t="s">
        <v>2427</v>
      </c>
      <c r="E127" s="417"/>
      <c r="F127" s="418"/>
      <c r="G127" s="781">
        <v>13661552.34</v>
      </c>
      <c r="H127" s="782"/>
      <c r="I127" s="44"/>
      <c r="J127" s="323"/>
      <c r="L127" s="1099" t="s">
        <v>296</v>
      </c>
      <c r="M127" s="1099"/>
      <c r="N127" s="1100"/>
      <c r="O127" s="39"/>
      <c r="P127" s="40"/>
      <c r="Q127" s="41"/>
      <c r="S127" s="1099"/>
      <c r="V127" s="1101"/>
    </row>
    <row r="128" spans="1:22" ht="39.950000000000003" customHeight="1">
      <c r="A128" s="412"/>
      <c r="B128" s="412"/>
      <c r="C128" s="346"/>
      <c r="D128" s="416" t="s">
        <v>2394</v>
      </c>
      <c r="E128" s="417"/>
      <c r="F128" s="418"/>
      <c r="G128" s="781">
        <v>28517.91</v>
      </c>
      <c r="H128" s="782"/>
      <c r="I128" s="44"/>
      <c r="J128" s="323"/>
      <c r="L128" s="1099" t="s">
        <v>2458</v>
      </c>
      <c r="M128" s="1099"/>
      <c r="N128" s="1100"/>
      <c r="O128" s="39"/>
      <c r="P128" s="40"/>
      <c r="Q128" s="41"/>
      <c r="S128" s="1099"/>
      <c r="V128" s="1101"/>
    </row>
    <row r="129" spans="1:22" ht="39.950000000000003" customHeight="1">
      <c r="A129" s="412"/>
      <c r="B129" s="412"/>
      <c r="C129" s="346"/>
      <c r="D129" s="416" t="s">
        <v>2444</v>
      </c>
      <c r="E129" s="417"/>
      <c r="F129" s="418"/>
      <c r="G129" s="781">
        <v>14434396.470000001</v>
      </c>
      <c r="H129" s="782"/>
      <c r="I129" s="44"/>
      <c r="J129" s="323"/>
      <c r="L129" s="1099" t="s">
        <v>2445</v>
      </c>
      <c r="M129" s="1099"/>
      <c r="N129" s="1100"/>
      <c r="O129" s="39"/>
      <c r="P129" s="40"/>
      <c r="Q129" s="41"/>
      <c r="S129" s="1099"/>
      <c r="V129" s="1101"/>
    </row>
    <row r="130" spans="1:22" ht="39.950000000000003" customHeight="1">
      <c r="A130" s="412"/>
      <c r="B130" s="412"/>
      <c r="C130" s="346"/>
      <c r="D130" s="416" t="s">
        <v>2395</v>
      </c>
      <c r="E130" s="417"/>
      <c r="F130" s="418"/>
      <c r="G130" s="781">
        <v>14487004.789999999</v>
      </c>
      <c r="H130" s="782"/>
      <c r="I130" s="44"/>
      <c r="J130" s="323"/>
      <c r="L130" s="1099"/>
      <c r="M130" s="1099"/>
      <c r="N130" s="1100"/>
      <c r="O130" s="39"/>
      <c r="P130" s="40"/>
      <c r="Q130" s="41"/>
      <c r="S130" s="1099"/>
      <c r="V130" s="1101"/>
    </row>
  </sheetData>
  <mergeCells count="280">
    <mergeCell ref="D130:F130"/>
    <mergeCell ref="G130:H130"/>
    <mergeCell ref="D127:F127"/>
    <mergeCell ref="G127:H127"/>
    <mergeCell ref="D128:F128"/>
    <mergeCell ref="G128:H128"/>
    <mergeCell ref="D129:F129"/>
    <mergeCell ref="G129:H129"/>
    <mergeCell ref="D124:F124"/>
    <mergeCell ref="G124:H124"/>
    <mergeCell ref="D125:F125"/>
    <mergeCell ref="G125:H125"/>
    <mergeCell ref="D126:F126"/>
    <mergeCell ref="G126:H126"/>
    <mergeCell ref="J118:J130"/>
    <mergeCell ref="D119:F119"/>
    <mergeCell ref="G119:H119"/>
    <mergeCell ref="D120:F120"/>
    <mergeCell ref="G120:H120"/>
    <mergeCell ref="D121:F121"/>
    <mergeCell ref="G121:H121"/>
    <mergeCell ref="D122:F122"/>
    <mergeCell ref="G122:H122"/>
    <mergeCell ref="D123:F123"/>
    <mergeCell ref="D116:F116"/>
    <mergeCell ref="G116:H116"/>
    <mergeCell ref="D117:F117"/>
    <mergeCell ref="G117:H117"/>
    <mergeCell ref="A118:A130"/>
    <mergeCell ref="B118:B130"/>
    <mergeCell ref="C118:C130"/>
    <mergeCell ref="D118:F118"/>
    <mergeCell ref="G118:H118"/>
    <mergeCell ref="G123:H123"/>
    <mergeCell ref="D113:F113"/>
    <mergeCell ref="G113:H113"/>
    <mergeCell ref="D114:F114"/>
    <mergeCell ref="G114:H114"/>
    <mergeCell ref="D115:F115"/>
    <mergeCell ref="G115:H115"/>
    <mergeCell ref="D110:F110"/>
    <mergeCell ref="G110:H110"/>
    <mergeCell ref="D111:F111"/>
    <mergeCell ref="G111:H111"/>
    <mergeCell ref="D112:F112"/>
    <mergeCell ref="G112:H112"/>
    <mergeCell ref="J103:J117"/>
    <mergeCell ref="D104:F104"/>
    <mergeCell ref="G104:H104"/>
    <mergeCell ref="D105:F105"/>
    <mergeCell ref="G105:H105"/>
    <mergeCell ref="D106:F106"/>
    <mergeCell ref="G106:H106"/>
    <mergeCell ref="D107:F107"/>
    <mergeCell ref="G107:H107"/>
    <mergeCell ref="D108:F108"/>
    <mergeCell ref="D102:F102"/>
    <mergeCell ref="G102:H102"/>
    <mergeCell ref="A103:A117"/>
    <mergeCell ref="B103:B117"/>
    <mergeCell ref="C103:C117"/>
    <mergeCell ref="D103:F103"/>
    <mergeCell ref="G103:H103"/>
    <mergeCell ref="G108:H108"/>
    <mergeCell ref="D109:F109"/>
    <mergeCell ref="G109:H109"/>
    <mergeCell ref="D99:F99"/>
    <mergeCell ref="G99:H99"/>
    <mergeCell ref="D100:F100"/>
    <mergeCell ref="G100:H100"/>
    <mergeCell ref="D101:F101"/>
    <mergeCell ref="G101:H101"/>
    <mergeCell ref="D96:F96"/>
    <mergeCell ref="G96:H96"/>
    <mergeCell ref="D97:F97"/>
    <mergeCell ref="G97:H97"/>
    <mergeCell ref="D98:F98"/>
    <mergeCell ref="G98:H98"/>
    <mergeCell ref="D93:F93"/>
    <mergeCell ref="G93:H93"/>
    <mergeCell ref="D94:F94"/>
    <mergeCell ref="G94:H94"/>
    <mergeCell ref="D95:F95"/>
    <mergeCell ref="G95:H95"/>
    <mergeCell ref="D90:F90"/>
    <mergeCell ref="G90:H90"/>
    <mergeCell ref="D91:F91"/>
    <mergeCell ref="G91:H91"/>
    <mergeCell ref="D92:F92"/>
    <mergeCell ref="G92:H92"/>
    <mergeCell ref="A87:A102"/>
    <mergeCell ref="B87:B102"/>
    <mergeCell ref="C87:C102"/>
    <mergeCell ref="D87:F87"/>
    <mergeCell ref="G87:H87"/>
    <mergeCell ref="J87:J102"/>
    <mergeCell ref="D88:F88"/>
    <mergeCell ref="G88:H88"/>
    <mergeCell ref="D89:F89"/>
    <mergeCell ref="G89:H89"/>
    <mergeCell ref="D84:F84"/>
    <mergeCell ref="G84:H84"/>
    <mergeCell ref="D85:F85"/>
    <mergeCell ref="G85:H85"/>
    <mergeCell ref="D86:F86"/>
    <mergeCell ref="G86:H86"/>
    <mergeCell ref="D81:F81"/>
    <mergeCell ref="G81:H81"/>
    <mergeCell ref="D82:F82"/>
    <mergeCell ref="G82:H82"/>
    <mergeCell ref="D83:F83"/>
    <mergeCell ref="G83:H83"/>
    <mergeCell ref="D78:F78"/>
    <mergeCell ref="G78:H78"/>
    <mergeCell ref="D79:F79"/>
    <mergeCell ref="G79:H79"/>
    <mergeCell ref="D80:F80"/>
    <mergeCell ref="G80:H80"/>
    <mergeCell ref="J72:J86"/>
    <mergeCell ref="D73:F73"/>
    <mergeCell ref="G73:H73"/>
    <mergeCell ref="D74:F74"/>
    <mergeCell ref="G74:H74"/>
    <mergeCell ref="D75:F75"/>
    <mergeCell ref="G75:H75"/>
    <mergeCell ref="D76:F76"/>
    <mergeCell ref="G76:H76"/>
    <mergeCell ref="D77:F77"/>
    <mergeCell ref="D70:F70"/>
    <mergeCell ref="G70:H70"/>
    <mergeCell ref="D71:F71"/>
    <mergeCell ref="G71:H71"/>
    <mergeCell ref="A72:A86"/>
    <mergeCell ref="B72:B86"/>
    <mergeCell ref="C72:C86"/>
    <mergeCell ref="D72:F72"/>
    <mergeCell ref="G72:H72"/>
    <mergeCell ref="G77:H77"/>
    <mergeCell ref="D67:F67"/>
    <mergeCell ref="G67:H67"/>
    <mergeCell ref="D68:F68"/>
    <mergeCell ref="G68:H68"/>
    <mergeCell ref="D69:F69"/>
    <mergeCell ref="G69:H69"/>
    <mergeCell ref="D64:F64"/>
    <mergeCell ref="G64:H64"/>
    <mergeCell ref="D65:F65"/>
    <mergeCell ref="G65:H65"/>
    <mergeCell ref="D66:F66"/>
    <mergeCell ref="G66:H66"/>
    <mergeCell ref="D61:F61"/>
    <mergeCell ref="G61:H61"/>
    <mergeCell ref="D62:F62"/>
    <mergeCell ref="G62:H62"/>
    <mergeCell ref="D63:F63"/>
    <mergeCell ref="G63:H63"/>
    <mergeCell ref="J55:J71"/>
    <mergeCell ref="D56:F56"/>
    <mergeCell ref="G56:H56"/>
    <mergeCell ref="D57:F57"/>
    <mergeCell ref="G57:H57"/>
    <mergeCell ref="D58:F58"/>
    <mergeCell ref="G58:H58"/>
    <mergeCell ref="D59:F59"/>
    <mergeCell ref="G59:H59"/>
    <mergeCell ref="D60:F60"/>
    <mergeCell ref="D53:F53"/>
    <mergeCell ref="G53:H53"/>
    <mergeCell ref="D54:F54"/>
    <mergeCell ref="G54:H54"/>
    <mergeCell ref="A55:A71"/>
    <mergeCell ref="B55:B71"/>
    <mergeCell ref="C55:C71"/>
    <mergeCell ref="D55:F55"/>
    <mergeCell ref="G55:H55"/>
    <mergeCell ref="G60:H60"/>
    <mergeCell ref="D50:F50"/>
    <mergeCell ref="G50:H50"/>
    <mergeCell ref="D51:F51"/>
    <mergeCell ref="G51:H51"/>
    <mergeCell ref="D52:F52"/>
    <mergeCell ref="G52:H52"/>
    <mergeCell ref="D47:F47"/>
    <mergeCell ref="G47:H47"/>
    <mergeCell ref="D48:F48"/>
    <mergeCell ref="G48:H48"/>
    <mergeCell ref="D49:F49"/>
    <mergeCell ref="G49:H49"/>
    <mergeCell ref="D44:F44"/>
    <mergeCell ref="G44:H44"/>
    <mergeCell ref="D45:F45"/>
    <mergeCell ref="G45:H45"/>
    <mergeCell ref="D46:F46"/>
    <mergeCell ref="G46:H46"/>
    <mergeCell ref="D41:F41"/>
    <mergeCell ref="G41:H41"/>
    <mergeCell ref="D42:F42"/>
    <mergeCell ref="G42:H42"/>
    <mergeCell ref="D43:F43"/>
    <mergeCell ref="G43:H43"/>
    <mergeCell ref="A38:A54"/>
    <mergeCell ref="B38:B54"/>
    <mergeCell ref="C38:C54"/>
    <mergeCell ref="D38:F38"/>
    <mergeCell ref="G38:H38"/>
    <mergeCell ref="J38:J54"/>
    <mergeCell ref="D39:F39"/>
    <mergeCell ref="G39:H39"/>
    <mergeCell ref="D40:F40"/>
    <mergeCell ref="G40:H40"/>
    <mergeCell ref="J33:J37"/>
    <mergeCell ref="D34:F34"/>
    <mergeCell ref="G34:H34"/>
    <mergeCell ref="D35:F35"/>
    <mergeCell ref="G35:H35"/>
    <mergeCell ref="D36:F36"/>
    <mergeCell ref="G36:H36"/>
    <mergeCell ref="D37:F37"/>
    <mergeCell ref="G37:H37"/>
    <mergeCell ref="D32:F32"/>
    <mergeCell ref="G32:H32"/>
    <mergeCell ref="A33:A37"/>
    <mergeCell ref="B33:B37"/>
    <mergeCell ref="C33:C37"/>
    <mergeCell ref="D33:F33"/>
    <mergeCell ref="G33:H33"/>
    <mergeCell ref="D29:F29"/>
    <mergeCell ref="G29:H29"/>
    <mergeCell ref="D30:F30"/>
    <mergeCell ref="G30:H30"/>
    <mergeCell ref="D31:F31"/>
    <mergeCell ref="G31:H31"/>
    <mergeCell ref="D26:F26"/>
    <mergeCell ref="G26:H26"/>
    <mergeCell ref="D27:F27"/>
    <mergeCell ref="G27:H27"/>
    <mergeCell ref="D28:F28"/>
    <mergeCell ref="G28:H28"/>
    <mergeCell ref="D23:F23"/>
    <mergeCell ref="G23:H23"/>
    <mergeCell ref="D24:F24"/>
    <mergeCell ref="G24:H24"/>
    <mergeCell ref="D25:F25"/>
    <mergeCell ref="G25:H25"/>
    <mergeCell ref="D20:F20"/>
    <mergeCell ref="G20:H20"/>
    <mergeCell ref="D21:F21"/>
    <mergeCell ref="G21:H21"/>
    <mergeCell ref="D22:F22"/>
    <mergeCell ref="G22:H22"/>
    <mergeCell ref="G16:H16"/>
    <mergeCell ref="D17:F17"/>
    <mergeCell ref="G17:H17"/>
    <mergeCell ref="D18:F18"/>
    <mergeCell ref="G18:H18"/>
    <mergeCell ref="D19:F19"/>
    <mergeCell ref="G19:H19"/>
    <mergeCell ref="A13:C14"/>
    <mergeCell ref="D13:F14"/>
    <mergeCell ref="G13:H14"/>
    <mergeCell ref="I13:J14"/>
    <mergeCell ref="A15:B32"/>
    <mergeCell ref="C15:C32"/>
    <mergeCell ref="D15:F15"/>
    <mergeCell ref="G15:H15"/>
    <mergeCell ref="J15:J32"/>
    <mergeCell ref="D16:F16"/>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conditionalFormatting sqref="L15:M130">
    <cfRule type="expression" dxfId="0" priority="1">
      <formula>$I15&gt;$E$2</formula>
    </cfRule>
  </conditionalFormatting>
  <printOptions horizontalCentered="1"/>
  <pageMargins left="0.31496062992125984" right="0.31496062992125984" top="1.1811023622047245" bottom="0.78740157480314965" header="0.39370078740157483" footer="0.39370078740157483"/>
  <pageSetup paperSize="9" scale="95" orientation="portrait" horizont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C511A-7861-4046-9501-DF7A4780F18A}">
  <sheetPr>
    <tabColor rgb="FFFF0000"/>
  </sheetPr>
  <dimension ref="A1:R111"/>
  <sheetViews>
    <sheetView showGridLines="0" view="pageBreakPreview" topLeftCell="A91" zoomScale="115" zoomScaleSheetLayoutView="115" workbookViewId="0">
      <selection activeCell="G92" sqref="G92:H92"/>
    </sheetView>
  </sheetViews>
  <sheetFormatPr defaultColWidth="8.88671875" defaultRowHeight="11.25"/>
  <cols>
    <col min="1" max="1" width="6.21875" style="5" customWidth="1"/>
    <col min="2" max="2" width="11.6640625" style="5" customWidth="1"/>
    <col min="3" max="3" width="6.109375" style="5" customWidth="1"/>
    <col min="4" max="4" width="9.44140625" style="5" customWidth="1"/>
    <col min="5" max="5" width="14.21875" style="5" customWidth="1"/>
    <col min="6" max="6" width="10.77734375" style="6" customWidth="1"/>
    <col min="7" max="7" width="7.88671875" style="6" customWidth="1"/>
    <col min="8" max="8" width="3.44140625" style="6" customWidth="1"/>
    <col min="9" max="9" width="13.21875" style="5" customWidth="1"/>
    <col min="10" max="10" width="8.6640625" style="5" customWidth="1"/>
    <col min="11" max="13" width="8.88671875" style="5"/>
    <col min="14" max="14" width="11.33203125" style="5" customWidth="1"/>
    <col min="15" max="16384" width="8.88671875" style="5"/>
  </cols>
  <sheetData>
    <row r="1" spans="1:18" s="2" customFormat="1" ht="27.75" customHeight="1">
      <c r="A1" s="308" t="s">
        <v>0</v>
      </c>
      <c r="B1" s="308"/>
      <c r="C1" s="308"/>
      <c r="D1" s="308"/>
      <c r="E1" s="308"/>
      <c r="F1" s="308"/>
      <c r="G1" s="308"/>
      <c r="H1" s="308"/>
      <c r="I1" s="308"/>
      <c r="J1" s="308"/>
    </row>
    <row r="2" spans="1:18" ht="22.5" customHeight="1">
      <c r="A2" s="3" t="s">
        <v>1</v>
      </c>
      <c r="B2" s="4">
        <f>'[31]제4호(참여현황)'!C2</f>
        <v>46287</v>
      </c>
      <c r="C2" s="309"/>
      <c r="D2" s="309"/>
    </row>
    <row r="3" spans="1:18" ht="35.1" customHeight="1" thickBot="1">
      <c r="A3" s="339" t="s">
        <v>2</v>
      </c>
      <c r="B3" s="339"/>
      <c r="C3" s="339"/>
      <c r="D3" s="30" t="s">
        <v>3</v>
      </c>
      <c r="E3" s="339" t="s">
        <v>4</v>
      </c>
      <c r="F3" s="339"/>
      <c r="G3" s="339" t="s">
        <v>5</v>
      </c>
      <c r="H3" s="339"/>
      <c r="I3" s="339"/>
      <c r="J3" s="30" t="s">
        <v>6</v>
      </c>
    </row>
    <row r="4" spans="1:18" ht="35.1" customHeight="1" thickTop="1">
      <c r="A4" s="353" t="s">
        <v>2459</v>
      </c>
      <c r="B4" s="353"/>
      <c r="C4" s="31" t="str">
        <f>'[31]제4호(참여현황)'!C25</f>
        <v>장윤수</v>
      </c>
      <c r="D4" s="32">
        <v>4</v>
      </c>
      <c r="E4" s="33">
        <f>SUM(G15:H24)</f>
        <v>221073522.67905924</v>
      </c>
      <c r="F4" s="34">
        <f>E4/100000000</f>
        <v>2.2107352267905922</v>
      </c>
      <c r="G4" s="354">
        <v>4</v>
      </c>
      <c r="H4" s="354"/>
      <c r="I4" s="354"/>
      <c r="J4" s="35" t="s">
        <v>8</v>
      </c>
      <c r="K4" s="12" t="s">
        <v>8</v>
      </c>
    </row>
    <row r="5" spans="1:18" ht="35.1" customHeight="1">
      <c r="A5" s="303" t="s">
        <v>9</v>
      </c>
      <c r="B5" s="27" t="str">
        <f>'[31]제4호(참여현황)'!B26</f>
        <v>대기관리분야</v>
      </c>
      <c r="C5" s="27" t="str">
        <f>'[31]제4호(참여현황)'!C26</f>
        <v>배분순</v>
      </c>
      <c r="D5" s="8">
        <v>7</v>
      </c>
      <c r="E5" s="9">
        <f>SUM(G25:H36)</f>
        <v>210112460.72334391</v>
      </c>
      <c r="F5" s="10">
        <f t="shared" ref="F5:F11" si="0">E5/100000000</f>
        <v>2.1011246072334391</v>
      </c>
      <c r="G5" s="28">
        <v>7</v>
      </c>
      <c r="H5" s="305">
        <f>SUM(G5:G7)/3</f>
        <v>7</v>
      </c>
      <c r="I5" s="305"/>
      <c r="J5" s="306"/>
      <c r="K5" s="12"/>
    </row>
    <row r="6" spans="1:18" ht="35.1" customHeight="1">
      <c r="A6" s="304"/>
      <c r="B6" s="27" t="str">
        <f>'[31]제4호(참여현황)'!B27</f>
        <v>수질관리분야</v>
      </c>
      <c r="C6" s="27" t="str">
        <f>'[31]제4호(참여현황)'!C27</f>
        <v>석보영</v>
      </c>
      <c r="D6" s="8">
        <v>7</v>
      </c>
      <c r="E6" s="9">
        <f>SUM(G37:H42)</f>
        <v>120608283.40495598</v>
      </c>
      <c r="F6" s="10">
        <f t="shared" si="0"/>
        <v>1.2060828340495597</v>
      </c>
      <c r="G6" s="28">
        <v>7</v>
      </c>
      <c r="H6" s="305"/>
      <c r="I6" s="305"/>
      <c r="J6" s="306"/>
      <c r="K6" s="12"/>
    </row>
    <row r="7" spans="1:18" ht="35.1" customHeight="1">
      <c r="A7" s="304"/>
      <c r="B7" s="27" t="str">
        <f>'[31]제4호(참여현황)'!B28</f>
        <v>소음진동분야</v>
      </c>
      <c r="C7" s="27" t="str">
        <f>'[31]제4호(참여현황)'!C28</f>
        <v>박성철</v>
      </c>
      <c r="D7" s="8">
        <v>7</v>
      </c>
      <c r="E7" s="9">
        <f>SUM(G43:H52)</f>
        <v>158199109.79370734</v>
      </c>
      <c r="F7" s="10">
        <f t="shared" si="0"/>
        <v>1.5819910979370735</v>
      </c>
      <c r="G7" s="28">
        <v>7</v>
      </c>
      <c r="H7" s="305"/>
      <c r="I7" s="305"/>
      <c r="J7" s="306"/>
      <c r="K7" s="12"/>
    </row>
    <row r="8" spans="1:18" ht="35.1" customHeight="1">
      <c r="A8" s="303" t="s">
        <v>10</v>
      </c>
      <c r="B8" s="27" t="str">
        <f>'[31]제4호(참여현황)'!B29</f>
        <v>대기관리분야</v>
      </c>
      <c r="C8" s="27" t="str">
        <f>'[31]제4호(참여현황)'!C29</f>
        <v>김지호</v>
      </c>
      <c r="D8" s="8">
        <v>6</v>
      </c>
      <c r="E8" s="9">
        <f>SUM(G53:H61)</f>
        <v>143905123.4313063</v>
      </c>
      <c r="F8" s="10">
        <f t="shared" si="0"/>
        <v>1.439051234313063</v>
      </c>
      <c r="G8" s="28">
        <v>6</v>
      </c>
      <c r="H8" s="305">
        <f>SUM(G8:G11)/4</f>
        <v>6</v>
      </c>
      <c r="I8" s="305"/>
      <c r="J8" s="307" t="s">
        <v>8</v>
      </c>
      <c r="K8" s="5" t="s">
        <v>8</v>
      </c>
    </row>
    <row r="9" spans="1:18" ht="35.1" customHeight="1">
      <c r="A9" s="303"/>
      <c r="B9" s="27" t="str">
        <f>'[31]제4호(참여현황)'!B30</f>
        <v>수질관리분야</v>
      </c>
      <c r="C9" s="27" t="str">
        <f>'[31]제4호(참여현황)'!C30</f>
        <v>윤효진</v>
      </c>
      <c r="D9" s="8">
        <v>6</v>
      </c>
      <c r="E9" s="9">
        <f>SUM(G62:H71)</f>
        <v>122587601.71440625</v>
      </c>
      <c r="F9" s="10">
        <f t="shared" si="0"/>
        <v>1.2258760171440626</v>
      </c>
      <c r="G9" s="28">
        <v>6</v>
      </c>
      <c r="H9" s="305"/>
      <c r="I9" s="305"/>
      <c r="J9" s="307"/>
    </row>
    <row r="10" spans="1:18" ht="35.1" customHeight="1">
      <c r="A10" s="303"/>
      <c r="B10" s="27" t="str">
        <f>'[31]제4호(참여현황)'!B31</f>
        <v>자연환경분야</v>
      </c>
      <c r="C10" s="27" t="str">
        <f>'[31]제4호(참여현황)'!C31</f>
        <v>심인수</v>
      </c>
      <c r="D10" s="8">
        <v>6</v>
      </c>
      <c r="E10" s="9">
        <f>SUM(G72:H91)</f>
        <v>41708261.870984085</v>
      </c>
      <c r="F10" s="10">
        <f t="shared" si="0"/>
        <v>0.41708261870984087</v>
      </c>
      <c r="G10" s="28">
        <v>6</v>
      </c>
      <c r="H10" s="305"/>
      <c r="I10" s="305"/>
      <c r="J10" s="307"/>
    </row>
    <row r="11" spans="1:18" ht="35.1" customHeight="1">
      <c r="A11" s="303"/>
      <c r="B11" s="27" t="str">
        <f>'[31]제4호(참여현황)'!B32</f>
        <v>토양환경분야</v>
      </c>
      <c r="C11" s="27" t="str">
        <f>'[31]제4호(참여현황)'!C32</f>
        <v>장기현</v>
      </c>
      <c r="D11" s="8">
        <v>6</v>
      </c>
      <c r="E11" s="9">
        <f>SUM(G92:H111)</f>
        <v>41708261.870984085</v>
      </c>
      <c r="F11" s="10">
        <f t="shared" si="0"/>
        <v>0.41708261870984087</v>
      </c>
      <c r="G11" s="28">
        <v>6</v>
      </c>
      <c r="H11" s="305"/>
      <c r="I11" s="305"/>
      <c r="J11" s="307"/>
    </row>
    <row r="12" spans="1:18" ht="15" customHeight="1">
      <c r="A12" s="14"/>
    </row>
    <row r="13" spans="1:18" ht="15" customHeight="1">
      <c r="A13" s="304" t="s">
        <v>11</v>
      </c>
      <c r="B13" s="304"/>
      <c r="C13" s="304"/>
      <c r="D13" s="304" t="s">
        <v>12</v>
      </c>
      <c r="E13" s="304"/>
      <c r="F13" s="304"/>
      <c r="G13" s="304" t="s">
        <v>13</v>
      </c>
      <c r="H13" s="304"/>
      <c r="I13" s="310" t="s">
        <v>5</v>
      </c>
      <c r="J13" s="310"/>
    </row>
    <row r="14" spans="1:18" ht="15" customHeight="1" thickBot="1">
      <c r="A14" s="339"/>
      <c r="B14" s="339"/>
      <c r="C14" s="339"/>
      <c r="D14" s="339"/>
      <c r="E14" s="339"/>
      <c r="F14" s="339"/>
      <c r="G14" s="339"/>
      <c r="H14" s="339"/>
      <c r="I14" s="340"/>
      <c r="J14" s="340"/>
      <c r="L14" s="6" t="s">
        <v>20</v>
      </c>
      <c r="R14" s="5" t="s">
        <v>2283</v>
      </c>
    </row>
    <row r="15" spans="1:18" ht="50.1" customHeight="1" thickTop="1">
      <c r="A15" s="341" t="str">
        <f>A4</f>
        <v>사업책임기술자</v>
      </c>
      <c r="B15" s="342"/>
      <c r="C15" s="345" t="str">
        <f>C4</f>
        <v>장윤수</v>
      </c>
      <c r="D15" s="744" t="s">
        <v>2460</v>
      </c>
      <c r="E15" s="745" t="s">
        <v>2460</v>
      </c>
      <c r="F15" s="746" t="s">
        <v>2460</v>
      </c>
      <c r="G15" s="1112">
        <f>M15*(Q15/P15)/10</f>
        <v>11436319.549032258</v>
      </c>
      <c r="H15" s="1112"/>
      <c r="I15" s="438">
        <f>SUM(G15:H24)</f>
        <v>221073522.67905924</v>
      </c>
      <c r="J15" s="352">
        <v>4</v>
      </c>
      <c r="L15" s="1113"/>
      <c r="M15" s="1114">
        <v>401047405</v>
      </c>
      <c r="N15" s="1115">
        <v>45733</v>
      </c>
      <c r="O15" s="1116">
        <v>46507</v>
      </c>
      <c r="P15" s="1117">
        <f>O15-N15+1</f>
        <v>775</v>
      </c>
      <c r="Q15" s="29">
        <f>IF(O15-$B$2+1&gt;=365,365,O15-$B$2+1)</f>
        <v>221</v>
      </c>
    </row>
    <row r="16" spans="1:18" ht="50.1" customHeight="1">
      <c r="A16" s="343"/>
      <c r="B16" s="344"/>
      <c r="C16" s="346"/>
      <c r="D16" s="1118" t="s">
        <v>2461</v>
      </c>
      <c r="E16" s="1119" t="s">
        <v>2461</v>
      </c>
      <c r="F16" s="1120" t="s">
        <v>2461</v>
      </c>
      <c r="G16" s="1112">
        <f t="shared" ref="G16:G23" si="1">M16*(Q16/P16)/10</f>
        <v>18193633.333333332</v>
      </c>
      <c r="H16" s="1112"/>
      <c r="I16" s="415"/>
      <c r="J16" s="323"/>
      <c r="L16" s="1113"/>
      <c r="M16" s="1121">
        <v>925100000</v>
      </c>
      <c r="N16" s="1113">
        <v>45805</v>
      </c>
      <c r="O16" s="1113">
        <v>46404</v>
      </c>
      <c r="P16" s="1122">
        <f t="shared" ref="P16:P23" si="2">O16-N16+1</f>
        <v>600</v>
      </c>
      <c r="Q16" s="29">
        <f t="shared" ref="Q16:Q36" si="3">IF(O16-$B$2+1&gt;=365,365,O16-$B$2+1)</f>
        <v>118</v>
      </c>
    </row>
    <row r="17" spans="1:17" ht="50.1" customHeight="1">
      <c r="A17" s="343"/>
      <c r="B17" s="344"/>
      <c r="C17" s="346"/>
      <c r="D17" s="1118" t="s">
        <v>2462</v>
      </c>
      <c r="E17" s="1119" t="s">
        <v>2462</v>
      </c>
      <c r="F17" s="1120" t="s">
        <v>2462</v>
      </c>
      <c r="G17" s="1112">
        <f t="shared" si="1"/>
        <v>38986231.884057976</v>
      </c>
      <c r="H17" s="1112"/>
      <c r="I17" s="415"/>
      <c r="J17" s="323"/>
      <c r="L17" s="1113"/>
      <c r="M17" s="1121">
        <v>2211000000</v>
      </c>
      <c r="N17" s="1113">
        <v>45968</v>
      </c>
      <c r="O17" s="1113">
        <v>48037</v>
      </c>
      <c r="P17" s="1122">
        <f t="shared" si="2"/>
        <v>2070</v>
      </c>
      <c r="Q17" s="29">
        <f t="shared" si="3"/>
        <v>365</v>
      </c>
    </row>
    <row r="18" spans="1:17" ht="50.1" customHeight="1">
      <c r="A18" s="343"/>
      <c r="B18" s="344"/>
      <c r="C18" s="346"/>
      <c r="D18" s="1118" t="s">
        <v>2463</v>
      </c>
      <c r="E18" s="1119" t="s">
        <v>2463</v>
      </c>
      <c r="F18" s="1120" t="s">
        <v>2463</v>
      </c>
      <c r="G18" s="1112">
        <f t="shared" si="1"/>
        <v>21526270.553064272</v>
      </c>
      <c r="H18" s="1112"/>
      <c r="I18" s="415"/>
      <c r="J18" s="323"/>
      <c r="L18" s="1113"/>
      <c r="M18" s="1121">
        <v>789100000</v>
      </c>
      <c r="N18" s="1123">
        <v>45972</v>
      </c>
      <c r="O18" s="1124">
        <v>47309</v>
      </c>
      <c r="P18" s="1122">
        <f t="shared" si="2"/>
        <v>1338</v>
      </c>
      <c r="Q18" s="29">
        <f t="shared" si="3"/>
        <v>365</v>
      </c>
    </row>
    <row r="19" spans="1:17" ht="50.1" customHeight="1">
      <c r="A19" s="343"/>
      <c r="B19" s="344"/>
      <c r="C19" s="346"/>
      <c r="D19" s="747" t="s">
        <v>2464</v>
      </c>
      <c r="E19" s="748" t="s">
        <v>2464</v>
      </c>
      <c r="F19" s="749" t="s">
        <v>2464</v>
      </c>
      <c r="G19" s="1112">
        <f t="shared" si="1"/>
        <v>47434791.666666664</v>
      </c>
      <c r="H19" s="1112"/>
      <c r="I19" s="415"/>
      <c r="J19" s="323"/>
      <c r="L19" s="1113"/>
      <c r="M19" s="1121">
        <v>935700000</v>
      </c>
      <c r="N19" s="1113">
        <v>45994</v>
      </c>
      <c r="O19" s="1113">
        <v>46713</v>
      </c>
      <c r="P19" s="1122">
        <f t="shared" si="2"/>
        <v>720</v>
      </c>
      <c r="Q19" s="29">
        <f t="shared" si="3"/>
        <v>365</v>
      </c>
    </row>
    <row r="20" spans="1:17" ht="50.1" customHeight="1">
      <c r="A20" s="343"/>
      <c r="B20" s="344"/>
      <c r="C20" s="346"/>
      <c r="D20" s="1118" t="s">
        <v>2465</v>
      </c>
      <c r="E20" s="1119" t="s">
        <v>2466</v>
      </c>
      <c r="F20" s="1120" t="s">
        <v>2466</v>
      </c>
      <c r="G20" s="1125" t="s">
        <v>2467</v>
      </c>
      <c r="H20" s="321"/>
      <c r="I20" s="415"/>
      <c r="J20" s="323"/>
      <c r="L20" s="1113">
        <v>46244</v>
      </c>
      <c r="M20" s="1121">
        <v>279150000</v>
      </c>
      <c r="N20" s="1123">
        <v>46028</v>
      </c>
      <c r="O20" s="1124">
        <v>46267</v>
      </c>
      <c r="P20" s="1122">
        <f t="shared" si="2"/>
        <v>240</v>
      </c>
      <c r="Q20" s="29">
        <f>IF(O20-L20+1&gt;=365,365,O20-L20+1)</f>
        <v>24</v>
      </c>
    </row>
    <row r="21" spans="1:17" ht="50.1" customHeight="1">
      <c r="A21" s="343"/>
      <c r="B21" s="344"/>
      <c r="C21" s="346"/>
      <c r="D21" s="1118" t="s">
        <v>2468</v>
      </c>
      <c r="E21" s="1119" t="s">
        <v>2468</v>
      </c>
      <c r="F21" s="1120" t="s">
        <v>2468</v>
      </c>
      <c r="G21" s="1112">
        <f t="shared" si="1"/>
        <v>15173698.630136987</v>
      </c>
      <c r="H21" s="1112"/>
      <c r="I21" s="415"/>
      <c r="J21" s="323"/>
      <c r="L21" s="1113"/>
      <c r="M21" s="1121">
        <v>301000000</v>
      </c>
      <c r="N21" s="1113">
        <v>46106</v>
      </c>
      <c r="O21" s="1113">
        <v>46470</v>
      </c>
      <c r="P21" s="1122">
        <f t="shared" si="2"/>
        <v>365</v>
      </c>
      <c r="Q21" s="29">
        <f t="shared" si="3"/>
        <v>184</v>
      </c>
    </row>
    <row r="22" spans="1:17" ht="50.1" customHeight="1">
      <c r="A22" s="343"/>
      <c r="B22" s="344"/>
      <c r="C22" s="346"/>
      <c r="D22" s="1118" t="s">
        <v>2469</v>
      </c>
      <c r="E22" s="1119" t="s">
        <v>2469</v>
      </c>
      <c r="F22" s="1120" t="s">
        <v>2469</v>
      </c>
      <c r="G22" s="1112">
        <f t="shared" si="1"/>
        <v>7367589.2857142854</v>
      </c>
      <c r="H22" s="1112"/>
      <c r="I22" s="415"/>
      <c r="J22" s="323"/>
      <c r="L22" s="1113"/>
      <c r="M22" s="1121">
        <v>204250000</v>
      </c>
      <c r="N22" s="1123">
        <v>46108</v>
      </c>
      <c r="O22" s="1124">
        <v>46387</v>
      </c>
      <c r="P22" s="1122">
        <f t="shared" si="2"/>
        <v>280</v>
      </c>
      <c r="Q22" s="29">
        <f t="shared" si="3"/>
        <v>101</v>
      </c>
    </row>
    <row r="23" spans="1:17" ht="50.1" customHeight="1">
      <c r="A23" s="343"/>
      <c r="B23" s="344"/>
      <c r="C23" s="346"/>
      <c r="D23" s="1118" t="s">
        <v>2470</v>
      </c>
      <c r="E23" s="1119" t="s">
        <v>2470</v>
      </c>
      <c r="F23" s="1120" t="s">
        <v>2470</v>
      </c>
      <c r="G23" s="1112">
        <f t="shared" si="1"/>
        <v>47277112.777053453</v>
      </c>
      <c r="H23" s="1112"/>
      <c r="I23" s="415"/>
      <c r="J23" s="323"/>
      <c r="L23" s="1113"/>
      <c r="M23" s="1121">
        <v>993467000</v>
      </c>
      <c r="N23" s="1123">
        <v>46168</v>
      </c>
      <c r="O23" s="1124">
        <v>46934</v>
      </c>
      <c r="P23" s="1122">
        <f t="shared" si="2"/>
        <v>767</v>
      </c>
      <c r="Q23" s="29">
        <f t="shared" si="3"/>
        <v>365</v>
      </c>
    </row>
    <row r="24" spans="1:17" ht="50.1" customHeight="1">
      <c r="A24" s="469"/>
      <c r="B24" s="470"/>
      <c r="C24" s="446"/>
      <c r="D24" s="747" t="s">
        <v>2471</v>
      </c>
      <c r="E24" s="748" t="s">
        <v>2471</v>
      </c>
      <c r="F24" s="749" t="s">
        <v>2471</v>
      </c>
      <c r="G24" s="1112">
        <f>M24*(Q24/P24)/10</f>
        <v>13677875</v>
      </c>
      <c r="H24" s="1112"/>
      <c r="I24" s="421"/>
      <c r="J24" s="445"/>
      <c r="L24" s="1113"/>
      <c r="M24" s="1121">
        <v>218846000</v>
      </c>
      <c r="N24" s="1113">
        <v>46197</v>
      </c>
      <c r="O24" s="1113">
        <v>46436</v>
      </c>
      <c r="P24" s="1122">
        <f>O24-N24+1</f>
        <v>240</v>
      </c>
      <c r="Q24" s="29">
        <f t="shared" si="3"/>
        <v>150</v>
      </c>
    </row>
    <row r="25" spans="1:17" ht="50.1" customHeight="1">
      <c r="A25" s="412" t="s">
        <v>9</v>
      </c>
      <c r="B25" s="346" t="s">
        <v>240</v>
      </c>
      <c r="C25" s="346" t="str">
        <f>C5</f>
        <v>배분순</v>
      </c>
      <c r="D25" s="1126" t="s">
        <v>2472</v>
      </c>
      <c r="E25" s="1127"/>
      <c r="F25" s="1128"/>
      <c r="G25" s="1125" t="s">
        <v>2467</v>
      </c>
      <c r="H25" s="321"/>
      <c r="I25" s="415">
        <f>SUM(G25:H36)</f>
        <v>210112460.72334391</v>
      </c>
      <c r="J25" s="331">
        <v>7</v>
      </c>
      <c r="L25" s="37"/>
      <c r="M25" s="1129">
        <v>1563533000</v>
      </c>
      <c r="N25" s="1130">
        <v>44270</v>
      </c>
      <c r="O25" s="1131">
        <v>46339</v>
      </c>
      <c r="P25" s="1122">
        <f t="shared" ref="P25:P71" si="4">O25-N25+1</f>
        <v>2070</v>
      </c>
      <c r="Q25" s="29">
        <f t="shared" si="3"/>
        <v>53</v>
      </c>
    </row>
    <row r="26" spans="1:17" ht="50.1" customHeight="1">
      <c r="A26" s="412"/>
      <c r="B26" s="346"/>
      <c r="C26" s="346"/>
      <c r="D26" s="1132" t="s">
        <v>2473</v>
      </c>
      <c r="E26" s="1133"/>
      <c r="F26" s="1134"/>
      <c r="G26" s="1125" t="s">
        <v>2467</v>
      </c>
      <c r="H26" s="321"/>
      <c r="I26" s="415"/>
      <c r="J26" s="331"/>
      <c r="L26" s="37"/>
      <c r="M26" s="1129">
        <v>1091100000</v>
      </c>
      <c r="N26" s="1130">
        <v>44334</v>
      </c>
      <c r="O26" s="1131">
        <v>46316</v>
      </c>
      <c r="P26" s="1122">
        <f t="shared" si="4"/>
        <v>1983</v>
      </c>
      <c r="Q26" s="29">
        <f t="shared" si="3"/>
        <v>30</v>
      </c>
    </row>
    <row r="27" spans="1:17" ht="50.1" customHeight="1">
      <c r="A27" s="412"/>
      <c r="B27" s="346"/>
      <c r="C27" s="346"/>
      <c r="D27" s="1135" t="s">
        <v>2474</v>
      </c>
      <c r="E27" s="1135"/>
      <c r="F27" s="1135"/>
      <c r="G27" s="1125" t="s">
        <v>2475</v>
      </c>
      <c r="H27" s="321"/>
      <c r="I27" s="415"/>
      <c r="J27" s="331"/>
      <c r="L27" s="1113">
        <v>45985</v>
      </c>
      <c r="M27" s="1129">
        <v>217850000</v>
      </c>
      <c r="N27" s="1130">
        <v>45415</v>
      </c>
      <c r="O27" s="1131">
        <v>45997</v>
      </c>
      <c r="P27" s="1122">
        <f t="shared" si="4"/>
        <v>583</v>
      </c>
      <c r="Q27" s="29">
        <f>IF(O27-L27+1&gt;=365,365,O27-L27+1)</f>
        <v>13</v>
      </c>
    </row>
    <row r="28" spans="1:17" ht="50.1" customHeight="1">
      <c r="A28" s="412"/>
      <c r="B28" s="346"/>
      <c r="C28" s="346"/>
      <c r="D28" s="1135" t="s">
        <v>2476</v>
      </c>
      <c r="E28" s="1135"/>
      <c r="F28" s="1135"/>
      <c r="G28" s="1112">
        <f t="shared" ref="G28:G36" si="5">M28*(Q28/P28)/10</f>
        <v>14118342.592592591</v>
      </c>
      <c r="H28" s="1112"/>
      <c r="I28" s="415"/>
      <c r="J28" s="331"/>
      <c r="L28" s="37"/>
      <c r="M28" s="1129">
        <v>593300000</v>
      </c>
      <c r="N28" s="1130">
        <v>45464</v>
      </c>
      <c r="O28" s="1131">
        <v>46543</v>
      </c>
      <c r="P28" s="1122">
        <f t="shared" si="4"/>
        <v>1080</v>
      </c>
      <c r="Q28" s="29">
        <f t="shared" si="3"/>
        <v>257</v>
      </c>
    </row>
    <row r="29" spans="1:17" ht="50.1" customHeight="1">
      <c r="A29" s="412"/>
      <c r="B29" s="346"/>
      <c r="C29" s="346"/>
      <c r="D29" s="1136" t="s">
        <v>2477</v>
      </c>
      <c r="E29" s="1137"/>
      <c r="F29" s="1138"/>
      <c r="G29" s="1112">
        <f t="shared" si="5"/>
        <v>18193633.333333332</v>
      </c>
      <c r="H29" s="1112"/>
      <c r="I29" s="415"/>
      <c r="J29" s="331"/>
      <c r="L29" s="37"/>
      <c r="M29" s="1129">
        <v>925100000</v>
      </c>
      <c r="N29" s="1130">
        <v>45805</v>
      </c>
      <c r="O29" s="1131">
        <v>46404</v>
      </c>
      <c r="P29" s="1122">
        <f t="shared" si="4"/>
        <v>600</v>
      </c>
      <c r="Q29" s="29">
        <f t="shared" si="3"/>
        <v>118</v>
      </c>
    </row>
    <row r="30" spans="1:17" ht="50.1" customHeight="1">
      <c r="A30" s="412"/>
      <c r="B30" s="346"/>
      <c r="C30" s="346"/>
      <c r="D30" s="406" t="s">
        <v>2478</v>
      </c>
      <c r="E30" s="407"/>
      <c r="F30" s="408"/>
      <c r="G30" s="1112">
        <f t="shared" si="5"/>
        <v>38986231.884057976</v>
      </c>
      <c r="H30" s="1112"/>
      <c r="I30" s="415"/>
      <c r="J30" s="331"/>
      <c r="L30" s="37"/>
      <c r="M30" s="1129">
        <v>2211000000</v>
      </c>
      <c r="N30" s="1130">
        <v>45968</v>
      </c>
      <c r="O30" s="1131">
        <v>48037</v>
      </c>
      <c r="P30" s="1122">
        <f t="shared" si="4"/>
        <v>2070</v>
      </c>
      <c r="Q30" s="29">
        <f t="shared" si="3"/>
        <v>365</v>
      </c>
    </row>
    <row r="31" spans="1:17" ht="50.1" customHeight="1">
      <c r="A31" s="412"/>
      <c r="B31" s="346"/>
      <c r="C31" s="346"/>
      <c r="D31" s="416" t="s">
        <v>2479</v>
      </c>
      <c r="E31" s="417"/>
      <c r="F31" s="418"/>
      <c r="G31" s="1112">
        <f t="shared" si="5"/>
        <v>21526270.553064272</v>
      </c>
      <c r="H31" s="1112"/>
      <c r="I31" s="415"/>
      <c r="J31" s="331"/>
      <c r="L31" s="37"/>
      <c r="M31" s="1129">
        <v>789100000</v>
      </c>
      <c r="N31" s="1130">
        <v>45972</v>
      </c>
      <c r="O31" s="1131">
        <v>47309</v>
      </c>
      <c r="P31" s="1122">
        <f t="shared" si="4"/>
        <v>1338</v>
      </c>
      <c r="Q31" s="29">
        <f t="shared" si="3"/>
        <v>365</v>
      </c>
    </row>
    <row r="32" spans="1:17" ht="50.1" customHeight="1">
      <c r="A32" s="412"/>
      <c r="B32" s="346"/>
      <c r="C32" s="346"/>
      <c r="D32" s="1118" t="s">
        <v>2464</v>
      </c>
      <c r="E32" s="1119" t="s">
        <v>2464</v>
      </c>
      <c r="F32" s="1120" t="s">
        <v>2464</v>
      </c>
      <c r="G32" s="1112">
        <f t="shared" si="5"/>
        <v>47434791.666666664</v>
      </c>
      <c r="H32" s="1112"/>
      <c r="I32" s="415"/>
      <c r="J32" s="331"/>
      <c r="L32" s="37"/>
      <c r="M32" s="1129">
        <v>935700000</v>
      </c>
      <c r="N32" s="1130">
        <v>45994</v>
      </c>
      <c r="O32" s="1131">
        <v>46713</v>
      </c>
      <c r="P32" s="1122">
        <f t="shared" si="4"/>
        <v>720</v>
      </c>
      <c r="Q32" s="29">
        <f t="shared" si="3"/>
        <v>365</v>
      </c>
    </row>
    <row r="33" spans="1:17" ht="50.1" customHeight="1">
      <c r="A33" s="412"/>
      <c r="B33" s="346"/>
      <c r="C33" s="346"/>
      <c r="D33" s="406" t="s">
        <v>2468</v>
      </c>
      <c r="E33" s="407" t="s">
        <v>2468</v>
      </c>
      <c r="F33" s="408" t="s">
        <v>2468</v>
      </c>
      <c r="G33" s="1112">
        <f t="shared" si="5"/>
        <v>15173698.630136987</v>
      </c>
      <c r="H33" s="1112"/>
      <c r="I33" s="415"/>
      <c r="J33" s="331"/>
      <c r="L33" s="37"/>
      <c r="M33" s="1129">
        <v>301000000</v>
      </c>
      <c r="N33" s="1130">
        <v>46106</v>
      </c>
      <c r="O33" s="1131">
        <v>46470</v>
      </c>
      <c r="P33" s="1122">
        <f t="shared" si="4"/>
        <v>365</v>
      </c>
      <c r="Q33" s="29">
        <f t="shared" si="3"/>
        <v>184</v>
      </c>
    </row>
    <row r="34" spans="1:17" ht="50.1" customHeight="1">
      <c r="A34" s="412"/>
      <c r="B34" s="346"/>
      <c r="C34" s="346"/>
      <c r="D34" s="747" t="s">
        <v>2469</v>
      </c>
      <c r="E34" s="748" t="s">
        <v>2469</v>
      </c>
      <c r="F34" s="749" t="s">
        <v>2469</v>
      </c>
      <c r="G34" s="1112">
        <f t="shared" si="5"/>
        <v>7367589.2857142854</v>
      </c>
      <c r="H34" s="1112"/>
      <c r="I34" s="415"/>
      <c r="J34" s="331"/>
      <c r="L34" s="37"/>
      <c r="M34" s="1129">
        <v>204250000</v>
      </c>
      <c r="N34" s="1130">
        <v>46108</v>
      </c>
      <c r="O34" s="1131">
        <v>46387</v>
      </c>
      <c r="P34" s="1122">
        <f t="shared" si="4"/>
        <v>280</v>
      </c>
      <c r="Q34" s="29">
        <f t="shared" si="3"/>
        <v>101</v>
      </c>
    </row>
    <row r="35" spans="1:17" ht="50.1" customHeight="1">
      <c r="A35" s="412"/>
      <c r="B35" s="346"/>
      <c r="C35" s="346"/>
      <c r="D35" s="747" t="s">
        <v>2480</v>
      </c>
      <c r="E35" s="748"/>
      <c r="F35" s="749"/>
      <c r="G35" s="1112">
        <f t="shared" si="5"/>
        <v>33634027.777777776</v>
      </c>
      <c r="H35" s="1112"/>
      <c r="I35" s="415"/>
      <c r="J35" s="331"/>
      <c r="L35" s="37"/>
      <c r="M35" s="1129">
        <v>647500000</v>
      </c>
      <c r="N35" s="1130">
        <v>46114</v>
      </c>
      <c r="O35" s="1131">
        <v>46473</v>
      </c>
      <c r="P35" s="1122">
        <f t="shared" si="4"/>
        <v>360</v>
      </c>
      <c r="Q35" s="29">
        <f t="shared" si="3"/>
        <v>187</v>
      </c>
    </row>
    <row r="36" spans="1:17" ht="50.1" customHeight="1">
      <c r="A36" s="412"/>
      <c r="B36" s="446"/>
      <c r="C36" s="446"/>
      <c r="D36" s="747" t="s">
        <v>2481</v>
      </c>
      <c r="E36" s="748"/>
      <c r="F36" s="749"/>
      <c r="G36" s="1112">
        <f t="shared" si="5"/>
        <v>13677875</v>
      </c>
      <c r="H36" s="1112"/>
      <c r="I36" s="421"/>
      <c r="J36" s="422"/>
      <c r="L36" s="37"/>
      <c r="M36" s="1129">
        <v>218846000</v>
      </c>
      <c r="N36" s="1130">
        <v>46197</v>
      </c>
      <c r="O36" s="1131">
        <v>46436</v>
      </c>
      <c r="P36" s="1122">
        <f t="shared" si="4"/>
        <v>240</v>
      </c>
      <c r="Q36" s="29">
        <f t="shared" si="3"/>
        <v>150</v>
      </c>
    </row>
    <row r="37" spans="1:17" ht="50.1" customHeight="1">
      <c r="A37" s="412"/>
      <c r="B37" s="346" t="s">
        <v>210</v>
      </c>
      <c r="C37" s="346" t="str">
        <f>C6</f>
        <v>석보영</v>
      </c>
      <c r="D37" s="1135" t="s">
        <v>2474</v>
      </c>
      <c r="E37" s="1135"/>
      <c r="F37" s="1135"/>
      <c r="G37" s="1125" t="s">
        <v>2475</v>
      </c>
      <c r="H37" s="321"/>
      <c r="I37" s="415">
        <f>SUM(G37:H42)</f>
        <v>120608283.40495598</v>
      </c>
      <c r="J37" s="331">
        <v>7</v>
      </c>
      <c r="L37" s="1113">
        <v>45985</v>
      </c>
      <c r="M37" s="1129">
        <v>217850000</v>
      </c>
      <c r="N37" s="1130">
        <v>45415</v>
      </c>
      <c r="O37" s="1131">
        <v>45997</v>
      </c>
      <c r="P37" s="1122">
        <f t="shared" si="4"/>
        <v>583</v>
      </c>
      <c r="Q37" s="29">
        <f>IF(O37-L37+1&gt;=365,365,O37-L37+1)</f>
        <v>13</v>
      </c>
    </row>
    <row r="38" spans="1:17" ht="50.1" customHeight="1">
      <c r="A38" s="412"/>
      <c r="B38" s="346"/>
      <c r="C38" s="346"/>
      <c r="D38" s="406" t="s">
        <v>2482</v>
      </c>
      <c r="E38" s="407"/>
      <c r="F38" s="408"/>
      <c r="G38" s="1112">
        <f>M38*(Q38/P38)/10</f>
        <v>24464429.801670145</v>
      </c>
      <c r="H38" s="1112"/>
      <c r="I38" s="415"/>
      <c r="J38" s="331"/>
      <c r="L38" s="37"/>
      <c r="M38" s="1129">
        <v>1284215000</v>
      </c>
      <c r="N38" s="1130">
        <v>45642</v>
      </c>
      <c r="O38" s="1131">
        <v>47557</v>
      </c>
      <c r="P38" s="1122">
        <f t="shared" si="4"/>
        <v>1916</v>
      </c>
      <c r="Q38" s="29">
        <f t="shared" ref="Q38" si="6">IF(O38-$B$2+1&gt;=365,365,O38-$B$2+1)</f>
        <v>365</v>
      </c>
    </row>
    <row r="39" spans="1:17" ht="50.1" customHeight="1">
      <c r="A39" s="412"/>
      <c r="B39" s="346"/>
      <c r="C39" s="346"/>
      <c r="D39" s="1136" t="s">
        <v>2483</v>
      </c>
      <c r="E39" s="1137"/>
      <c r="F39" s="1138"/>
      <c r="G39" s="1112">
        <f>M39*(Q39/P39)/10</f>
        <v>8989158.0502215661</v>
      </c>
      <c r="H39" s="1112"/>
      <c r="I39" s="415"/>
      <c r="J39" s="331"/>
      <c r="L39" s="1113">
        <v>46267</v>
      </c>
      <c r="M39" s="1129">
        <v>511400000</v>
      </c>
      <c r="N39" s="1130">
        <v>45709</v>
      </c>
      <c r="O39" s="1131">
        <v>46385</v>
      </c>
      <c r="P39" s="1122">
        <f t="shared" si="4"/>
        <v>677</v>
      </c>
      <c r="Q39" s="29">
        <f>IF(O39-L39+1&gt;=365,365,O39-L39+1)</f>
        <v>119</v>
      </c>
    </row>
    <row r="40" spans="1:17" ht="50.1" customHeight="1">
      <c r="A40" s="412"/>
      <c r="B40" s="346"/>
      <c r="C40" s="346"/>
      <c r="D40" s="1136" t="s">
        <v>2477</v>
      </c>
      <c r="E40" s="1137"/>
      <c r="F40" s="1138"/>
      <c r="G40" s="1112">
        <f>M40*(Q40/P40)/10</f>
        <v>18193633.333333332</v>
      </c>
      <c r="H40" s="1112"/>
      <c r="I40" s="415"/>
      <c r="J40" s="331"/>
      <c r="L40" s="37"/>
      <c r="M40" s="1129">
        <v>925100000</v>
      </c>
      <c r="N40" s="1130">
        <v>45805</v>
      </c>
      <c r="O40" s="1131">
        <v>46404</v>
      </c>
      <c r="P40" s="1122">
        <f t="shared" si="4"/>
        <v>600</v>
      </c>
      <c r="Q40" s="29">
        <f t="shared" ref="Q40:Q45" si="7">IF(O40-$B$2+1&gt;=365,365,O40-$B$2+1)</f>
        <v>118</v>
      </c>
    </row>
    <row r="41" spans="1:17" ht="50.1" customHeight="1">
      <c r="A41" s="412"/>
      <c r="B41" s="346"/>
      <c r="C41" s="346"/>
      <c r="D41" s="416" t="s">
        <v>2479</v>
      </c>
      <c r="E41" s="417"/>
      <c r="F41" s="418"/>
      <c r="G41" s="1112">
        <f>M41*(Q41/P41)/10</f>
        <v>21526270.553064272</v>
      </c>
      <c r="H41" s="1112"/>
      <c r="I41" s="415"/>
      <c r="J41" s="331"/>
      <c r="L41" s="37"/>
      <c r="M41" s="1129">
        <v>789100000</v>
      </c>
      <c r="N41" s="1130">
        <v>45972</v>
      </c>
      <c r="O41" s="1131">
        <v>47309</v>
      </c>
      <c r="P41" s="1122">
        <f t="shared" si="4"/>
        <v>1338</v>
      </c>
      <c r="Q41" s="29">
        <f t="shared" si="7"/>
        <v>365</v>
      </c>
    </row>
    <row r="42" spans="1:17" ht="50.1" customHeight="1">
      <c r="A42" s="412"/>
      <c r="B42" s="446"/>
      <c r="C42" s="446"/>
      <c r="D42" s="747" t="s">
        <v>2464</v>
      </c>
      <c r="E42" s="748" t="s">
        <v>2464</v>
      </c>
      <c r="F42" s="749" t="s">
        <v>2464</v>
      </c>
      <c r="G42" s="1112">
        <f>M42*(Q42/P42)/10</f>
        <v>47434791.666666664</v>
      </c>
      <c r="H42" s="1112"/>
      <c r="I42" s="421"/>
      <c r="J42" s="422"/>
      <c r="L42" s="37"/>
      <c r="M42" s="1129">
        <v>935700000</v>
      </c>
      <c r="N42" s="1130">
        <v>45994</v>
      </c>
      <c r="O42" s="1131">
        <v>46713</v>
      </c>
      <c r="P42" s="1122">
        <f t="shared" si="4"/>
        <v>720</v>
      </c>
      <c r="Q42" s="29">
        <f t="shared" si="7"/>
        <v>365</v>
      </c>
    </row>
    <row r="43" spans="1:17" ht="50.1" customHeight="1">
      <c r="A43" s="412"/>
      <c r="B43" s="413" t="s">
        <v>225</v>
      </c>
      <c r="C43" s="413" t="str">
        <f>C7</f>
        <v>박성철</v>
      </c>
      <c r="D43" s="416" t="s">
        <v>2484</v>
      </c>
      <c r="E43" s="417"/>
      <c r="F43" s="418"/>
      <c r="G43" s="1125" t="s">
        <v>2475</v>
      </c>
      <c r="H43" s="321"/>
      <c r="I43" s="414">
        <f>SUM(G43:H52)</f>
        <v>158199109.79370734</v>
      </c>
      <c r="J43" s="330">
        <v>7</v>
      </c>
      <c r="L43" s="1139">
        <v>45456</v>
      </c>
      <c r="M43" s="1129">
        <v>820936000</v>
      </c>
      <c r="N43" s="1130">
        <v>44945</v>
      </c>
      <c r="O43" s="1131">
        <v>46639</v>
      </c>
      <c r="P43" s="1122">
        <f t="shared" si="4"/>
        <v>1695</v>
      </c>
      <c r="Q43" s="29">
        <f>IF(O43-L43+1&gt;=365,365,O43-L43+1)</f>
        <v>365</v>
      </c>
    </row>
    <row r="44" spans="1:17" ht="50.1" customHeight="1">
      <c r="A44" s="412"/>
      <c r="B44" s="346"/>
      <c r="C44" s="346"/>
      <c r="D44" s="747" t="s">
        <v>2485</v>
      </c>
      <c r="E44" s="748" t="s">
        <v>2485</v>
      </c>
      <c r="F44" s="749" t="s">
        <v>2485</v>
      </c>
      <c r="G44" s="1140">
        <f>M44*(Q44/P44)/10</f>
        <v>16343116.164720345</v>
      </c>
      <c r="H44" s="1141"/>
      <c r="I44" s="415"/>
      <c r="J44" s="331"/>
      <c r="L44" s="1139"/>
      <c r="M44" s="1129">
        <v>728500000</v>
      </c>
      <c r="N44" s="1130">
        <v>45126</v>
      </c>
      <c r="O44" s="1131">
        <v>46752</v>
      </c>
      <c r="P44" s="1122">
        <f t="shared" si="4"/>
        <v>1627</v>
      </c>
      <c r="Q44" s="29">
        <f t="shared" si="7"/>
        <v>365</v>
      </c>
    </row>
    <row r="45" spans="1:17" ht="50.1" customHeight="1">
      <c r="A45" s="412"/>
      <c r="B45" s="346"/>
      <c r="C45" s="346"/>
      <c r="D45" s="1118" t="s">
        <v>2486</v>
      </c>
      <c r="E45" s="1119" t="s">
        <v>2486</v>
      </c>
      <c r="F45" s="1120" t="s">
        <v>2486</v>
      </c>
      <c r="G45" s="1140">
        <f t="shared" ref="G45:G51" si="8">M45*(Q45/P45)/10</f>
        <v>46588242.044861764</v>
      </c>
      <c r="H45" s="1141"/>
      <c r="I45" s="415"/>
      <c r="J45" s="331"/>
      <c r="L45" s="1113"/>
      <c r="M45" s="1129">
        <v>2446840000</v>
      </c>
      <c r="N45" s="1130">
        <v>45288</v>
      </c>
      <c r="O45" s="1131">
        <v>47204</v>
      </c>
      <c r="P45" s="1122">
        <f t="shared" si="4"/>
        <v>1917</v>
      </c>
      <c r="Q45" s="29">
        <f t="shared" si="7"/>
        <v>365</v>
      </c>
    </row>
    <row r="46" spans="1:17" ht="50.1" customHeight="1">
      <c r="A46" s="412"/>
      <c r="B46" s="346"/>
      <c r="C46" s="346"/>
      <c r="D46" s="1135" t="s">
        <v>2474</v>
      </c>
      <c r="E46" s="1135"/>
      <c r="F46" s="1135"/>
      <c r="G46" s="1125" t="s">
        <v>2475</v>
      </c>
      <c r="H46" s="321"/>
      <c r="I46" s="415"/>
      <c r="J46" s="331"/>
      <c r="L46" s="1139">
        <v>45985</v>
      </c>
      <c r="M46" s="1129">
        <v>217850000</v>
      </c>
      <c r="N46" s="1130">
        <v>45415</v>
      </c>
      <c r="O46" s="1131">
        <v>45997</v>
      </c>
      <c r="P46" s="1122">
        <f t="shared" si="4"/>
        <v>583</v>
      </c>
      <c r="Q46" s="29">
        <f>IF(O46-L46+1&gt;=365,365,O46-L46+1)</f>
        <v>13</v>
      </c>
    </row>
    <row r="47" spans="1:17" ht="50.1" customHeight="1">
      <c r="A47" s="412"/>
      <c r="B47" s="346"/>
      <c r="C47" s="346"/>
      <c r="D47" s="1118" t="s">
        <v>2487</v>
      </c>
      <c r="E47" s="1119" t="s">
        <v>2487</v>
      </c>
      <c r="F47" s="1120" t="s">
        <v>2487</v>
      </c>
      <c r="G47" s="1140">
        <f t="shared" si="8"/>
        <v>24464429.801670145</v>
      </c>
      <c r="H47" s="1141"/>
      <c r="I47" s="415"/>
      <c r="J47" s="331"/>
      <c r="L47" s="1139"/>
      <c r="M47" s="1129">
        <v>1284215000</v>
      </c>
      <c r="N47" s="1130">
        <v>45642</v>
      </c>
      <c r="O47" s="1131">
        <v>47557</v>
      </c>
      <c r="P47" s="1122">
        <f t="shared" si="4"/>
        <v>1916</v>
      </c>
      <c r="Q47" s="29">
        <f t="shared" ref="Q47:Q52" si="9">IF(O47-$B$2+1&gt;=365,365,O47-$B$2+1)</f>
        <v>365</v>
      </c>
    </row>
    <row r="48" spans="1:17" ht="50.1" customHeight="1">
      <c r="A48" s="412"/>
      <c r="B48" s="346"/>
      <c r="C48" s="346"/>
      <c r="D48" s="1136" t="s">
        <v>2483</v>
      </c>
      <c r="E48" s="1137"/>
      <c r="F48" s="1138"/>
      <c r="G48" s="1140">
        <f t="shared" si="8"/>
        <v>8989158.0502215661</v>
      </c>
      <c r="H48" s="1141"/>
      <c r="I48" s="415"/>
      <c r="J48" s="331"/>
      <c r="L48" s="1139">
        <v>46267</v>
      </c>
      <c r="M48" s="1129">
        <v>511400000</v>
      </c>
      <c r="N48" s="1130">
        <v>45709</v>
      </c>
      <c r="O48" s="1131">
        <v>46385</v>
      </c>
      <c r="P48" s="1122">
        <f t="shared" si="4"/>
        <v>677</v>
      </c>
      <c r="Q48" s="29">
        <f>IF(O48-L48+1&gt;=365,365,O48-L48+1)</f>
        <v>119</v>
      </c>
    </row>
    <row r="49" spans="1:17" ht="50.1" customHeight="1">
      <c r="A49" s="412"/>
      <c r="B49" s="346"/>
      <c r="C49" s="346"/>
      <c r="D49" s="1118" t="s">
        <v>2460</v>
      </c>
      <c r="E49" s="1119" t="s">
        <v>2460</v>
      </c>
      <c r="F49" s="1120" t="s">
        <v>2460</v>
      </c>
      <c r="G49" s="1140">
        <f t="shared" si="8"/>
        <v>11436319.549032258</v>
      </c>
      <c r="H49" s="1141"/>
      <c r="I49" s="415"/>
      <c r="J49" s="331"/>
      <c r="L49" s="1139"/>
      <c r="M49" s="1129">
        <v>401047405</v>
      </c>
      <c r="N49" s="1130">
        <v>45733</v>
      </c>
      <c r="O49" s="1131">
        <v>46507</v>
      </c>
      <c r="P49" s="1122">
        <f t="shared" si="4"/>
        <v>775</v>
      </c>
      <c r="Q49" s="29">
        <f t="shared" si="9"/>
        <v>221</v>
      </c>
    </row>
    <row r="50" spans="1:17" ht="50.1" customHeight="1">
      <c r="A50" s="412"/>
      <c r="B50" s="346"/>
      <c r="C50" s="346"/>
      <c r="D50" s="747" t="s">
        <v>2463</v>
      </c>
      <c r="E50" s="748" t="s">
        <v>2463</v>
      </c>
      <c r="F50" s="749" t="s">
        <v>2463</v>
      </c>
      <c r="G50" s="1140">
        <f t="shared" si="8"/>
        <v>21526270.553064272</v>
      </c>
      <c r="H50" s="1141"/>
      <c r="I50" s="415"/>
      <c r="J50" s="331"/>
      <c r="L50" s="37"/>
      <c r="M50" s="1129">
        <v>789100000</v>
      </c>
      <c r="N50" s="1130">
        <v>45972</v>
      </c>
      <c r="O50" s="1131">
        <v>47309</v>
      </c>
      <c r="P50" s="1122">
        <f t="shared" si="4"/>
        <v>1338</v>
      </c>
      <c r="Q50" s="29">
        <f t="shared" si="9"/>
        <v>365</v>
      </c>
    </row>
    <row r="51" spans="1:17" ht="50.1" customHeight="1">
      <c r="A51" s="412"/>
      <c r="B51" s="346"/>
      <c r="C51" s="346"/>
      <c r="D51" s="1118" t="s">
        <v>2468</v>
      </c>
      <c r="E51" s="1119" t="s">
        <v>2468</v>
      </c>
      <c r="F51" s="1120" t="s">
        <v>2468</v>
      </c>
      <c r="G51" s="1140">
        <f t="shared" si="8"/>
        <v>15173698.630136987</v>
      </c>
      <c r="H51" s="1141"/>
      <c r="I51" s="415"/>
      <c r="J51" s="331"/>
      <c r="L51" s="37"/>
      <c r="M51" s="1129">
        <v>301000000</v>
      </c>
      <c r="N51" s="1130">
        <v>46106</v>
      </c>
      <c r="O51" s="1131">
        <v>46470</v>
      </c>
      <c r="P51" s="1122">
        <f t="shared" si="4"/>
        <v>365</v>
      </c>
      <c r="Q51" s="29">
        <f t="shared" si="9"/>
        <v>184</v>
      </c>
    </row>
    <row r="52" spans="1:17" ht="50.1" customHeight="1">
      <c r="A52" s="423"/>
      <c r="B52" s="446"/>
      <c r="C52" s="446"/>
      <c r="D52" s="406" t="s">
        <v>2471</v>
      </c>
      <c r="E52" s="407" t="s">
        <v>2471</v>
      </c>
      <c r="F52" s="408" t="s">
        <v>2471</v>
      </c>
      <c r="G52" s="1112">
        <f>M52*(Q52/P52)/10</f>
        <v>13677875</v>
      </c>
      <c r="H52" s="1112"/>
      <c r="I52" s="421"/>
      <c r="J52" s="422"/>
      <c r="L52" s="37"/>
      <c r="M52" s="1129">
        <v>218846000</v>
      </c>
      <c r="N52" s="1130">
        <v>46197</v>
      </c>
      <c r="O52" s="1131">
        <v>46436</v>
      </c>
      <c r="P52" s="1122">
        <f t="shared" si="4"/>
        <v>240</v>
      </c>
      <c r="Q52" s="29">
        <f t="shared" si="9"/>
        <v>150</v>
      </c>
    </row>
    <row r="53" spans="1:17" ht="50.1" customHeight="1">
      <c r="A53" s="411" t="s">
        <v>10</v>
      </c>
      <c r="B53" s="413" t="str">
        <f>B8</f>
        <v>대기관리분야</v>
      </c>
      <c r="C53" s="413" t="str">
        <f>C8</f>
        <v>김지호</v>
      </c>
      <c r="D53" s="416" t="s">
        <v>2484</v>
      </c>
      <c r="E53" s="417"/>
      <c r="F53" s="418"/>
      <c r="G53" s="1125" t="s">
        <v>2475</v>
      </c>
      <c r="H53" s="321"/>
      <c r="I53" s="414">
        <f>SUM(G53:H61)</f>
        <v>143905123.4313063</v>
      </c>
      <c r="J53" s="330">
        <v>6</v>
      </c>
      <c r="L53" s="1139">
        <v>45456</v>
      </c>
      <c r="M53" s="1129">
        <v>820936000</v>
      </c>
      <c r="N53" s="1130">
        <v>44945</v>
      </c>
      <c r="O53" s="1131">
        <v>46639</v>
      </c>
      <c r="P53" s="1122">
        <f t="shared" si="4"/>
        <v>1695</v>
      </c>
      <c r="Q53" s="29">
        <f>IF(O53-L53+1&gt;=365,365,O53-L53+1)</f>
        <v>365</v>
      </c>
    </row>
    <row r="54" spans="1:17" ht="50.1" customHeight="1">
      <c r="A54" s="412"/>
      <c r="B54" s="346"/>
      <c r="C54" s="346"/>
      <c r="D54" s="327" t="s">
        <v>2485</v>
      </c>
      <c r="E54" s="328" t="s">
        <v>2485</v>
      </c>
      <c r="F54" s="329" t="s">
        <v>2485</v>
      </c>
      <c r="G54" s="1112">
        <f t="shared" ref="G54:G61" si="10">M54*(Q54/P54)/10</f>
        <v>16343116.164720345</v>
      </c>
      <c r="H54" s="1112"/>
      <c r="I54" s="415"/>
      <c r="J54" s="331"/>
      <c r="L54" s="37"/>
      <c r="M54" s="1129">
        <v>728500000</v>
      </c>
      <c r="N54" s="1130">
        <v>45126</v>
      </c>
      <c r="O54" s="1131">
        <v>46752</v>
      </c>
      <c r="P54" s="1122">
        <f t="shared" si="4"/>
        <v>1627</v>
      </c>
      <c r="Q54" s="29">
        <f t="shared" ref="Q54:Q61" si="11">IF(O54-$B$2+1&gt;=365,365,O54-$B$2+1)</f>
        <v>365</v>
      </c>
    </row>
    <row r="55" spans="1:17" ht="50.1" customHeight="1">
      <c r="A55" s="412"/>
      <c r="B55" s="346"/>
      <c r="C55" s="346"/>
      <c r="D55" s="327" t="s">
        <v>2486</v>
      </c>
      <c r="E55" s="328" t="s">
        <v>2486</v>
      </c>
      <c r="F55" s="329" t="s">
        <v>2486</v>
      </c>
      <c r="G55" s="1112">
        <f t="shared" si="10"/>
        <v>46588242.044861764</v>
      </c>
      <c r="H55" s="1112"/>
      <c r="I55" s="415"/>
      <c r="J55" s="331"/>
      <c r="L55" s="37"/>
      <c r="M55" s="1129">
        <v>2446840000</v>
      </c>
      <c r="N55" s="1130">
        <v>45288</v>
      </c>
      <c r="O55" s="1131">
        <v>47204</v>
      </c>
      <c r="P55" s="1122">
        <f t="shared" si="4"/>
        <v>1917</v>
      </c>
      <c r="Q55" s="29">
        <f t="shared" si="11"/>
        <v>365</v>
      </c>
    </row>
    <row r="56" spans="1:17" ht="50.1" customHeight="1">
      <c r="A56" s="412"/>
      <c r="B56" s="346"/>
      <c r="C56" s="346"/>
      <c r="D56" s="1135" t="s">
        <v>2474</v>
      </c>
      <c r="E56" s="1135"/>
      <c r="F56" s="1135"/>
      <c r="G56" s="1125" t="s">
        <v>2475</v>
      </c>
      <c r="H56" s="321"/>
      <c r="I56" s="415"/>
      <c r="J56" s="331"/>
      <c r="L56" s="1139">
        <v>45985</v>
      </c>
      <c r="M56" s="1129">
        <v>217850000</v>
      </c>
      <c r="N56" s="1130">
        <v>45415</v>
      </c>
      <c r="O56" s="1131">
        <v>45997</v>
      </c>
      <c r="P56" s="1122">
        <f t="shared" si="4"/>
        <v>583</v>
      </c>
      <c r="Q56" s="29">
        <f>IF(O56-L56+1&gt;=365,365,O56-L56+1)</f>
        <v>13</v>
      </c>
    </row>
    <row r="57" spans="1:17" ht="50.1" customHeight="1">
      <c r="A57" s="412"/>
      <c r="B57" s="346"/>
      <c r="C57" s="346"/>
      <c r="D57" s="327" t="s">
        <v>2488</v>
      </c>
      <c r="E57" s="328" t="s">
        <v>2488</v>
      </c>
      <c r="F57" s="329" t="s">
        <v>2488</v>
      </c>
      <c r="G57" s="1112">
        <f t="shared" si="10"/>
        <v>13201507.537688442</v>
      </c>
      <c r="H57" s="1112"/>
      <c r="I57" s="415"/>
      <c r="J57" s="331"/>
      <c r="L57" s="37"/>
      <c r="M57" s="1129">
        <v>938250000</v>
      </c>
      <c r="N57" s="1130">
        <v>45603</v>
      </c>
      <c r="O57" s="1131">
        <v>46398</v>
      </c>
      <c r="P57" s="1122">
        <f t="shared" si="4"/>
        <v>796</v>
      </c>
      <c r="Q57" s="29">
        <f t="shared" ref="Q57:Q59" si="12">IF(O57-$B$2+1&gt;=365,365,O57-$B$2+1)</f>
        <v>112</v>
      </c>
    </row>
    <row r="58" spans="1:17" ht="50.1" customHeight="1">
      <c r="A58" s="412"/>
      <c r="B58" s="346"/>
      <c r="C58" s="346"/>
      <c r="D58" s="327" t="s">
        <v>2487</v>
      </c>
      <c r="E58" s="328" t="s">
        <v>2487</v>
      </c>
      <c r="F58" s="329" t="s">
        <v>2487</v>
      </c>
      <c r="G58" s="1112">
        <f t="shared" si="10"/>
        <v>24464429.801670145</v>
      </c>
      <c r="H58" s="1112"/>
      <c r="I58" s="415"/>
      <c r="J58" s="331"/>
      <c r="L58" s="37"/>
      <c r="M58" s="1129">
        <v>1284215000</v>
      </c>
      <c r="N58" s="1130">
        <v>45642</v>
      </c>
      <c r="O58" s="1131">
        <v>47557</v>
      </c>
      <c r="P58" s="1122">
        <f t="shared" si="4"/>
        <v>1916</v>
      </c>
      <c r="Q58" s="29">
        <f t="shared" si="12"/>
        <v>365</v>
      </c>
    </row>
    <row r="59" spans="1:17" ht="50.1" customHeight="1">
      <c r="A59" s="412"/>
      <c r="B59" s="346"/>
      <c r="C59" s="346"/>
      <c r="D59" s="327" t="s">
        <v>2460</v>
      </c>
      <c r="E59" s="328" t="s">
        <v>2460</v>
      </c>
      <c r="F59" s="329" t="s">
        <v>2460</v>
      </c>
      <c r="G59" s="1112">
        <f t="shared" si="10"/>
        <v>11436319.549032258</v>
      </c>
      <c r="H59" s="1112"/>
      <c r="I59" s="415"/>
      <c r="J59" s="331"/>
      <c r="L59" s="37"/>
      <c r="M59" s="1129">
        <v>401047405</v>
      </c>
      <c r="N59" s="1130">
        <v>45733</v>
      </c>
      <c r="O59" s="1131">
        <v>46507</v>
      </c>
      <c r="P59" s="1122">
        <f t="shared" si="4"/>
        <v>775</v>
      </c>
      <c r="Q59" s="29">
        <f t="shared" si="12"/>
        <v>221</v>
      </c>
    </row>
    <row r="60" spans="1:17" ht="50.1" customHeight="1">
      <c r="A60" s="412"/>
      <c r="B60" s="346"/>
      <c r="C60" s="346"/>
      <c r="D60" s="327" t="s">
        <v>2461</v>
      </c>
      <c r="E60" s="328" t="s">
        <v>2461</v>
      </c>
      <c r="F60" s="329" t="s">
        <v>2461</v>
      </c>
      <c r="G60" s="1112">
        <f t="shared" si="10"/>
        <v>18193633.333333332</v>
      </c>
      <c r="H60" s="1112"/>
      <c r="I60" s="415"/>
      <c r="J60" s="331"/>
      <c r="L60" s="37"/>
      <c r="M60" s="1129">
        <v>925100000</v>
      </c>
      <c r="N60" s="1130">
        <v>45805</v>
      </c>
      <c r="O60" s="1131">
        <v>46404</v>
      </c>
      <c r="P60" s="1122">
        <f t="shared" si="4"/>
        <v>600</v>
      </c>
      <c r="Q60" s="29">
        <f t="shared" si="11"/>
        <v>118</v>
      </c>
    </row>
    <row r="61" spans="1:17" ht="50.1" customHeight="1">
      <c r="A61" s="412"/>
      <c r="B61" s="446"/>
      <c r="C61" s="446"/>
      <c r="D61" s="327" t="s">
        <v>2471</v>
      </c>
      <c r="E61" s="328" t="s">
        <v>2471</v>
      </c>
      <c r="F61" s="329" t="s">
        <v>2471</v>
      </c>
      <c r="G61" s="1112">
        <f t="shared" si="10"/>
        <v>13677875</v>
      </c>
      <c r="H61" s="1112"/>
      <c r="I61" s="421"/>
      <c r="J61" s="422"/>
      <c r="L61" s="37"/>
      <c r="M61" s="1129">
        <v>218846000</v>
      </c>
      <c r="N61" s="1130">
        <v>46197</v>
      </c>
      <c r="O61" s="1131">
        <v>46436</v>
      </c>
      <c r="P61" s="1122">
        <f t="shared" si="4"/>
        <v>240</v>
      </c>
      <c r="Q61" s="29">
        <f t="shared" si="11"/>
        <v>150</v>
      </c>
    </row>
    <row r="62" spans="1:17" ht="50.1" customHeight="1">
      <c r="A62" s="412"/>
      <c r="B62" s="346" t="s">
        <v>210</v>
      </c>
      <c r="C62" s="346" t="str">
        <f>C9</f>
        <v>윤효진</v>
      </c>
      <c r="D62" s="1135" t="s">
        <v>2474</v>
      </c>
      <c r="E62" s="1135"/>
      <c r="F62" s="1135"/>
      <c r="G62" s="1125" t="s">
        <v>2475</v>
      </c>
      <c r="H62" s="321"/>
      <c r="I62" s="415">
        <f>SUM(G62:H71)</f>
        <v>122587601.71440625</v>
      </c>
      <c r="J62" s="331">
        <v>6</v>
      </c>
      <c r="L62" s="1113">
        <v>45985</v>
      </c>
      <c r="M62" s="1129">
        <v>217850000</v>
      </c>
      <c r="N62" s="1130">
        <v>45415</v>
      </c>
      <c r="O62" s="1131">
        <v>45997</v>
      </c>
      <c r="P62" s="1122">
        <f t="shared" si="4"/>
        <v>583</v>
      </c>
      <c r="Q62" s="29">
        <f>IF(O62-L62+1&gt;=365,365,O62-L62+1)</f>
        <v>13</v>
      </c>
    </row>
    <row r="63" spans="1:17" ht="50.1" customHeight="1">
      <c r="A63" s="412"/>
      <c r="B63" s="346"/>
      <c r="C63" s="346"/>
      <c r="D63" s="1135" t="s">
        <v>2476</v>
      </c>
      <c r="E63" s="1135"/>
      <c r="F63" s="1135"/>
      <c r="G63" s="1112">
        <f t="shared" ref="G63:G68" si="13">M63*(Q63/P63)/10</f>
        <v>14118342.592592591</v>
      </c>
      <c r="H63" s="1112"/>
      <c r="I63" s="415"/>
      <c r="J63" s="331"/>
      <c r="L63" s="37"/>
      <c r="M63" s="1129">
        <v>593300000</v>
      </c>
      <c r="N63" s="1130">
        <v>45464</v>
      </c>
      <c r="O63" s="1131">
        <v>46543</v>
      </c>
      <c r="P63" s="1122">
        <f t="shared" si="4"/>
        <v>1080</v>
      </c>
      <c r="Q63" s="29">
        <f t="shared" ref="Q63:Q65" si="14">IF(O63-$B$2+1&gt;=365,365,O63-$B$2+1)</f>
        <v>257</v>
      </c>
    </row>
    <row r="64" spans="1:17" ht="50.1" customHeight="1">
      <c r="A64" s="412"/>
      <c r="B64" s="346"/>
      <c r="C64" s="346"/>
      <c r="D64" s="1135" t="s">
        <v>2489</v>
      </c>
      <c r="E64" s="1135"/>
      <c r="F64" s="1135"/>
      <c r="G64" s="1140">
        <f t="shared" si="13"/>
        <v>13201507.537688442</v>
      </c>
      <c r="H64" s="1141"/>
      <c r="I64" s="415"/>
      <c r="J64" s="331"/>
      <c r="L64" s="37"/>
      <c r="M64" s="1129">
        <v>938250000</v>
      </c>
      <c r="N64" s="1130">
        <v>45603</v>
      </c>
      <c r="O64" s="1131">
        <v>46398</v>
      </c>
      <c r="P64" s="1122">
        <f t="shared" si="4"/>
        <v>796</v>
      </c>
      <c r="Q64" s="29">
        <f t="shared" si="14"/>
        <v>112</v>
      </c>
    </row>
    <row r="65" spans="1:18" ht="50.1" customHeight="1">
      <c r="A65" s="412"/>
      <c r="B65" s="346"/>
      <c r="C65" s="346"/>
      <c r="D65" s="406" t="s">
        <v>2482</v>
      </c>
      <c r="E65" s="407"/>
      <c r="F65" s="408"/>
      <c r="G65" s="1112">
        <f t="shared" si="13"/>
        <v>24464429.801670145</v>
      </c>
      <c r="H65" s="1112"/>
      <c r="I65" s="415"/>
      <c r="J65" s="331"/>
      <c r="L65" s="37"/>
      <c r="M65" s="1129">
        <v>1284215000</v>
      </c>
      <c r="N65" s="1130">
        <v>45642</v>
      </c>
      <c r="O65" s="1131">
        <v>47557</v>
      </c>
      <c r="P65" s="1122">
        <f t="shared" si="4"/>
        <v>1916</v>
      </c>
      <c r="Q65" s="29">
        <f t="shared" si="14"/>
        <v>365</v>
      </c>
    </row>
    <row r="66" spans="1:18" ht="50.1" customHeight="1">
      <c r="A66" s="412"/>
      <c r="B66" s="346"/>
      <c r="C66" s="346"/>
      <c r="D66" s="1136" t="s">
        <v>2483</v>
      </c>
      <c r="E66" s="1137"/>
      <c r="F66" s="1138"/>
      <c r="G66" s="1112">
        <f t="shared" si="13"/>
        <v>8989158.0502215661</v>
      </c>
      <c r="H66" s="1112"/>
      <c r="I66" s="415"/>
      <c r="J66" s="331"/>
      <c r="L66" s="1113">
        <v>46267</v>
      </c>
      <c r="M66" s="1129">
        <v>511400000</v>
      </c>
      <c r="N66" s="1130">
        <v>45709</v>
      </c>
      <c r="O66" s="1131">
        <v>46385</v>
      </c>
      <c r="P66" s="1122">
        <f t="shared" si="4"/>
        <v>677</v>
      </c>
      <c r="Q66" s="29">
        <f>IF(O66-L66+1&gt;=365,365,O66-L66+1)</f>
        <v>119</v>
      </c>
    </row>
    <row r="67" spans="1:18" ht="50.1" customHeight="1">
      <c r="A67" s="412"/>
      <c r="B67" s="346"/>
      <c r="C67" s="346"/>
      <c r="D67" s="1135" t="s">
        <v>2490</v>
      </c>
      <c r="E67" s="1135"/>
      <c r="F67" s="1135"/>
      <c r="G67" s="1112">
        <f t="shared" si="13"/>
        <v>11436319.549032258</v>
      </c>
      <c r="H67" s="1112"/>
      <c r="I67" s="415"/>
      <c r="J67" s="331"/>
      <c r="L67" s="37"/>
      <c r="M67" s="1129">
        <v>401047405</v>
      </c>
      <c r="N67" s="1130">
        <v>45733</v>
      </c>
      <c r="O67" s="1131">
        <v>46507</v>
      </c>
      <c r="P67" s="1122">
        <f t="shared" si="4"/>
        <v>775</v>
      </c>
      <c r="Q67" s="29">
        <f t="shared" ref="Q67:Q71" si="15">IF(O67-$B$2+1&gt;=365,365,O67-$B$2+1)</f>
        <v>221</v>
      </c>
    </row>
    <row r="68" spans="1:18" ht="50.1" customHeight="1">
      <c r="A68" s="412"/>
      <c r="B68" s="346"/>
      <c r="C68" s="346"/>
      <c r="D68" s="416" t="s">
        <v>2479</v>
      </c>
      <c r="E68" s="417"/>
      <c r="F68" s="418"/>
      <c r="G68" s="1112">
        <f t="shared" si="13"/>
        <v>21526270.553064272</v>
      </c>
      <c r="H68" s="1112"/>
      <c r="I68" s="415"/>
      <c r="J68" s="331"/>
      <c r="L68" s="37"/>
      <c r="M68" s="1129">
        <v>789100000</v>
      </c>
      <c r="N68" s="1130">
        <v>45972</v>
      </c>
      <c r="O68" s="1131">
        <v>47309</v>
      </c>
      <c r="P68" s="1122">
        <f t="shared" si="4"/>
        <v>1338</v>
      </c>
      <c r="Q68" s="29">
        <f t="shared" si="15"/>
        <v>365</v>
      </c>
    </row>
    <row r="69" spans="1:18" ht="50.1" customHeight="1">
      <c r="A69" s="412"/>
      <c r="B69" s="346"/>
      <c r="C69" s="346"/>
      <c r="D69" s="1118" t="s">
        <v>2465</v>
      </c>
      <c r="E69" s="1119" t="s">
        <v>2466</v>
      </c>
      <c r="F69" s="1120" t="s">
        <v>2466</v>
      </c>
      <c r="G69" s="1125" t="s">
        <v>2467</v>
      </c>
      <c r="H69" s="321"/>
      <c r="I69" s="415"/>
      <c r="J69" s="331"/>
      <c r="L69" s="1113">
        <v>46244</v>
      </c>
      <c r="M69" s="1129">
        <v>279150000</v>
      </c>
      <c r="N69" s="1130">
        <v>46028</v>
      </c>
      <c r="O69" s="1131">
        <v>46267</v>
      </c>
      <c r="P69" s="1122">
        <f t="shared" si="4"/>
        <v>240</v>
      </c>
      <c r="Q69" s="29">
        <f>IF(O69-L69+1&gt;=365,365,O69-L69+1)</f>
        <v>24</v>
      </c>
    </row>
    <row r="70" spans="1:18" ht="50.1" customHeight="1">
      <c r="A70" s="412"/>
      <c r="B70" s="346"/>
      <c r="C70" s="346"/>
      <c r="D70" s="1118" t="s">
        <v>2468</v>
      </c>
      <c r="E70" s="1119" t="s">
        <v>2468</v>
      </c>
      <c r="F70" s="1120" t="s">
        <v>2468</v>
      </c>
      <c r="G70" s="1112">
        <f>M70*(Q70/P70)/10</f>
        <v>15173698.630136987</v>
      </c>
      <c r="H70" s="1112"/>
      <c r="I70" s="415"/>
      <c r="J70" s="331"/>
      <c r="L70" s="37"/>
      <c r="M70" s="1129">
        <v>301000000</v>
      </c>
      <c r="N70" s="1130">
        <v>46106</v>
      </c>
      <c r="O70" s="1131">
        <v>46470</v>
      </c>
      <c r="P70" s="1122">
        <f t="shared" si="4"/>
        <v>365</v>
      </c>
      <c r="Q70" s="29">
        <f t="shared" ref="Q70" si="16">IF(O70-$B$2+1&gt;=365,365,O70-$B$2+1)</f>
        <v>184</v>
      </c>
    </row>
    <row r="71" spans="1:18" ht="50.1" customHeight="1">
      <c r="A71" s="412"/>
      <c r="B71" s="346"/>
      <c r="C71" s="346"/>
      <c r="D71" s="416" t="s">
        <v>2471</v>
      </c>
      <c r="E71" s="417"/>
      <c r="F71" s="418"/>
      <c r="G71" s="1112">
        <f>M71*(Q71/P71)/10</f>
        <v>13677875</v>
      </c>
      <c r="H71" s="1112"/>
      <c r="I71" s="421"/>
      <c r="J71" s="331"/>
      <c r="L71" s="37"/>
      <c r="M71" s="1129">
        <v>218846000</v>
      </c>
      <c r="N71" s="1130">
        <v>46197</v>
      </c>
      <c r="O71" s="1131">
        <v>46436</v>
      </c>
      <c r="P71" s="1122">
        <f t="shared" si="4"/>
        <v>240</v>
      </c>
      <c r="Q71" s="29">
        <f t="shared" si="15"/>
        <v>150</v>
      </c>
    </row>
    <row r="72" spans="1:18" ht="50.1" customHeight="1">
      <c r="A72" s="412"/>
      <c r="B72" s="411" t="str">
        <f>B10</f>
        <v>자연환경분야</v>
      </c>
      <c r="C72" s="413" t="str">
        <f>C10</f>
        <v>심인수</v>
      </c>
      <c r="D72" s="416" t="s">
        <v>2491</v>
      </c>
      <c r="E72" s="417"/>
      <c r="F72" s="418"/>
      <c r="G72" s="1112">
        <f>M72*(Q72/P72)/10</f>
        <v>22000000</v>
      </c>
      <c r="H72" s="1112"/>
      <c r="I72" s="414">
        <f>SUM(G72:H91)</f>
        <v>41708261.870984085</v>
      </c>
      <c r="J72" s="322">
        <v>6</v>
      </c>
      <c r="L72" s="1113"/>
      <c r="M72" s="1129">
        <v>220000000</v>
      </c>
      <c r="N72" s="1130">
        <v>45800</v>
      </c>
      <c r="O72" s="1131" t="s">
        <v>359</v>
      </c>
      <c r="P72" s="1122">
        <v>365</v>
      </c>
      <c r="Q72" s="29">
        <v>365</v>
      </c>
    </row>
    <row r="73" spans="1:18" ht="50.1" customHeight="1">
      <c r="A73" s="412"/>
      <c r="B73" s="412"/>
      <c r="C73" s="346"/>
      <c r="D73" s="416" t="s">
        <v>2492</v>
      </c>
      <c r="E73" s="417"/>
      <c r="F73" s="418"/>
      <c r="G73" s="1112">
        <f t="shared" ref="G73:G111" si="17">M73*(Q73/P73)/10</f>
        <v>1998201.4388489209</v>
      </c>
      <c r="H73" s="1112"/>
      <c r="I73" s="415"/>
      <c r="J73" s="323"/>
      <c r="L73" s="37"/>
      <c r="M73" s="1129">
        <v>110000000</v>
      </c>
      <c r="N73" s="1130">
        <v>45832</v>
      </c>
      <c r="O73" s="1131">
        <v>46387</v>
      </c>
      <c r="P73" s="1122">
        <f t="shared" ref="P73:P111" si="18">O73-N73+1</f>
        <v>556</v>
      </c>
      <c r="Q73" s="29">
        <f t="shared" ref="Q73:Q111" si="19">IF(O73-$B$2+1&gt;=365,365,O73-$B$2+1)</f>
        <v>101</v>
      </c>
      <c r="R73" s="48"/>
    </row>
    <row r="74" spans="1:18" ht="50.1" customHeight="1">
      <c r="A74" s="412"/>
      <c r="B74" s="412"/>
      <c r="C74" s="346"/>
      <c r="D74" s="416" t="s">
        <v>2493</v>
      </c>
      <c r="E74" s="417"/>
      <c r="F74" s="418"/>
      <c r="G74" s="1125" t="s">
        <v>2467</v>
      </c>
      <c r="H74" s="321"/>
      <c r="I74" s="415"/>
      <c r="J74" s="323"/>
      <c r="L74" s="1139">
        <v>46198</v>
      </c>
      <c r="M74" s="1129">
        <v>69646700</v>
      </c>
      <c r="N74" s="1130">
        <v>46048</v>
      </c>
      <c r="O74" s="1131">
        <v>46227</v>
      </c>
      <c r="P74" s="1122">
        <f t="shared" si="18"/>
        <v>180</v>
      </c>
      <c r="Q74" s="29">
        <f>IF(O74-L74+1&gt;=365,365,O74-L74+1)</f>
        <v>30</v>
      </c>
      <c r="R74" s="48"/>
    </row>
    <row r="75" spans="1:18" ht="50.1" customHeight="1">
      <c r="A75" s="412"/>
      <c r="B75" s="412"/>
      <c r="C75" s="346"/>
      <c r="D75" s="416" t="s">
        <v>2494</v>
      </c>
      <c r="E75" s="417"/>
      <c r="F75" s="418"/>
      <c r="G75" s="1125" t="s">
        <v>2467</v>
      </c>
      <c r="H75" s="321"/>
      <c r="I75" s="415"/>
      <c r="J75" s="323"/>
      <c r="L75" s="1113">
        <v>46217</v>
      </c>
      <c r="M75" s="1129">
        <v>12000000</v>
      </c>
      <c r="N75" s="1130">
        <v>46091</v>
      </c>
      <c r="O75" s="1131">
        <v>46234</v>
      </c>
      <c r="P75" s="1122">
        <f t="shared" si="18"/>
        <v>144</v>
      </c>
      <c r="Q75" s="29">
        <f>IF(O75-L75+1&gt;=365,365,O75-L75+1)</f>
        <v>18</v>
      </c>
      <c r="R75" s="48"/>
    </row>
    <row r="76" spans="1:18" ht="50.1" customHeight="1">
      <c r="A76" s="412"/>
      <c r="B76" s="412"/>
      <c r="C76" s="346"/>
      <c r="D76" s="416" t="s">
        <v>2495</v>
      </c>
      <c r="E76" s="417"/>
      <c r="F76" s="418"/>
      <c r="G76" s="1125" t="s">
        <v>2467</v>
      </c>
      <c r="H76" s="321"/>
      <c r="I76" s="415"/>
      <c r="J76" s="323"/>
      <c r="L76" s="1113">
        <v>46225</v>
      </c>
      <c r="M76" s="1129">
        <v>20360000</v>
      </c>
      <c r="N76" s="1130">
        <v>46126</v>
      </c>
      <c r="O76" s="1131">
        <v>46305</v>
      </c>
      <c r="P76" s="1122">
        <f t="shared" si="18"/>
        <v>180</v>
      </c>
      <c r="Q76" s="29">
        <f>IF(O76-L76+1&gt;=365,365,O76-L76+1)</f>
        <v>81</v>
      </c>
      <c r="R76" s="48"/>
    </row>
    <row r="77" spans="1:18" ht="50.1" customHeight="1">
      <c r="A77" s="412"/>
      <c r="B77" s="412"/>
      <c r="C77" s="346"/>
      <c r="D77" s="416" t="s">
        <v>2496</v>
      </c>
      <c r="E77" s="417"/>
      <c r="F77" s="418"/>
      <c r="G77" s="1125" t="s">
        <v>2467</v>
      </c>
      <c r="H77" s="321"/>
      <c r="I77" s="415"/>
      <c r="J77" s="323"/>
      <c r="L77" s="37"/>
      <c r="M77" s="1129">
        <v>22000000</v>
      </c>
      <c r="N77" s="1130">
        <v>46136</v>
      </c>
      <c r="O77" s="1131">
        <v>46325</v>
      </c>
      <c r="P77" s="1122">
        <f t="shared" si="18"/>
        <v>190</v>
      </c>
      <c r="Q77" s="29">
        <f t="shared" ref="Q77:Q82" si="20">IF(O77-$B$2+1&gt;=365,365,O77-$B$2+1)</f>
        <v>39</v>
      </c>
    </row>
    <row r="78" spans="1:18" ht="50.1" customHeight="1">
      <c r="A78" s="412"/>
      <c r="B78" s="412"/>
      <c r="C78" s="346"/>
      <c r="D78" s="416" t="s">
        <v>2497</v>
      </c>
      <c r="E78" s="417"/>
      <c r="F78" s="418"/>
      <c r="G78" s="1125" t="s">
        <v>2467</v>
      </c>
      <c r="H78" s="321"/>
      <c r="I78" s="415"/>
      <c r="J78" s="323"/>
      <c r="L78" s="37"/>
      <c r="M78" s="1129">
        <v>20060000</v>
      </c>
      <c r="N78" s="1130">
        <v>46147</v>
      </c>
      <c r="O78" s="1131">
        <v>46326</v>
      </c>
      <c r="P78" s="1122">
        <f t="shared" si="18"/>
        <v>180</v>
      </c>
      <c r="Q78" s="29">
        <f t="shared" si="20"/>
        <v>40</v>
      </c>
    </row>
    <row r="79" spans="1:18" ht="50.1" customHeight="1">
      <c r="A79" s="412"/>
      <c r="B79" s="412"/>
      <c r="C79" s="346"/>
      <c r="D79" s="416" t="s">
        <v>2498</v>
      </c>
      <c r="E79" s="417"/>
      <c r="F79" s="418"/>
      <c r="G79" s="1125" t="s">
        <v>2467</v>
      </c>
      <c r="H79" s="321"/>
      <c r="I79" s="415"/>
      <c r="J79" s="323"/>
      <c r="L79" s="37"/>
      <c r="M79" s="1129">
        <v>61085000</v>
      </c>
      <c r="N79" s="1130">
        <v>46148</v>
      </c>
      <c r="O79" s="1131">
        <v>46327</v>
      </c>
      <c r="P79" s="1122">
        <f t="shared" si="18"/>
        <v>180</v>
      </c>
      <c r="Q79" s="29">
        <f t="shared" si="20"/>
        <v>41</v>
      </c>
    </row>
    <row r="80" spans="1:18" ht="50.1" customHeight="1">
      <c r="A80" s="412"/>
      <c r="B80" s="412"/>
      <c r="C80" s="346"/>
      <c r="D80" s="416" t="s">
        <v>2499</v>
      </c>
      <c r="E80" s="417"/>
      <c r="F80" s="418"/>
      <c r="G80" s="1112">
        <f t="shared" ref="G80:G82" si="21">M80*(Q80/P80)/10</f>
        <v>4151463.4666666663</v>
      </c>
      <c r="H80" s="1112"/>
      <c r="I80" s="415"/>
      <c r="J80" s="323"/>
      <c r="L80" s="37"/>
      <c r="M80" s="1129">
        <v>52183200</v>
      </c>
      <c r="N80" s="1130">
        <v>46195</v>
      </c>
      <c r="O80" s="1131">
        <v>46644</v>
      </c>
      <c r="P80" s="1122">
        <f t="shared" si="18"/>
        <v>450</v>
      </c>
      <c r="Q80" s="29">
        <f t="shared" si="20"/>
        <v>358</v>
      </c>
    </row>
    <row r="81" spans="1:18" ht="50.1" customHeight="1">
      <c r="A81" s="412"/>
      <c r="B81" s="412"/>
      <c r="C81" s="346"/>
      <c r="D81" s="416" t="s">
        <v>2500</v>
      </c>
      <c r="E81" s="417"/>
      <c r="F81" s="418"/>
      <c r="G81" s="1112">
        <f t="shared" si="21"/>
        <v>784974.09326424869</v>
      </c>
      <c r="H81" s="1112"/>
      <c r="I81" s="415"/>
      <c r="J81" s="323"/>
      <c r="L81" s="37"/>
      <c r="M81" s="1129">
        <v>15000000</v>
      </c>
      <c r="N81" s="1130">
        <v>46195</v>
      </c>
      <c r="O81" s="1131">
        <v>46387</v>
      </c>
      <c r="P81" s="1122">
        <f t="shared" si="18"/>
        <v>193</v>
      </c>
      <c r="Q81" s="29">
        <f t="shared" si="20"/>
        <v>101</v>
      </c>
    </row>
    <row r="82" spans="1:18" ht="50.1" customHeight="1">
      <c r="A82" s="412"/>
      <c r="B82" s="412"/>
      <c r="C82" s="346"/>
      <c r="D82" s="416" t="s">
        <v>2501</v>
      </c>
      <c r="E82" s="417"/>
      <c r="F82" s="418"/>
      <c r="G82" s="1112">
        <f t="shared" si="21"/>
        <v>1151295.3367875647</v>
      </c>
      <c r="H82" s="1112"/>
      <c r="I82" s="415"/>
      <c r="J82" s="323"/>
      <c r="L82" s="37"/>
      <c r="M82" s="1129">
        <v>22000000</v>
      </c>
      <c r="N82" s="1130">
        <v>46195</v>
      </c>
      <c r="O82" s="1131">
        <v>46387</v>
      </c>
      <c r="P82" s="1122">
        <f t="shared" si="18"/>
        <v>193</v>
      </c>
      <c r="Q82" s="29">
        <f t="shared" si="20"/>
        <v>101</v>
      </c>
    </row>
    <row r="83" spans="1:18" ht="50.1" customHeight="1">
      <c r="A83" s="412"/>
      <c r="B83" s="412"/>
      <c r="C83" s="346"/>
      <c r="D83" s="416" t="s">
        <v>2502</v>
      </c>
      <c r="E83" s="417"/>
      <c r="F83" s="418"/>
      <c r="G83" s="1112">
        <f t="shared" si="17"/>
        <v>941968.91191709845</v>
      </c>
      <c r="H83" s="1112"/>
      <c r="I83" s="415"/>
      <c r="J83" s="323"/>
      <c r="L83" s="37"/>
      <c r="M83" s="1129">
        <v>18000000</v>
      </c>
      <c r="N83" s="1130">
        <v>46195</v>
      </c>
      <c r="O83" s="1131">
        <v>46387</v>
      </c>
      <c r="P83" s="1122">
        <f t="shared" si="18"/>
        <v>193</v>
      </c>
      <c r="Q83" s="29">
        <f t="shared" si="19"/>
        <v>101</v>
      </c>
    </row>
    <row r="84" spans="1:18" ht="50.1" customHeight="1">
      <c r="A84" s="412"/>
      <c r="B84" s="412"/>
      <c r="C84" s="346"/>
      <c r="D84" s="416" t="s">
        <v>2503</v>
      </c>
      <c r="E84" s="417"/>
      <c r="F84" s="418"/>
      <c r="G84" s="1112">
        <f t="shared" si="17"/>
        <v>1147228.2608695652</v>
      </c>
      <c r="H84" s="1112"/>
      <c r="I84" s="415"/>
      <c r="J84" s="323"/>
      <c r="L84" s="1113"/>
      <c r="M84" s="1129">
        <v>20900000</v>
      </c>
      <c r="N84" s="1130">
        <v>46204</v>
      </c>
      <c r="O84" s="1131">
        <v>46387</v>
      </c>
      <c r="P84" s="1122">
        <f t="shared" si="18"/>
        <v>184</v>
      </c>
      <c r="Q84" s="29">
        <f t="shared" si="19"/>
        <v>101</v>
      </c>
    </row>
    <row r="85" spans="1:18" ht="50.1" customHeight="1">
      <c r="A85" s="412"/>
      <c r="B85" s="412"/>
      <c r="C85" s="346"/>
      <c r="D85" s="416" t="s">
        <v>2504</v>
      </c>
      <c r="E85" s="417"/>
      <c r="F85" s="418"/>
      <c r="G85" s="1112">
        <f t="shared" si="17"/>
        <v>2621325.5978260869</v>
      </c>
      <c r="H85" s="1112"/>
      <c r="I85" s="415"/>
      <c r="J85" s="323"/>
      <c r="L85" s="1113"/>
      <c r="M85" s="1129">
        <v>44249900</v>
      </c>
      <c r="N85" s="1130">
        <v>46212</v>
      </c>
      <c r="O85" s="1131">
        <v>46395</v>
      </c>
      <c r="P85" s="1122">
        <f t="shared" si="18"/>
        <v>184</v>
      </c>
      <c r="Q85" s="29">
        <f t="shared" si="19"/>
        <v>109</v>
      </c>
    </row>
    <row r="86" spans="1:18" ht="50.1" customHeight="1">
      <c r="A86" s="412"/>
      <c r="B86" s="412"/>
      <c r="C86" s="346"/>
      <c r="D86" s="416" t="s">
        <v>2505</v>
      </c>
      <c r="E86" s="417"/>
      <c r="F86" s="418"/>
      <c r="G86" s="1125" t="s">
        <v>2467</v>
      </c>
      <c r="H86" s="321"/>
      <c r="I86" s="415"/>
      <c r="J86" s="323"/>
      <c r="L86" s="37"/>
      <c r="M86" s="1129">
        <v>19750000</v>
      </c>
      <c r="N86" s="1130">
        <v>46218</v>
      </c>
      <c r="O86" s="1131">
        <v>46367</v>
      </c>
      <c r="P86" s="1122">
        <f t="shared" si="18"/>
        <v>150</v>
      </c>
      <c r="Q86" s="29">
        <f t="shared" si="19"/>
        <v>81</v>
      </c>
    </row>
    <row r="87" spans="1:18" ht="50.1" customHeight="1">
      <c r="A87" s="412"/>
      <c r="B87" s="412"/>
      <c r="C87" s="346"/>
      <c r="D87" s="416" t="s">
        <v>2506</v>
      </c>
      <c r="E87" s="417"/>
      <c r="F87" s="418"/>
      <c r="G87" s="1125" t="s">
        <v>2467</v>
      </c>
      <c r="H87" s="321"/>
      <c r="I87" s="415"/>
      <c r="J87" s="323"/>
      <c r="L87" s="37"/>
      <c r="M87" s="1129">
        <v>22000000</v>
      </c>
      <c r="N87" s="1130">
        <v>46219</v>
      </c>
      <c r="O87" s="1131">
        <v>46356</v>
      </c>
      <c r="P87" s="1122">
        <f t="shared" si="18"/>
        <v>138</v>
      </c>
      <c r="Q87" s="29">
        <f t="shared" si="19"/>
        <v>70</v>
      </c>
    </row>
    <row r="88" spans="1:18" ht="50.1" customHeight="1">
      <c r="A88" s="412"/>
      <c r="B88" s="412"/>
      <c r="C88" s="346"/>
      <c r="D88" s="416" t="s">
        <v>2507</v>
      </c>
      <c r="E88" s="417"/>
      <c r="F88" s="418"/>
      <c r="G88" s="1112">
        <f t="shared" si="17"/>
        <v>920153.37423312885</v>
      </c>
      <c r="H88" s="1112"/>
      <c r="I88" s="415"/>
      <c r="J88" s="323"/>
      <c r="L88" s="37"/>
      <c r="M88" s="1129">
        <v>14850000</v>
      </c>
      <c r="N88" s="1130">
        <v>46225</v>
      </c>
      <c r="O88" s="1131">
        <v>46387</v>
      </c>
      <c r="P88" s="1122">
        <f t="shared" si="18"/>
        <v>163</v>
      </c>
      <c r="Q88" s="29">
        <f t="shared" si="19"/>
        <v>101</v>
      </c>
    </row>
    <row r="89" spans="1:18" ht="50.1" customHeight="1">
      <c r="A89" s="412"/>
      <c r="B89" s="412"/>
      <c r="C89" s="346"/>
      <c r="D89" s="416" t="s">
        <v>2508</v>
      </c>
      <c r="E89" s="417"/>
      <c r="F89" s="418"/>
      <c r="G89" s="1112">
        <f t="shared" si="17"/>
        <v>3321806.4293304994</v>
      </c>
      <c r="H89" s="1112"/>
      <c r="I89" s="415"/>
      <c r="J89" s="323"/>
      <c r="L89" s="37"/>
      <c r="M89" s="1129">
        <v>85638900</v>
      </c>
      <c r="N89" s="1130">
        <v>46237</v>
      </c>
      <c r="O89" s="1131">
        <v>47177</v>
      </c>
      <c r="P89" s="1122">
        <f t="shared" si="18"/>
        <v>941</v>
      </c>
      <c r="Q89" s="29">
        <f t="shared" si="19"/>
        <v>365</v>
      </c>
    </row>
    <row r="90" spans="1:18" ht="50.1" customHeight="1">
      <c r="A90" s="412"/>
      <c r="B90" s="412"/>
      <c r="C90" s="346"/>
      <c r="D90" s="416" t="s">
        <v>2509</v>
      </c>
      <c r="E90" s="417"/>
      <c r="F90" s="418"/>
      <c r="G90" s="1125" t="s">
        <v>2467</v>
      </c>
      <c r="H90" s="321"/>
      <c r="I90" s="415"/>
      <c r="J90" s="323"/>
      <c r="L90" s="37"/>
      <c r="M90" s="1129">
        <v>42480000</v>
      </c>
      <c r="N90" s="1130">
        <v>46245</v>
      </c>
      <c r="O90" s="1131">
        <v>46367</v>
      </c>
      <c r="P90" s="1122">
        <f t="shared" si="18"/>
        <v>123</v>
      </c>
      <c r="Q90" s="29">
        <f t="shared" si="19"/>
        <v>81</v>
      </c>
    </row>
    <row r="91" spans="1:18" ht="50.1" customHeight="1">
      <c r="A91" s="412"/>
      <c r="B91" s="423"/>
      <c r="C91" s="446"/>
      <c r="D91" s="416" t="s">
        <v>2510</v>
      </c>
      <c r="E91" s="417"/>
      <c r="F91" s="418"/>
      <c r="G91" s="1112">
        <f t="shared" si="17"/>
        <v>2669844.9612403098</v>
      </c>
      <c r="H91" s="1112"/>
      <c r="I91" s="421"/>
      <c r="J91" s="445"/>
      <c r="L91" s="37"/>
      <c r="M91" s="1129">
        <v>34100000</v>
      </c>
      <c r="N91" s="1130">
        <v>46259</v>
      </c>
      <c r="O91" s="1131">
        <v>46387</v>
      </c>
      <c r="P91" s="1122">
        <f t="shared" si="18"/>
        <v>129</v>
      </c>
      <c r="Q91" s="29">
        <f t="shared" si="19"/>
        <v>101</v>
      </c>
    </row>
    <row r="92" spans="1:18" ht="50.1" customHeight="1">
      <c r="A92" s="412"/>
      <c r="B92" s="411" t="str">
        <f>B11</f>
        <v>토양환경분야</v>
      </c>
      <c r="C92" s="413" t="str">
        <f>C11</f>
        <v>장기현</v>
      </c>
      <c r="D92" s="416" t="s">
        <v>2491</v>
      </c>
      <c r="E92" s="417"/>
      <c r="F92" s="418"/>
      <c r="G92" s="1112">
        <f t="shared" si="17"/>
        <v>22000000</v>
      </c>
      <c r="H92" s="1112"/>
      <c r="I92" s="414">
        <f>SUM(G92:H111)</f>
        <v>41708261.870984085</v>
      </c>
      <c r="J92" s="322">
        <v>6</v>
      </c>
      <c r="L92" s="37"/>
      <c r="M92" s="1129">
        <v>220000000</v>
      </c>
      <c r="N92" s="1130">
        <v>45800</v>
      </c>
      <c r="O92" s="1131" t="s">
        <v>359</v>
      </c>
      <c r="P92" s="1122">
        <v>365</v>
      </c>
      <c r="Q92" s="29">
        <v>365</v>
      </c>
    </row>
    <row r="93" spans="1:18" ht="50.1" customHeight="1">
      <c r="A93" s="412"/>
      <c r="B93" s="412"/>
      <c r="C93" s="346"/>
      <c r="D93" s="416" t="s">
        <v>2492</v>
      </c>
      <c r="E93" s="417"/>
      <c r="F93" s="418"/>
      <c r="G93" s="1112">
        <f t="shared" si="17"/>
        <v>1998201.4388489209</v>
      </c>
      <c r="H93" s="1112"/>
      <c r="I93" s="415"/>
      <c r="J93" s="323"/>
      <c r="L93" s="37"/>
      <c r="M93" s="1129">
        <v>110000000</v>
      </c>
      <c r="N93" s="1130">
        <v>45832</v>
      </c>
      <c r="O93" s="1131">
        <v>46387</v>
      </c>
      <c r="P93" s="1122">
        <f t="shared" si="18"/>
        <v>556</v>
      </c>
      <c r="Q93" s="29">
        <f t="shared" si="19"/>
        <v>101</v>
      </c>
    </row>
    <row r="94" spans="1:18" ht="50.1" customHeight="1">
      <c r="A94" s="412"/>
      <c r="B94" s="412"/>
      <c r="C94" s="346"/>
      <c r="D94" s="416" t="s">
        <v>2493</v>
      </c>
      <c r="E94" s="417"/>
      <c r="F94" s="418"/>
      <c r="G94" s="1125" t="s">
        <v>2467</v>
      </c>
      <c r="H94" s="321"/>
      <c r="I94" s="415"/>
      <c r="J94" s="323"/>
      <c r="L94" s="1139">
        <v>46198</v>
      </c>
      <c r="M94" s="1129">
        <v>69646700</v>
      </c>
      <c r="N94" s="1130">
        <v>46048</v>
      </c>
      <c r="O94" s="1131">
        <v>46227</v>
      </c>
      <c r="P94" s="1122">
        <f t="shared" si="18"/>
        <v>180</v>
      </c>
      <c r="Q94" s="29">
        <f>IF(O94-L94+1&gt;=365,365,O94-L94+1)</f>
        <v>30</v>
      </c>
    </row>
    <row r="95" spans="1:18" ht="50.1" customHeight="1">
      <c r="A95" s="412"/>
      <c r="B95" s="412"/>
      <c r="C95" s="346"/>
      <c r="D95" s="416" t="s">
        <v>2494</v>
      </c>
      <c r="E95" s="417"/>
      <c r="F95" s="418"/>
      <c r="G95" s="1125" t="s">
        <v>2467</v>
      </c>
      <c r="H95" s="321"/>
      <c r="I95" s="415"/>
      <c r="J95" s="323"/>
      <c r="L95" s="1113">
        <v>46217</v>
      </c>
      <c r="M95" s="1129">
        <v>12000000</v>
      </c>
      <c r="N95" s="1130">
        <v>46091</v>
      </c>
      <c r="O95" s="1131">
        <v>46234</v>
      </c>
      <c r="P95" s="1122">
        <f t="shared" si="18"/>
        <v>144</v>
      </c>
      <c r="Q95" s="29">
        <f>IF(O95-L95+1&gt;=365,365,O95-L95+1)</f>
        <v>18</v>
      </c>
    </row>
    <row r="96" spans="1:18" ht="50.1" customHeight="1">
      <c r="A96" s="412"/>
      <c r="B96" s="412"/>
      <c r="C96" s="346"/>
      <c r="D96" s="416" t="s">
        <v>2495</v>
      </c>
      <c r="E96" s="417"/>
      <c r="F96" s="418"/>
      <c r="G96" s="1125" t="s">
        <v>2467</v>
      </c>
      <c r="H96" s="321"/>
      <c r="I96" s="415"/>
      <c r="J96" s="323"/>
      <c r="L96" s="1113">
        <v>46225</v>
      </c>
      <c r="M96" s="1129">
        <v>20360000</v>
      </c>
      <c r="N96" s="1130">
        <v>46126</v>
      </c>
      <c r="O96" s="1131">
        <v>46305</v>
      </c>
      <c r="P96" s="1122">
        <f t="shared" si="18"/>
        <v>180</v>
      </c>
      <c r="Q96" s="29">
        <f>IF(O96-L96+1&gt;=365,365,O96-L96+1)</f>
        <v>81</v>
      </c>
      <c r="R96" s="1113"/>
    </row>
    <row r="97" spans="1:18" ht="50.1" customHeight="1">
      <c r="A97" s="412"/>
      <c r="B97" s="412"/>
      <c r="C97" s="346"/>
      <c r="D97" s="416" t="s">
        <v>2496</v>
      </c>
      <c r="E97" s="417"/>
      <c r="F97" s="418"/>
      <c r="G97" s="1125" t="s">
        <v>2467</v>
      </c>
      <c r="H97" s="321"/>
      <c r="I97" s="415"/>
      <c r="J97" s="323"/>
      <c r="L97" s="37"/>
      <c r="M97" s="1129">
        <v>22000000</v>
      </c>
      <c r="N97" s="1130">
        <v>46136</v>
      </c>
      <c r="O97" s="1131">
        <v>46325</v>
      </c>
      <c r="P97" s="1122">
        <f t="shared" si="18"/>
        <v>190</v>
      </c>
      <c r="Q97" s="29">
        <f t="shared" ref="Q97:Q103" si="22">IF(O97-$B$2+1&gt;=365,365,O97-$B$2+1)</f>
        <v>39</v>
      </c>
    </row>
    <row r="98" spans="1:18" ht="50.1" customHeight="1">
      <c r="A98" s="412"/>
      <c r="B98" s="412"/>
      <c r="C98" s="346"/>
      <c r="D98" s="416" t="s">
        <v>2497</v>
      </c>
      <c r="E98" s="417"/>
      <c r="F98" s="418"/>
      <c r="G98" s="1125" t="s">
        <v>2467</v>
      </c>
      <c r="H98" s="321"/>
      <c r="I98" s="415"/>
      <c r="J98" s="323"/>
      <c r="L98" s="37"/>
      <c r="M98" s="1129">
        <v>20060000</v>
      </c>
      <c r="N98" s="1130">
        <v>46147</v>
      </c>
      <c r="O98" s="1131">
        <v>46326</v>
      </c>
      <c r="P98" s="1122">
        <f t="shared" si="18"/>
        <v>180</v>
      </c>
      <c r="Q98" s="29">
        <f t="shared" si="22"/>
        <v>40</v>
      </c>
    </row>
    <row r="99" spans="1:18" ht="50.1" customHeight="1">
      <c r="A99" s="412"/>
      <c r="B99" s="412"/>
      <c r="C99" s="346"/>
      <c r="D99" s="416" t="s">
        <v>2498</v>
      </c>
      <c r="E99" s="417"/>
      <c r="F99" s="418"/>
      <c r="G99" s="1125" t="s">
        <v>2467</v>
      </c>
      <c r="H99" s="321"/>
      <c r="I99" s="415"/>
      <c r="J99" s="323"/>
      <c r="L99" s="1113"/>
      <c r="M99" s="1129">
        <v>61085000</v>
      </c>
      <c r="N99" s="1130">
        <v>46148</v>
      </c>
      <c r="O99" s="1131">
        <v>46327</v>
      </c>
      <c r="P99" s="1122">
        <f t="shared" si="18"/>
        <v>180</v>
      </c>
      <c r="Q99" s="29">
        <f t="shared" si="22"/>
        <v>41</v>
      </c>
    </row>
    <row r="100" spans="1:18" ht="50.1" customHeight="1">
      <c r="A100" s="412"/>
      <c r="B100" s="412"/>
      <c r="C100" s="346"/>
      <c r="D100" s="416" t="s">
        <v>2499</v>
      </c>
      <c r="E100" s="417"/>
      <c r="F100" s="418"/>
      <c r="G100" s="1112">
        <f t="shared" ref="G100:G103" si="23">M100*(Q100/P100)/10</f>
        <v>4151463.4666666663</v>
      </c>
      <c r="H100" s="1112"/>
      <c r="I100" s="415"/>
      <c r="J100" s="323"/>
      <c r="L100" s="37"/>
      <c r="M100" s="1129">
        <v>52183200</v>
      </c>
      <c r="N100" s="1130">
        <v>46195</v>
      </c>
      <c r="O100" s="1131">
        <v>46644</v>
      </c>
      <c r="P100" s="1122">
        <f t="shared" si="18"/>
        <v>450</v>
      </c>
      <c r="Q100" s="29">
        <f t="shared" si="22"/>
        <v>358</v>
      </c>
    </row>
    <row r="101" spans="1:18" ht="50.1" customHeight="1">
      <c r="A101" s="412"/>
      <c r="B101" s="412"/>
      <c r="C101" s="346"/>
      <c r="D101" s="416" t="s">
        <v>2500</v>
      </c>
      <c r="E101" s="417"/>
      <c r="F101" s="418"/>
      <c r="G101" s="1112">
        <f t="shared" si="23"/>
        <v>784974.09326424869</v>
      </c>
      <c r="H101" s="1112"/>
      <c r="I101" s="415"/>
      <c r="J101" s="323"/>
      <c r="L101" s="37"/>
      <c r="M101" s="1129">
        <v>15000000</v>
      </c>
      <c r="N101" s="1130">
        <v>46195</v>
      </c>
      <c r="O101" s="1131">
        <v>46387</v>
      </c>
      <c r="P101" s="1122">
        <f t="shared" si="18"/>
        <v>193</v>
      </c>
      <c r="Q101" s="29">
        <f t="shared" si="22"/>
        <v>101</v>
      </c>
    </row>
    <row r="102" spans="1:18" ht="50.1" customHeight="1">
      <c r="A102" s="412"/>
      <c r="B102" s="412"/>
      <c r="C102" s="346"/>
      <c r="D102" s="416" t="s">
        <v>2501</v>
      </c>
      <c r="E102" s="417"/>
      <c r="F102" s="418"/>
      <c r="G102" s="1112">
        <f t="shared" si="23"/>
        <v>1151295.3367875647</v>
      </c>
      <c r="H102" s="1112"/>
      <c r="I102" s="415"/>
      <c r="J102" s="323"/>
      <c r="L102" s="37"/>
      <c r="M102" s="1129">
        <v>22000000</v>
      </c>
      <c r="N102" s="1130">
        <v>46195</v>
      </c>
      <c r="O102" s="1131">
        <v>46387</v>
      </c>
      <c r="P102" s="1122">
        <f t="shared" si="18"/>
        <v>193</v>
      </c>
      <c r="Q102" s="29">
        <f t="shared" si="22"/>
        <v>101</v>
      </c>
      <c r="R102" s="1113"/>
    </row>
    <row r="103" spans="1:18" ht="50.1" customHeight="1">
      <c r="A103" s="412"/>
      <c r="B103" s="412"/>
      <c r="C103" s="346"/>
      <c r="D103" s="416" t="s">
        <v>2502</v>
      </c>
      <c r="E103" s="417"/>
      <c r="F103" s="418"/>
      <c r="G103" s="1112">
        <f t="shared" si="23"/>
        <v>941968.91191709845</v>
      </c>
      <c r="H103" s="1112"/>
      <c r="I103" s="415"/>
      <c r="J103" s="323"/>
      <c r="L103" s="37"/>
      <c r="M103" s="1129">
        <v>18000000</v>
      </c>
      <c r="N103" s="1130">
        <v>46195</v>
      </c>
      <c r="O103" s="1131">
        <v>46387</v>
      </c>
      <c r="P103" s="1122">
        <f t="shared" si="18"/>
        <v>193</v>
      </c>
      <c r="Q103" s="29">
        <f t="shared" si="22"/>
        <v>101</v>
      </c>
    </row>
    <row r="104" spans="1:18" ht="50.1" customHeight="1">
      <c r="A104" s="412"/>
      <c r="B104" s="412"/>
      <c r="C104" s="346"/>
      <c r="D104" s="416" t="s">
        <v>2503</v>
      </c>
      <c r="E104" s="417"/>
      <c r="F104" s="418"/>
      <c r="G104" s="1112">
        <f t="shared" si="17"/>
        <v>1147228.2608695652</v>
      </c>
      <c r="H104" s="1112"/>
      <c r="I104" s="415"/>
      <c r="J104" s="323"/>
      <c r="L104" s="37"/>
      <c r="M104" s="1129">
        <v>20900000</v>
      </c>
      <c r="N104" s="1130">
        <v>46204</v>
      </c>
      <c r="O104" s="1131">
        <v>46387</v>
      </c>
      <c r="P104" s="1122">
        <f t="shared" si="18"/>
        <v>184</v>
      </c>
      <c r="Q104" s="29">
        <f t="shared" si="19"/>
        <v>101</v>
      </c>
    </row>
    <row r="105" spans="1:18" ht="50.1" customHeight="1">
      <c r="A105" s="412"/>
      <c r="B105" s="412"/>
      <c r="C105" s="346"/>
      <c r="D105" s="416" t="s">
        <v>2504</v>
      </c>
      <c r="E105" s="417"/>
      <c r="F105" s="418"/>
      <c r="G105" s="1112">
        <f t="shared" si="17"/>
        <v>2621325.5978260869</v>
      </c>
      <c r="H105" s="1112"/>
      <c r="I105" s="415"/>
      <c r="J105" s="323"/>
      <c r="L105" s="37"/>
      <c r="M105" s="1129">
        <v>44249900</v>
      </c>
      <c r="N105" s="1130">
        <v>46212</v>
      </c>
      <c r="O105" s="1131">
        <v>46395</v>
      </c>
      <c r="P105" s="1122">
        <f t="shared" si="18"/>
        <v>184</v>
      </c>
      <c r="Q105" s="29">
        <f t="shared" si="19"/>
        <v>109</v>
      </c>
    </row>
    <row r="106" spans="1:18" ht="50.1" customHeight="1">
      <c r="A106" s="412"/>
      <c r="B106" s="412"/>
      <c r="C106" s="346"/>
      <c r="D106" s="416" t="s">
        <v>2505</v>
      </c>
      <c r="E106" s="417"/>
      <c r="F106" s="418"/>
      <c r="G106" s="1125" t="s">
        <v>2467</v>
      </c>
      <c r="H106" s="321"/>
      <c r="I106" s="415"/>
      <c r="J106" s="323"/>
      <c r="L106" s="1113"/>
      <c r="M106" s="1129">
        <v>19750000</v>
      </c>
      <c r="N106" s="1130">
        <v>46218</v>
      </c>
      <c r="O106" s="1131">
        <v>46367</v>
      </c>
      <c r="P106" s="1122">
        <f t="shared" si="18"/>
        <v>150</v>
      </c>
      <c r="Q106" s="29">
        <f t="shared" si="19"/>
        <v>81</v>
      </c>
    </row>
    <row r="107" spans="1:18" ht="50.1" customHeight="1">
      <c r="A107" s="412"/>
      <c r="B107" s="412"/>
      <c r="C107" s="346"/>
      <c r="D107" s="416" t="s">
        <v>2506</v>
      </c>
      <c r="E107" s="417"/>
      <c r="F107" s="418"/>
      <c r="G107" s="1125" t="s">
        <v>2467</v>
      </c>
      <c r="H107" s="321"/>
      <c r="I107" s="415"/>
      <c r="J107" s="323"/>
      <c r="L107" s="37"/>
      <c r="M107" s="1129">
        <v>22000000</v>
      </c>
      <c r="N107" s="1130">
        <v>46219</v>
      </c>
      <c r="O107" s="1131">
        <v>46356</v>
      </c>
      <c r="P107" s="1122">
        <f t="shared" si="18"/>
        <v>138</v>
      </c>
      <c r="Q107" s="29">
        <f t="shared" si="19"/>
        <v>70</v>
      </c>
    </row>
    <row r="108" spans="1:18" ht="50.1" customHeight="1">
      <c r="A108" s="412"/>
      <c r="B108" s="412"/>
      <c r="C108" s="346"/>
      <c r="D108" s="416" t="s">
        <v>2507</v>
      </c>
      <c r="E108" s="417"/>
      <c r="F108" s="418"/>
      <c r="G108" s="1112">
        <f t="shared" si="17"/>
        <v>920153.37423312885</v>
      </c>
      <c r="H108" s="1112"/>
      <c r="I108" s="415"/>
      <c r="J108" s="323"/>
      <c r="L108" s="37"/>
      <c r="M108" s="1129">
        <v>14850000</v>
      </c>
      <c r="N108" s="1130">
        <v>46225</v>
      </c>
      <c r="O108" s="1131">
        <v>46387</v>
      </c>
      <c r="P108" s="1122">
        <f t="shared" si="18"/>
        <v>163</v>
      </c>
      <c r="Q108" s="29">
        <f t="shared" si="19"/>
        <v>101</v>
      </c>
    </row>
    <row r="109" spans="1:18" ht="50.1" customHeight="1">
      <c r="A109" s="412"/>
      <c r="B109" s="412"/>
      <c r="C109" s="346"/>
      <c r="D109" s="416" t="s">
        <v>2508</v>
      </c>
      <c r="E109" s="417"/>
      <c r="F109" s="418"/>
      <c r="G109" s="1112">
        <f t="shared" si="17"/>
        <v>3321806.4293304994</v>
      </c>
      <c r="H109" s="1112"/>
      <c r="I109" s="415"/>
      <c r="J109" s="323"/>
      <c r="L109" s="37"/>
      <c r="M109" s="1129">
        <v>85638900</v>
      </c>
      <c r="N109" s="1130">
        <v>46237</v>
      </c>
      <c r="O109" s="1131">
        <v>47177</v>
      </c>
      <c r="P109" s="1122">
        <f t="shared" si="18"/>
        <v>941</v>
      </c>
      <c r="Q109" s="29">
        <f t="shared" si="19"/>
        <v>365</v>
      </c>
      <c r="R109" s="1113"/>
    </row>
    <row r="110" spans="1:18" ht="50.1" customHeight="1">
      <c r="A110" s="412"/>
      <c r="B110" s="412"/>
      <c r="C110" s="346"/>
      <c r="D110" s="416" t="s">
        <v>2509</v>
      </c>
      <c r="E110" s="417"/>
      <c r="F110" s="418"/>
      <c r="G110" s="1125" t="s">
        <v>2467</v>
      </c>
      <c r="H110" s="321"/>
      <c r="I110" s="415"/>
      <c r="J110" s="323"/>
      <c r="L110" s="37"/>
      <c r="M110" s="1129">
        <v>42480000</v>
      </c>
      <c r="N110" s="1130">
        <v>46245</v>
      </c>
      <c r="O110" s="1131">
        <v>46367</v>
      </c>
      <c r="P110" s="1122">
        <f t="shared" si="18"/>
        <v>123</v>
      </c>
      <c r="Q110" s="29">
        <f t="shared" si="19"/>
        <v>81</v>
      </c>
    </row>
    <row r="111" spans="1:18" ht="50.1" customHeight="1">
      <c r="A111" s="412"/>
      <c r="B111" s="423"/>
      <c r="C111" s="446"/>
      <c r="D111" s="416" t="s">
        <v>2510</v>
      </c>
      <c r="E111" s="417"/>
      <c r="F111" s="418"/>
      <c r="G111" s="1112">
        <f t="shared" si="17"/>
        <v>2669844.9612403098</v>
      </c>
      <c r="H111" s="1112"/>
      <c r="I111" s="421"/>
      <c r="J111" s="323"/>
      <c r="L111" s="37"/>
      <c r="M111" s="1129">
        <v>34100000</v>
      </c>
      <c r="N111" s="1130">
        <v>46259</v>
      </c>
      <c r="O111" s="1131">
        <v>46387</v>
      </c>
      <c r="P111" s="1122">
        <f t="shared" si="18"/>
        <v>129</v>
      </c>
      <c r="Q111" s="29">
        <f t="shared" si="19"/>
        <v>101</v>
      </c>
    </row>
  </sheetData>
  <mergeCells count="245">
    <mergeCell ref="D111:F111"/>
    <mergeCell ref="G111:H111"/>
    <mergeCell ref="D108:F108"/>
    <mergeCell ref="G108:H108"/>
    <mergeCell ref="D109:F109"/>
    <mergeCell ref="G109:H109"/>
    <mergeCell ref="D110:F110"/>
    <mergeCell ref="G110:H110"/>
    <mergeCell ref="D105:F105"/>
    <mergeCell ref="G105:H105"/>
    <mergeCell ref="D106:F106"/>
    <mergeCell ref="G106:H106"/>
    <mergeCell ref="D107:F107"/>
    <mergeCell ref="G107:H107"/>
    <mergeCell ref="D102:F102"/>
    <mergeCell ref="G102:H102"/>
    <mergeCell ref="D103:F103"/>
    <mergeCell ref="G103:H103"/>
    <mergeCell ref="D104:F104"/>
    <mergeCell ref="G104:H104"/>
    <mergeCell ref="D99:F99"/>
    <mergeCell ref="G99:H99"/>
    <mergeCell ref="D100:F100"/>
    <mergeCell ref="G100:H100"/>
    <mergeCell ref="D101:F101"/>
    <mergeCell ref="G101:H101"/>
    <mergeCell ref="I92:I111"/>
    <mergeCell ref="J92:J111"/>
    <mergeCell ref="D93:F93"/>
    <mergeCell ref="G93:H93"/>
    <mergeCell ref="D94:F94"/>
    <mergeCell ref="G94:H94"/>
    <mergeCell ref="D95:F95"/>
    <mergeCell ref="G95:H95"/>
    <mergeCell ref="D96:F96"/>
    <mergeCell ref="G96:H96"/>
    <mergeCell ref="D91:F91"/>
    <mergeCell ref="G91:H91"/>
    <mergeCell ref="B92:B111"/>
    <mergeCell ref="C92:C111"/>
    <mergeCell ref="D92:F92"/>
    <mergeCell ref="G92:H92"/>
    <mergeCell ref="D97:F97"/>
    <mergeCell ref="G97:H97"/>
    <mergeCell ref="D98:F98"/>
    <mergeCell ref="G98:H98"/>
    <mergeCell ref="D88:F88"/>
    <mergeCell ref="G88:H88"/>
    <mergeCell ref="D89:F89"/>
    <mergeCell ref="G89:H89"/>
    <mergeCell ref="D90:F90"/>
    <mergeCell ref="G90:H90"/>
    <mergeCell ref="D85:F85"/>
    <mergeCell ref="G85:H85"/>
    <mergeCell ref="D86:F86"/>
    <mergeCell ref="G86:H86"/>
    <mergeCell ref="D87:F87"/>
    <mergeCell ref="G87:H87"/>
    <mergeCell ref="D82:F82"/>
    <mergeCell ref="G82:H82"/>
    <mergeCell ref="D83:F83"/>
    <mergeCell ref="G83:H83"/>
    <mergeCell ref="D84:F84"/>
    <mergeCell ref="G84:H84"/>
    <mergeCell ref="D79:F79"/>
    <mergeCell ref="G79:H79"/>
    <mergeCell ref="D80:F80"/>
    <mergeCell ref="G80:H80"/>
    <mergeCell ref="D81:F81"/>
    <mergeCell ref="G81:H81"/>
    <mergeCell ref="I72:I91"/>
    <mergeCell ref="J72:J91"/>
    <mergeCell ref="D73:F73"/>
    <mergeCell ref="G73:H73"/>
    <mergeCell ref="D74:F74"/>
    <mergeCell ref="G74:H74"/>
    <mergeCell ref="D75:F75"/>
    <mergeCell ref="G75:H75"/>
    <mergeCell ref="D76:F76"/>
    <mergeCell ref="G76:H76"/>
    <mergeCell ref="D71:F71"/>
    <mergeCell ref="G71:H71"/>
    <mergeCell ref="B72:B91"/>
    <mergeCell ref="C72:C91"/>
    <mergeCell ref="D72:F72"/>
    <mergeCell ref="G72:H72"/>
    <mergeCell ref="D77:F77"/>
    <mergeCell ref="G77:H77"/>
    <mergeCell ref="D78:F78"/>
    <mergeCell ref="G78:H78"/>
    <mergeCell ref="G67:H67"/>
    <mergeCell ref="D68:F68"/>
    <mergeCell ref="G68:H68"/>
    <mergeCell ref="D69:F69"/>
    <mergeCell ref="G69:H69"/>
    <mergeCell ref="D70:F70"/>
    <mergeCell ref="G70:H70"/>
    <mergeCell ref="I62:I71"/>
    <mergeCell ref="J62:J71"/>
    <mergeCell ref="D63:F63"/>
    <mergeCell ref="G63:H63"/>
    <mergeCell ref="D64:F64"/>
    <mergeCell ref="G64:H64"/>
    <mergeCell ref="D65:F65"/>
    <mergeCell ref="G65:H65"/>
    <mergeCell ref="D66:F66"/>
    <mergeCell ref="G66:H66"/>
    <mergeCell ref="G59:H59"/>
    <mergeCell ref="D60:F60"/>
    <mergeCell ref="G60:H60"/>
    <mergeCell ref="D61:F61"/>
    <mergeCell ref="G61:H61"/>
    <mergeCell ref="B62:B71"/>
    <mergeCell ref="C62:C71"/>
    <mergeCell ref="D62:F62"/>
    <mergeCell ref="G62:H62"/>
    <mergeCell ref="D67:F67"/>
    <mergeCell ref="I53:I61"/>
    <mergeCell ref="J53:J61"/>
    <mergeCell ref="D54:F54"/>
    <mergeCell ref="G54:H54"/>
    <mergeCell ref="D55:F55"/>
    <mergeCell ref="G55:H55"/>
    <mergeCell ref="D56:F56"/>
    <mergeCell ref="G56:H56"/>
    <mergeCell ref="D57:F57"/>
    <mergeCell ref="G57:H57"/>
    <mergeCell ref="D52:F52"/>
    <mergeCell ref="G52:H52"/>
    <mergeCell ref="A53:A111"/>
    <mergeCell ref="B53:B61"/>
    <mergeCell ref="C53:C61"/>
    <mergeCell ref="D53:F53"/>
    <mergeCell ref="G53:H53"/>
    <mergeCell ref="D58:F58"/>
    <mergeCell ref="G58:H58"/>
    <mergeCell ref="D59:F59"/>
    <mergeCell ref="D49:F49"/>
    <mergeCell ref="G49:H49"/>
    <mergeCell ref="D50:F50"/>
    <mergeCell ref="G50:H50"/>
    <mergeCell ref="D51:F51"/>
    <mergeCell ref="G51:H51"/>
    <mergeCell ref="D46:F46"/>
    <mergeCell ref="G46:H46"/>
    <mergeCell ref="D47:F47"/>
    <mergeCell ref="G47:H47"/>
    <mergeCell ref="D48:F48"/>
    <mergeCell ref="G48:H48"/>
    <mergeCell ref="B43:B52"/>
    <mergeCell ref="C43:C52"/>
    <mergeCell ref="D43:F43"/>
    <mergeCell ref="G43:H43"/>
    <mergeCell ref="I43:I52"/>
    <mergeCell ref="J43:J52"/>
    <mergeCell ref="D44:F44"/>
    <mergeCell ref="G44:H44"/>
    <mergeCell ref="D45:F45"/>
    <mergeCell ref="G45:H45"/>
    <mergeCell ref="I37:I42"/>
    <mergeCell ref="J37:J42"/>
    <mergeCell ref="D38:F38"/>
    <mergeCell ref="G38:H38"/>
    <mergeCell ref="D39:F39"/>
    <mergeCell ref="G39:H39"/>
    <mergeCell ref="D40:F40"/>
    <mergeCell ref="G40:H40"/>
    <mergeCell ref="D41:F41"/>
    <mergeCell ref="G41:H41"/>
    <mergeCell ref="D36:F36"/>
    <mergeCell ref="G36:H36"/>
    <mergeCell ref="B37:B42"/>
    <mergeCell ref="C37:C42"/>
    <mergeCell ref="D37:F37"/>
    <mergeCell ref="G37:H37"/>
    <mergeCell ref="D42:F42"/>
    <mergeCell ref="G42:H42"/>
    <mergeCell ref="G32:H32"/>
    <mergeCell ref="D33:F33"/>
    <mergeCell ref="G33:H33"/>
    <mergeCell ref="D34:F34"/>
    <mergeCell ref="G34:H34"/>
    <mergeCell ref="D35:F35"/>
    <mergeCell ref="G35:H35"/>
    <mergeCell ref="J25:J36"/>
    <mergeCell ref="D26:F26"/>
    <mergeCell ref="G26:H26"/>
    <mergeCell ref="D27:F27"/>
    <mergeCell ref="G27:H27"/>
    <mergeCell ref="D28:F28"/>
    <mergeCell ref="G28:H28"/>
    <mergeCell ref="D29:F29"/>
    <mergeCell ref="G29:H29"/>
    <mergeCell ref="D30:F30"/>
    <mergeCell ref="A25:A52"/>
    <mergeCell ref="B25:B36"/>
    <mergeCell ref="C25:C36"/>
    <mergeCell ref="D25:F25"/>
    <mergeCell ref="G25:H25"/>
    <mergeCell ref="I25:I36"/>
    <mergeCell ref="G30:H30"/>
    <mergeCell ref="D31:F31"/>
    <mergeCell ref="G31:H31"/>
    <mergeCell ref="D32:F32"/>
    <mergeCell ref="D22:F22"/>
    <mergeCell ref="G22:H22"/>
    <mergeCell ref="D23:F23"/>
    <mergeCell ref="G23:H23"/>
    <mergeCell ref="D24:F24"/>
    <mergeCell ref="G24:H24"/>
    <mergeCell ref="D19:F19"/>
    <mergeCell ref="G19:H19"/>
    <mergeCell ref="D20:F20"/>
    <mergeCell ref="G20:H20"/>
    <mergeCell ref="D21:F21"/>
    <mergeCell ref="G21:H21"/>
    <mergeCell ref="D16:F16"/>
    <mergeCell ref="G16:H16"/>
    <mergeCell ref="D17:F17"/>
    <mergeCell ref="G17:H17"/>
    <mergeCell ref="D18:F18"/>
    <mergeCell ref="G18:H18"/>
    <mergeCell ref="A13:C14"/>
    <mergeCell ref="D13:F14"/>
    <mergeCell ref="G13:H14"/>
    <mergeCell ref="I13:J14"/>
    <mergeCell ref="A15:B24"/>
    <mergeCell ref="C15:C24"/>
    <mergeCell ref="D15:F15"/>
    <mergeCell ref="G15:H15"/>
    <mergeCell ref="I15:I24"/>
    <mergeCell ref="J15:J24"/>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0.59055118110236227" bottom="0.39370078740157483" header="0.39370078740157483" footer="0.39370078740157483"/>
  <pageSetup paperSize="9" scale="92"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16A7C-AA49-4DF0-8F4A-DF4533C0A1A8}">
  <sheetPr>
    <tabColor rgb="FFFF0000"/>
  </sheetPr>
  <dimension ref="A1:S135"/>
  <sheetViews>
    <sheetView showGridLines="0" view="pageBreakPreview" workbookViewId="0">
      <selection activeCell="L8" sqref="L8"/>
    </sheetView>
  </sheetViews>
  <sheetFormatPr defaultColWidth="8.88671875" defaultRowHeight="12"/>
  <cols>
    <col min="1" max="1" width="8.109375" style="1024" customWidth="1"/>
    <col min="2" max="2" width="11.6640625" style="1024" customWidth="1"/>
    <col min="3" max="3" width="8.21875" style="1024" customWidth="1"/>
    <col min="4" max="4" width="9.44140625" style="1024" customWidth="1"/>
    <col min="5" max="5" width="18.77734375" style="1024" customWidth="1"/>
    <col min="6" max="6" width="10.77734375" style="137" customWidth="1"/>
    <col min="7" max="7" width="13.6640625" style="137" customWidth="1"/>
    <col min="8" max="8" width="7.44140625" style="137" customWidth="1"/>
    <col min="9" max="10" width="11.21875" style="1024" customWidth="1"/>
    <col min="11" max="12" width="9.5546875" style="1024" bestFit="1" customWidth="1"/>
    <col min="13" max="13" width="8.88671875" style="1024"/>
    <col min="14" max="14" width="11.33203125" style="1024" customWidth="1"/>
    <col min="15" max="15" width="9.5546875" style="1024" bestFit="1" customWidth="1"/>
    <col min="16" max="16" width="12.88671875" style="1024" bestFit="1" customWidth="1"/>
    <col min="17" max="18" width="8.88671875" style="1024"/>
    <col min="19" max="19" width="13.44140625" style="1024" customWidth="1"/>
    <col min="20" max="16384" width="8.88671875" style="1024"/>
  </cols>
  <sheetData>
    <row r="1" spans="1:19" s="1020" customFormat="1" ht="27.75" customHeight="1">
      <c r="A1" s="1018" t="s">
        <v>0</v>
      </c>
      <c r="B1" s="1018"/>
      <c r="C1" s="1018"/>
      <c r="D1" s="1018"/>
      <c r="E1" s="1018"/>
      <c r="F1" s="1018"/>
      <c r="G1" s="1018"/>
      <c r="H1" s="1018"/>
      <c r="I1" s="1018"/>
      <c r="J1" s="1018"/>
    </row>
    <row r="2" spans="1:19" ht="22.5" customHeight="1">
      <c r="A2" s="1021" t="s">
        <v>1</v>
      </c>
      <c r="B2" s="1022">
        <f>'[32]제4호(참여현황)'!C2</f>
        <v>46287</v>
      </c>
      <c r="C2" s="1023"/>
      <c r="D2" s="1023"/>
    </row>
    <row r="3" spans="1:19" s="1144" customFormat="1" ht="35.1" customHeight="1" thickBot="1">
      <c r="A3" s="1142" t="s">
        <v>2</v>
      </c>
      <c r="B3" s="1142"/>
      <c r="C3" s="1142"/>
      <c r="D3" s="1143" t="s">
        <v>3</v>
      </c>
      <c r="E3" s="1142" t="s">
        <v>4</v>
      </c>
      <c r="F3" s="1142"/>
      <c r="G3" s="1142" t="s">
        <v>5</v>
      </c>
      <c r="H3" s="1142"/>
      <c r="I3" s="1142"/>
      <c r="J3" s="1143" t="s">
        <v>6</v>
      </c>
    </row>
    <row r="4" spans="1:19" ht="35.1" customHeight="1" thickTop="1">
      <c r="A4" s="1028" t="s">
        <v>2279</v>
      </c>
      <c r="B4" s="1028"/>
      <c r="C4" s="1029" t="str">
        <f>'[32]제4호(참여현황)'!C25</f>
        <v>송길</v>
      </c>
      <c r="D4" s="1145">
        <v>4</v>
      </c>
      <c r="E4" s="1031">
        <f>I15</f>
        <v>115084991.5840416</v>
      </c>
      <c r="F4" s="1032">
        <f>E4/100000000</f>
        <v>1.150849915840416</v>
      </c>
      <c r="G4" s="1033">
        <v>4</v>
      </c>
      <c r="H4" s="1033"/>
      <c r="I4" s="1033"/>
      <c r="J4" s="1034" t="s">
        <v>8</v>
      </c>
      <c r="K4" s="1146" t="s">
        <v>8</v>
      </c>
    </row>
    <row r="5" spans="1:19" ht="35.1" customHeight="1">
      <c r="A5" s="1036" t="s">
        <v>1751</v>
      </c>
      <c r="B5" s="1037" t="str">
        <f>'[32]제4호(참여현황)'!B26</f>
        <v>대기관리분야</v>
      </c>
      <c r="C5" s="1037" t="str">
        <f>'[32]제4호(참여현황)'!C26</f>
        <v>권현진</v>
      </c>
      <c r="D5" s="1147">
        <v>7</v>
      </c>
      <c r="E5" s="1039">
        <f>I30</f>
        <v>166816116.70619476</v>
      </c>
      <c r="F5" s="1040">
        <f t="shared" ref="F5:F10" si="0">E5/100000000</f>
        <v>1.6681611670619476</v>
      </c>
      <c r="G5" s="1148">
        <v>7</v>
      </c>
      <c r="H5" s="1042">
        <f>SUM(G5:G7)/3</f>
        <v>7</v>
      </c>
      <c r="I5" s="1042"/>
      <c r="J5" s="1149"/>
      <c r="K5" s="1146"/>
    </row>
    <row r="6" spans="1:19" ht="35.1" customHeight="1">
      <c r="A6" s="1044"/>
      <c r="B6" s="1037" t="str">
        <f>'[32]제4호(참여현황)'!B27</f>
        <v>수질관리분야</v>
      </c>
      <c r="C6" s="1037" t="str">
        <f>'[32]제4호(참여현황)'!C27</f>
        <v>전영봉</v>
      </c>
      <c r="D6" s="1147">
        <v>7</v>
      </c>
      <c r="E6" s="1039">
        <f>I52</f>
        <v>141451067.71374416</v>
      </c>
      <c r="F6" s="1040">
        <f t="shared" si="0"/>
        <v>1.4145106771374416</v>
      </c>
      <c r="G6" s="1148">
        <v>7</v>
      </c>
      <c r="H6" s="1042"/>
      <c r="I6" s="1042"/>
      <c r="J6" s="1149"/>
      <c r="K6" s="1146"/>
    </row>
    <row r="7" spans="1:19" ht="35.1" customHeight="1">
      <c r="A7" s="1044"/>
      <c r="B7" s="1037" t="str">
        <f>'[32]제4호(참여현황)'!B28</f>
        <v>소음진동분야</v>
      </c>
      <c r="C7" s="1037" t="str">
        <f>'[32]제4호(참여현황)'!C28</f>
        <v>서충열</v>
      </c>
      <c r="D7" s="1147">
        <v>7</v>
      </c>
      <c r="E7" s="1039">
        <f>I68</f>
        <v>180480164.72522563</v>
      </c>
      <c r="F7" s="1040">
        <f t="shared" si="0"/>
        <v>1.8048016472522563</v>
      </c>
      <c r="G7" s="1148">
        <v>7</v>
      </c>
      <c r="H7" s="1042"/>
      <c r="I7" s="1042"/>
      <c r="J7" s="1149"/>
      <c r="K7" s="1146"/>
    </row>
    <row r="8" spans="1:19" ht="35.1" customHeight="1">
      <c r="A8" s="1036" t="s">
        <v>1825</v>
      </c>
      <c r="B8" s="1037" t="str">
        <f>'[32]제4호(참여현황)'!B29</f>
        <v>대기관리분야</v>
      </c>
      <c r="C8" s="1037" t="str">
        <f>'[32]제4호(참여현황)'!C29</f>
        <v>신규현</v>
      </c>
      <c r="D8" s="1147">
        <v>6</v>
      </c>
      <c r="E8" s="1039">
        <f>I78</f>
        <v>219251826.22090173</v>
      </c>
      <c r="F8" s="1040">
        <f t="shared" si="0"/>
        <v>2.1925182622090174</v>
      </c>
      <c r="G8" s="1148">
        <v>6</v>
      </c>
      <c r="H8" s="1042">
        <f>SUM(G8:G11)/3</f>
        <v>8</v>
      </c>
      <c r="I8" s="1042"/>
      <c r="J8" s="1150" t="s">
        <v>8</v>
      </c>
      <c r="K8" s="1024" t="s">
        <v>8</v>
      </c>
    </row>
    <row r="9" spans="1:19" ht="35.1" customHeight="1">
      <c r="A9" s="1036"/>
      <c r="B9" s="1037" t="str">
        <f>'[32]제4호(참여현황)'!B30</f>
        <v>수질관리분야</v>
      </c>
      <c r="C9" s="1037" t="str">
        <f>'[32]제4호(참여현황)'!C30</f>
        <v>박창현</v>
      </c>
      <c r="D9" s="1147">
        <v>6</v>
      </c>
      <c r="E9" s="1039">
        <f>I93</f>
        <v>183881064.60808828</v>
      </c>
      <c r="F9" s="1040">
        <f t="shared" si="0"/>
        <v>1.8388106460808828</v>
      </c>
      <c r="G9" s="1148">
        <v>6</v>
      </c>
      <c r="H9" s="1042"/>
      <c r="I9" s="1042"/>
      <c r="J9" s="1150"/>
    </row>
    <row r="10" spans="1:19" ht="35.1" customHeight="1">
      <c r="A10" s="1036"/>
      <c r="B10" s="1037" t="str">
        <f>'[32]제4호(참여현황)'!B31</f>
        <v>폐기물처리분야</v>
      </c>
      <c r="C10" s="1037" t="str">
        <f>'[32]제4호(참여현황)'!C31</f>
        <v>길영준</v>
      </c>
      <c r="D10" s="1147">
        <v>6</v>
      </c>
      <c r="E10" s="1039">
        <f>I107</f>
        <v>229518507.89504954</v>
      </c>
      <c r="F10" s="1040">
        <f t="shared" si="0"/>
        <v>2.2951850789504955</v>
      </c>
      <c r="G10" s="1148">
        <v>6</v>
      </c>
      <c r="H10" s="1042"/>
      <c r="I10" s="1042"/>
      <c r="J10" s="1150"/>
    </row>
    <row r="11" spans="1:19" ht="35.1" customHeight="1">
      <c r="A11" s="1036"/>
      <c r="B11" s="1037" t="str">
        <f>'[32]제4호(참여현황)'!B33</f>
        <v>자연환경분야</v>
      </c>
      <c r="C11" s="1037" t="str">
        <f>'[32]제4호(참여현황)'!C32</f>
        <v>김봉성</v>
      </c>
      <c r="D11" s="1147">
        <v>6</v>
      </c>
      <c r="E11" s="1039">
        <f>I120</f>
        <v>109896708.20541608</v>
      </c>
      <c r="F11" s="1040">
        <f>E11/100000000</f>
        <v>1.0989670820541608</v>
      </c>
      <c r="G11" s="1148">
        <v>6</v>
      </c>
      <c r="H11" s="1042"/>
      <c r="I11" s="1042"/>
      <c r="J11" s="1150"/>
    </row>
    <row r="12" spans="1:19" ht="15" customHeight="1"/>
    <row r="13" spans="1:19" s="1144" customFormat="1" ht="24.75" customHeight="1">
      <c r="A13" s="1151" t="s">
        <v>2280</v>
      </c>
      <c r="B13" s="1151"/>
      <c r="C13" s="1151"/>
      <c r="D13" s="1151" t="s">
        <v>12</v>
      </c>
      <c r="E13" s="1151"/>
      <c r="F13" s="1151"/>
      <c r="G13" s="1151" t="s">
        <v>13</v>
      </c>
      <c r="H13" s="1151"/>
      <c r="I13" s="1152" t="s">
        <v>5</v>
      </c>
      <c r="J13" s="1152"/>
      <c r="K13" s="835"/>
      <c r="L13" s="835"/>
      <c r="M13" s="835"/>
      <c r="N13" s="835"/>
      <c r="O13" s="835"/>
      <c r="P13" s="835" t="s">
        <v>264</v>
      </c>
      <c r="Q13" s="837">
        <f>B2</f>
        <v>46287</v>
      </c>
      <c r="R13" s="835"/>
      <c r="S13" s="835"/>
    </row>
    <row r="14" spans="1:19" s="1144" customFormat="1" ht="24.75" customHeight="1" thickBot="1">
      <c r="A14" s="1142"/>
      <c r="B14" s="1142"/>
      <c r="C14" s="1142"/>
      <c r="D14" s="1142"/>
      <c r="E14" s="1142"/>
      <c r="F14" s="1142"/>
      <c r="G14" s="1142"/>
      <c r="H14" s="1142"/>
      <c r="I14" s="1153"/>
      <c r="J14" s="1153"/>
      <c r="K14" s="1154" t="s">
        <v>2511</v>
      </c>
      <c r="L14" s="1154" t="s">
        <v>2512</v>
      </c>
      <c r="M14" s="1154" t="s">
        <v>2513</v>
      </c>
      <c r="N14" s="1154" t="s">
        <v>2514</v>
      </c>
      <c r="O14" s="1155" t="s">
        <v>2515</v>
      </c>
      <c r="P14" s="1155" t="s">
        <v>2516</v>
      </c>
      <c r="Q14" s="1155" t="s">
        <v>2517</v>
      </c>
      <c r="R14" s="1155" t="s">
        <v>19</v>
      </c>
      <c r="S14" s="1155" t="s">
        <v>13</v>
      </c>
    </row>
    <row r="15" spans="1:19" ht="42" customHeight="1" thickTop="1">
      <c r="A15" s="1156" t="str">
        <f>A4</f>
        <v>책임평가자</v>
      </c>
      <c r="B15" s="1157"/>
      <c r="C15" s="1158" t="str">
        <f>C4</f>
        <v>송길</v>
      </c>
      <c r="D15" s="1159" t="s">
        <v>2518</v>
      </c>
      <c r="E15" s="1160" t="s">
        <v>2518</v>
      </c>
      <c r="F15" s="1161" t="s">
        <v>2518</v>
      </c>
      <c r="G15" s="1162">
        <f>S15</f>
        <v>26624288.732394367</v>
      </c>
      <c r="H15" s="1163"/>
      <c r="I15" s="1164">
        <f>SUM(G15:H29)</f>
        <v>115084991.5840416</v>
      </c>
      <c r="J15" s="1165">
        <v>4</v>
      </c>
      <c r="K15" s="1166">
        <v>46020</v>
      </c>
      <c r="L15" s="1166">
        <v>46445</v>
      </c>
      <c r="M15" s="1167">
        <v>46020</v>
      </c>
      <c r="N15" s="1167">
        <v>46445</v>
      </c>
      <c r="O15" s="1168"/>
      <c r="P15" s="1169">
        <v>713330000</v>
      </c>
      <c r="Q15" s="1170">
        <f t="shared" ref="Q15:Q28" si="1">L15-K15+1</f>
        <v>426</v>
      </c>
      <c r="R15" s="1170">
        <f t="shared" ref="R15:R28" si="2">IF((N15-$Q$13+1)&gt;=365,365,(N15-$Q$13+1))</f>
        <v>159</v>
      </c>
      <c r="S15" s="1171">
        <f t="shared" ref="S15:S23" si="3">P15*R15/Q15/10</f>
        <v>26624288.732394367</v>
      </c>
    </row>
    <row r="16" spans="1:19" ht="42" customHeight="1">
      <c r="A16" s="1172"/>
      <c r="B16" s="1173"/>
      <c r="C16" s="1174"/>
      <c r="D16" s="1159" t="s">
        <v>2519</v>
      </c>
      <c r="E16" s="1160" t="s">
        <v>2519</v>
      </c>
      <c r="F16" s="1161" t="s">
        <v>2519</v>
      </c>
      <c r="G16" s="1175">
        <f t="shared" ref="G16:G28" si="4">S16</f>
        <v>11021100</v>
      </c>
      <c r="H16" s="1176"/>
      <c r="I16" s="1177"/>
      <c r="J16" s="1178"/>
      <c r="K16" s="1166">
        <v>44972</v>
      </c>
      <c r="L16" s="1166">
        <v>48621</v>
      </c>
      <c r="M16" s="1167">
        <v>44972</v>
      </c>
      <c r="N16" s="1167">
        <v>48621</v>
      </c>
      <c r="O16" s="1168"/>
      <c r="P16" s="1169">
        <v>1102110000</v>
      </c>
      <c r="Q16" s="1170">
        <f t="shared" si="1"/>
        <v>3650</v>
      </c>
      <c r="R16" s="1170">
        <f t="shared" si="2"/>
        <v>365</v>
      </c>
      <c r="S16" s="1171">
        <f t="shared" si="3"/>
        <v>11021100</v>
      </c>
    </row>
    <row r="17" spans="1:19" ht="42" customHeight="1">
      <c r="A17" s="1172"/>
      <c r="B17" s="1173"/>
      <c r="C17" s="1174"/>
      <c r="D17" s="1159" t="s">
        <v>2520</v>
      </c>
      <c r="E17" s="1160" t="s">
        <v>2521</v>
      </c>
      <c r="F17" s="1161" t="s">
        <v>2521</v>
      </c>
      <c r="G17" s="1175" t="str">
        <f t="shared" si="4"/>
        <v>3개월이상 중지용역</v>
      </c>
      <c r="H17" s="1176"/>
      <c r="I17" s="1177"/>
      <c r="J17" s="1178"/>
      <c r="K17" s="1166">
        <v>45813</v>
      </c>
      <c r="L17" s="1166">
        <v>45992</v>
      </c>
      <c r="M17" s="1167">
        <v>45813</v>
      </c>
      <c r="N17" s="1167">
        <v>45992</v>
      </c>
      <c r="O17" s="1179">
        <v>45967</v>
      </c>
      <c r="P17" s="1169">
        <v>184870000</v>
      </c>
      <c r="Q17" s="1170">
        <f t="shared" si="1"/>
        <v>180</v>
      </c>
      <c r="R17" s="1170">
        <f>IF((N17-O17+1)&gt;=365,365,(N17-O17+1))</f>
        <v>26</v>
      </c>
      <c r="S17" s="1171" t="s">
        <v>2522</v>
      </c>
    </row>
    <row r="18" spans="1:19" ht="42" customHeight="1">
      <c r="A18" s="1172"/>
      <c r="B18" s="1173"/>
      <c r="C18" s="1174"/>
      <c r="D18" s="1159" t="s">
        <v>2523</v>
      </c>
      <c r="E18" s="1160" t="s">
        <v>2523</v>
      </c>
      <c r="F18" s="1161" t="s">
        <v>2523</v>
      </c>
      <c r="G18" s="1175">
        <f t="shared" si="4"/>
        <v>6543584.4580777092</v>
      </c>
      <c r="H18" s="1176"/>
      <c r="I18" s="1177"/>
      <c r="J18" s="1178"/>
      <c r="K18" s="1166">
        <v>44032</v>
      </c>
      <c r="L18" s="1166">
        <v>46476</v>
      </c>
      <c r="M18" s="1167">
        <v>44032</v>
      </c>
      <c r="N18" s="1167">
        <v>46476</v>
      </c>
      <c r="O18" s="1168"/>
      <c r="P18" s="1169">
        <v>842056000</v>
      </c>
      <c r="Q18" s="1170">
        <f t="shared" si="1"/>
        <v>2445</v>
      </c>
      <c r="R18" s="1170">
        <f t="shared" si="2"/>
        <v>190</v>
      </c>
      <c r="S18" s="1171">
        <f t="shared" si="3"/>
        <v>6543584.4580777092</v>
      </c>
    </row>
    <row r="19" spans="1:19" ht="42" customHeight="1">
      <c r="A19" s="1172"/>
      <c r="B19" s="1173"/>
      <c r="C19" s="1174"/>
      <c r="D19" s="1159" t="s">
        <v>2524</v>
      </c>
      <c r="E19" s="1160" t="s">
        <v>2525</v>
      </c>
      <c r="F19" s="1161" t="s">
        <v>2525</v>
      </c>
      <c r="G19" s="1175" t="str">
        <f t="shared" si="4"/>
        <v>3개월이상 중지용역</v>
      </c>
      <c r="H19" s="1176"/>
      <c r="I19" s="1177"/>
      <c r="J19" s="1178"/>
      <c r="K19" s="1166">
        <v>45621</v>
      </c>
      <c r="L19" s="1166">
        <v>46340</v>
      </c>
      <c r="M19" s="1167">
        <v>45621</v>
      </c>
      <c r="N19" s="1167">
        <v>46340</v>
      </c>
      <c r="O19" s="1179">
        <v>46135</v>
      </c>
      <c r="P19" s="1169">
        <v>573470000</v>
      </c>
      <c r="Q19" s="1170">
        <f t="shared" si="1"/>
        <v>720</v>
      </c>
      <c r="R19" s="1170">
        <f>IF((N19-O19+1)&gt;=365,365,(N19-O19+1))</f>
        <v>206</v>
      </c>
      <c r="S19" s="1171" t="s">
        <v>2522</v>
      </c>
    </row>
    <row r="20" spans="1:19" ht="42" customHeight="1">
      <c r="A20" s="1172"/>
      <c r="B20" s="1173"/>
      <c r="C20" s="1174"/>
      <c r="D20" s="1159" t="s">
        <v>2526</v>
      </c>
      <c r="E20" s="1160" t="s">
        <v>2526</v>
      </c>
      <c r="F20" s="1161" t="s">
        <v>2526</v>
      </c>
      <c r="G20" s="1175" t="str">
        <f t="shared" si="4"/>
        <v>잔여기간:3개월미만</v>
      </c>
      <c r="H20" s="1176"/>
      <c r="I20" s="1177"/>
      <c r="J20" s="1178"/>
      <c r="K20" s="1166">
        <v>44915</v>
      </c>
      <c r="L20" s="1166">
        <v>46326</v>
      </c>
      <c r="M20" s="1167">
        <v>44915</v>
      </c>
      <c r="N20" s="1167">
        <v>46326</v>
      </c>
      <c r="O20" s="1168"/>
      <c r="P20" s="1169">
        <v>1331200000</v>
      </c>
      <c r="Q20" s="1170">
        <f t="shared" si="1"/>
        <v>1412</v>
      </c>
      <c r="R20" s="1170">
        <f t="shared" si="2"/>
        <v>40</v>
      </c>
      <c r="S20" s="1171" t="s">
        <v>2527</v>
      </c>
    </row>
    <row r="21" spans="1:19" ht="42" customHeight="1">
      <c r="A21" s="1172"/>
      <c r="B21" s="1173"/>
      <c r="C21" s="1174"/>
      <c r="D21" s="1159" t="s">
        <v>2528</v>
      </c>
      <c r="E21" s="1160" t="s">
        <v>2528</v>
      </c>
      <c r="F21" s="1161" t="s">
        <v>2528</v>
      </c>
      <c r="G21" s="1175">
        <f t="shared" si="4"/>
        <v>51089455.55555556</v>
      </c>
      <c r="H21" s="1176"/>
      <c r="I21" s="1177"/>
      <c r="J21" s="1178"/>
      <c r="K21" s="1166">
        <v>46003</v>
      </c>
      <c r="L21" s="1166">
        <v>46902</v>
      </c>
      <c r="M21" s="1167">
        <v>46003</v>
      </c>
      <c r="N21" s="1167">
        <v>46902</v>
      </c>
      <c r="O21" s="1168"/>
      <c r="P21" s="1169">
        <v>1259740000</v>
      </c>
      <c r="Q21" s="1170">
        <f t="shared" si="1"/>
        <v>900</v>
      </c>
      <c r="R21" s="1170">
        <f t="shared" si="2"/>
        <v>365</v>
      </c>
      <c r="S21" s="1171">
        <f t="shared" si="3"/>
        <v>51089455.55555556</v>
      </c>
    </row>
    <row r="22" spans="1:19" ht="42" customHeight="1">
      <c r="A22" s="1172"/>
      <c r="B22" s="1173"/>
      <c r="C22" s="1174"/>
      <c r="D22" s="1159" t="s">
        <v>2529</v>
      </c>
      <c r="E22" s="1160" t="s">
        <v>2529</v>
      </c>
      <c r="F22" s="1161" t="s">
        <v>2529</v>
      </c>
      <c r="G22" s="1175">
        <f t="shared" si="4"/>
        <v>3035127.1151465126</v>
      </c>
      <c r="H22" s="1176"/>
      <c r="I22" s="1177"/>
      <c r="J22" s="1178"/>
      <c r="K22" s="1166">
        <v>43965</v>
      </c>
      <c r="L22" s="1166">
        <v>46387</v>
      </c>
      <c r="M22" s="1167">
        <v>43965</v>
      </c>
      <c r="N22" s="1167">
        <v>46387</v>
      </c>
      <c r="O22" s="1168"/>
      <c r="P22" s="1169">
        <v>728130000</v>
      </c>
      <c r="Q22" s="1170">
        <f t="shared" si="1"/>
        <v>2423</v>
      </c>
      <c r="R22" s="1170">
        <f t="shared" si="2"/>
        <v>101</v>
      </c>
      <c r="S22" s="1171">
        <f t="shared" si="3"/>
        <v>3035127.1151465126</v>
      </c>
    </row>
    <row r="23" spans="1:19" ht="42" customHeight="1">
      <c r="A23" s="1172"/>
      <c r="B23" s="1173"/>
      <c r="C23" s="1174"/>
      <c r="D23" s="1159" t="s">
        <v>2530</v>
      </c>
      <c r="E23" s="1160" t="s">
        <v>2530</v>
      </c>
      <c r="F23" s="1161" t="s">
        <v>2530</v>
      </c>
      <c r="G23" s="1175">
        <f t="shared" si="4"/>
        <v>16771435.72286744</v>
      </c>
      <c r="H23" s="1176"/>
      <c r="I23" s="1177"/>
      <c r="J23" s="1178"/>
      <c r="K23" s="1166">
        <v>44987</v>
      </c>
      <c r="L23" s="1166">
        <v>47483</v>
      </c>
      <c r="M23" s="1167">
        <v>44987</v>
      </c>
      <c r="N23" s="1167">
        <v>47483</v>
      </c>
      <c r="O23" s="1168"/>
      <c r="P23" s="1169">
        <v>1147350000</v>
      </c>
      <c r="Q23" s="1170">
        <f t="shared" si="1"/>
        <v>2497</v>
      </c>
      <c r="R23" s="1170">
        <f t="shared" si="2"/>
        <v>365</v>
      </c>
      <c r="S23" s="1171">
        <f t="shared" si="3"/>
        <v>16771435.72286744</v>
      </c>
    </row>
    <row r="24" spans="1:19" ht="42" customHeight="1">
      <c r="A24" s="1172"/>
      <c r="B24" s="1173"/>
      <c r="C24" s="1174"/>
      <c r="D24" s="1159" t="s">
        <v>2531</v>
      </c>
      <c r="E24" s="1160" t="s">
        <v>2532</v>
      </c>
      <c r="F24" s="1161" t="s">
        <v>2532</v>
      </c>
      <c r="G24" s="1175" t="str">
        <f t="shared" si="4"/>
        <v>3개월이상 중지용역</v>
      </c>
      <c r="H24" s="1176"/>
      <c r="I24" s="1177"/>
      <c r="J24" s="1178"/>
      <c r="K24" s="1166">
        <v>45603</v>
      </c>
      <c r="L24" s="1166">
        <v>46322</v>
      </c>
      <c r="M24" s="1167">
        <v>45603</v>
      </c>
      <c r="N24" s="1167">
        <v>46322</v>
      </c>
      <c r="O24" s="1179">
        <v>46002</v>
      </c>
      <c r="P24" s="1169">
        <v>335950000</v>
      </c>
      <c r="Q24" s="1170">
        <f t="shared" si="1"/>
        <v>720</v>
      </c>
      <c r="R24" s="1170">
        <f>IF((N24-O24+1)&gt;=365,365,(N24-O24+1))</f>
        <v>321</v>
      </c>
      <c r="S24" s="1171" t="s">
        <v>2522</v>
      </c>
    </row>
    <row r="25" spans="1:19" ht="42" customHeight="1">
      <c r="A25" s="1172"/>
      <c r="B25" s="1173"/>
      <c r="C25" s="1174"/>
      <c r="D25" s="1159" t="s">
        <v>2533</v>
      </c>
      <c r="E25" s="1160" t="s">
        <v>2533</v>
      </c>
      <c r="F25" s="1161" t="s">
        <v>2533</v>
      </c>
      <c r="G25" s="1175" t="str">
        <f t="shared" si="4"/>
        <v>잔여기간:3개월미만</v>
      </c>
      <c r="H25" s="1176"/>
      <c r="I25" s="1177"/>
      <c r="J25" s="1178"/>
      <c r="K25" s="1166">
        <v>46002</v>
      </c>
      <c r="L25" s="1166">
        <v>46366</v>
      </c>
      <c r="M25" s="1167">
        <v>46002</v>
      </c>
      <c r="N25" s="1167">
        <v>46366</v>
      </c>
      <c r="O25" s="1168"/>
      <c r="P25" s="1169">
        <v>534130000</v>
      </c>
      <c r="Q25" s="1170">
        <f t="shared" si="1"/>
        <v>365</v>
      </c>
      <c r="R25" s="1170">
        <f t="shared" si="2"/>
        <v>80</v>
      </c>
      <c r="S25" s="1171" t="s">
        <v>2527</v>
      </c>
    </row>
    <row r="26" spans="1:19" ht="42" customHeight="1">
      <c r="A26" s="1172"/>
      <c r="B26" s="1173"/>
      <c r="C26" s="1174"/>
      <c r="D26" s="1159" t="s">
        <v>2534</v>
      </c>
      <c r="E26" s="1160" t="s">
        <v>2535</v>
      </c>
      <c r="F26" s="1161" t="s">
        <v>2535</v>
      </c>
      <c r="G26" s="1175" t="str">
        <f t="shared" si="4"/>
        <v>잔여기간:3개월미만</v>
      </c>
      <c r="H26" s="1176"/>
      <c r="I26" s="1177"/>
      <c r="J26" s="1178"/>
      <c r="K26" s="1166">
        <v>44901</v>
      </c>
      <c r="L26" s="1166">
        <v>46203</v>
      </c>
      <c r="M26" s="1167">
        <v>44901</v>
      </c>
      <c r="N26" s="1167">
        <v>46203</v>
      </c>
      <c r="O26" s="1179">
        <v>46198</v>
      </c>
      <c r="P26" s="1169">
        <v>624000000</v>
      </c>
      <c r="Q26" s="1170">
        <f t="shared" si="1"/>
        <v>1303</v>
      </c>
      <c r="R26" s="1170">
        <f t="shared" ref="R26:R27" si="5">IF((N26-O26+1)&gt;=365,365,(N26-O26+1))</f>
        <v>6</v>
      </c>
      <c r="S26" s="1171" t="s">
        <v>2527</v>
      </c>
    </row>
    <row r="27" spans="1:19" ht="42" customHeight="1">
      <c r="A27" s="1172"/>
      <c r="B27" s="1173"/>
      <c r="C27" s="1174"/>
      <c r="D27" s="1159" t="s">
        <v>2536</v>
      </c>
      <c r="E27" s="1160" t="s">
        <v>2537</v>
      </c>
      <c r="F27" s="1161" t="s">
        <v>2537</v>
      </c>
      <c r="G27" s="1175" t="str">
        <f t="shared" si="4"/>
        <v>3개월이상 중지용역</v>
      </c>
      <c r="H27" s="1176"/>
      <c r="I27" s="1177"/>
      <c r="J27" s="1178"/>
      <c r="K27" s="1166">
        <v>45490</v>
      </c>
      <c r="L27" s="1166">
        <v>46401</v>
      </c>
      <c r="M27" s="1167">
        <v>45490</v>
      </c>
      <c r="N27" s="1167">
        <v>46401</v>
      </c>
      <c r="O27" s="1179">
        <v>46098</v>
      </c>
      <c r="P27" s="1169">
        <v>607442000</v>
      </c>
      <c r="Q27" s="1170">
        <f t="shared" si="1"/>
        <v>912</v>
      </c>
      <c r="R27" s="1170">
        <f t="shared" si="5"/>
        <v>304</v>
      </c>
      <c r="S27" s="1171" t="s">
        <v>2522</v>
      </c>
    </row>
    <row r="28" spans="1:19" ht="42" customHeight="1">
      <c r="A28" s="1172"/>
      <c r="B28" s="1173"/>
      <c r="C28" s="1174"/>
      <c r="D28" s="1159" t="s">
        <v>2538</v>
      </c>
      <c r="E28" s="1160" t="s">
        <v>2538</v>
      </c>
      <c r="F28" s="1161" t="s">
        <v>2538</v>
      </c>
      <c r="G28" s="1175" t="str">
        <f t="shared" si="4"/>
        <v>잔여기간:3개월미만</v>
      </c>
      <c r="H28" s="1176"/>
      <c r="I28" s="1177"/>
      <c r="J28" s="1178"/>
      <c r="K28" s="1166">
        <v>44154</v>
      </c>
      <c r="L28" s="1166">
        <v>46344</v>
      </c>
      <c r="M28" s="1167">
        <v>44154</v>
      </c>
      <c r="N28" s="1167">
        <v>46344</v>
      </c>
      <c r="O28" s="1168"/>
      <c r="P28" s="1169">
        <v>513660000</v>
      </c>
      <c r="Q28" s="1170">
        <f t="shared" si="1"/>
        <v>2191</v>
      </c>
      <c r="R28" s="1170">
        <f t="shared" si="2"/>
        <v>58</v>
      </c>
      <c r="S28" s="1171" t="s">
        <v>2527</v>
      </c>
    </row>
    <row r="29" spans="1:19" ht="42" customHeight="1">
      <c r="A29" s="1180"/>
      <c r="B29" s="1181"/>
      <c r="C29" s="1182"/>
      <c r="D29" s="1159"/>
      <c r="E29" s="1160"/>
      <c r="F29" s="1161"/>
      <c r="G29" s="1183"/>
      <c r="H29" s="1184"/>
      <c r="I29" s="1185"/>
      <c r="J29" s="1186"/>
      <c r="K29" s="1154" t="s">
        <v>2511</v>
      </c>
      <c r="L29" s="1154" t="s">
        <v>2512</v>
      </c>
      <c r="M29" s="1154" t="s">
        <v>2513</v>
      </c>
      <c r="N29" s="1154" t="s">
        <v>2514</v>
      </c>
      <c r="O29" s="1155" t="s">
        <v>2515</v>
      </c>
      <c r="P29" s="1155" t="s">
        <v>2516</v>
      </c>
      <c r="Q29" s="1155" t="s">
        <v>2517</v>
      </c>
      <c r="R29" s="1155" t="s">
        <v>19</v>
      </c>
      <c r="S29" s="1155" t="s">
        <v>13</v>
      </c>
    </row>
    <row r="30" spans="1:19" ht="42" customHeight="1">
      <c r="A30" s="1187" t="s">
        <v>1751</v>
      </c>
      <c r="B30" s="1188" t="str">
        <f>B5</f>
        <v>대기관리분야</v>
      </c>
      <c r="C30" s="1188" t="str">
        <f>C5</f>
        <v>권현진</v>
      </c>
      <c r="D30" s="1159" t="s">
        <v>2539</v>
      </c>
      <c r="E30" s="1160"/>
      <c r="F30" s="1161"/>
      <c r="G30" s="1175" t="str">
        <f>S30</f>
        <v>잔여기간:3개월미만</v>
      </c>
      <c r="H30" s="1176"/>
      <c r="I30" s="1189">
        <f>SUM(G30:H51)</f>
        <v>166816116.70619476</v>
      </c>
      <c r="J30" s="1190">
        <v>7</v>
      </c>
      <c r="K30" s="1166">
        <v>44557</v>
      </c>
      <c r="L30" s="1166">
        <v>46294</v>
      </c>
      <c r="M30" s="1166">
        <v>44557</v>
      </c>
      <c r="N30" s="1166">
        <v>46294</v>
      </c>
      <c r="O30" s="1168"/>
      <c r="P30" s="1169">
        <v>114780500</v>
      </c>
      <c r="Q30" s="1170">
        <f t="shared" ref="Q30:Q49" si="6">L30-K30+1</f>
        <v>1738</v>
      </c>
      <c r="R30" s="1170">
        <f t="shared" ref="R30" si="7">IF((N30-$Q$13+1)&gt;=365,365,(N30-$Q$13+1))</f>
        <v>8</v>
      </c>
      <c r="S30" s="1171" t="s">
        <v>2527</v>
      </c>
    </row>
    <row r="31" spans="1:19" ht="42" customHeight="1">
      <c r="A31" s="1191"/>
      <c r="B31" s="1174"/>
      <c r="C31" s="1174"/>
      <c r="D31" s="1159" t="s">
        <v>2540</v>
      </c>
      <c r="E31" s="1160"/>
      <c r="F31" s="1161"/>
      <c r="G31" s="1175" t="str">
        <f t="shared" ref="G31:G50" si="8">S31</f>
        <v>3개월이상 중지용역</v>
      </c>
      <c r="H31" s="1176"/>
      <c r="I31" s="1177"/>
      <c r="J31" s="1192"/>
      <c r="K31" s="1166">
        <v>44904</v>
      </c>
      <c r="L31" s="1166">
        <v>45729</v>
      </c>
      <c r="M31" s="1166">
        <v>44904</v>
      </c>
      <c r="N31" s="1166">
        <v>45729</v>
      </c>
      <c r="O31" s="1166">
        <v>45677</v>
      </c>
      <c r="P31" s="1169">
        <v>145294200</v>
      </c>
      <c r="Q31" s="1170">
        <f t="shared" si="6"/>
        <v>826</v>
      </c>
      <c r="R31" s="1170">
        <f t="shared" ref="R31" si="9">IF((N31-O31+1)&gt;=365,365,(N31-O31+1))</f>
        <v>53</v>
      </c>
      <c r="S31" s="1171" t="s">
        <v>2522</v>
      </c>
    </row>
    <row r="32" spans="1:19" ht="42" customHeight="1">
      <c r="A32" s="1191"/>
      <c r="B32" s="1174"/>
      <c r="C32" s="1174"/>
      <c r="D32" s="1159" t="s">
        <v>2541</v>
      </c>
      <c r="E32" s="1160"/>
      <c r="F32" s="1161"/>
      <c r="G32" s="1175">
        <f t="shared" si="8"/>
        <v>32781738.336713992</v>
      </c>
      <c r="H32" s="1176"/>
      <c r="I32" s="1177"/>
      <c r="J32" s="1192"/>
      <c r="K32" s="1166">
        <v>45084</v>
      </c>
      <c r="L32" s="1166">
        <v>47548</v>
      </c>
      <c r="M32" s="1166">
        <v>45084</v>
      </c>
      <c r="N32" s="1166">
        <v>47548</v>
      </c>
      <c r="O32" s="1168"/>
      <c r="P32" s="1169">
        <v>2213890000</v>
      </c>
      <c r="Q32" s="1170">
        <f t="shared" si="6"/>
        <v>2465</v>
      </c>
      <c r="R32" s="1170">
        <f t="shared" ref="R32:R49" si="10">IF((N32-$Q$13+1)&gt;=365,365,(N32-$Q$13+1))</f>
        <v>365</v>
      </c>
      <c r="S32" s="1171">
        <f t="shared" ref="S32:S49" si="11">P32*R32/Q32/10</f>
        <v>32781738.336713992</v>
      </c>
    </row>
    <row r="33" spans="1:19" ht="42" customHeight="1">
      <c r="A33" s="1191"/>
      <c r="B33" s="1174"/>
      <c r="C33" s="1174"/>
      <c r="D33" s="1159" t="s">
        <v>2542</v>
      </c>
      <c r="E33" s="1160"/>
      <c r="F33" s="1161"/>
      <c r="G33" s="1175">
        <f t="shared" si="8"/>
        <v>18253330.291970804</v>
      </c>
      <c r="H33" s="1176"/>
      <c r="I33" s="1177"/>
      <c r="J33" s="1192"/>
      <c r="K33" s="1166">
        <v>45112</v>
      </c>
      <c r="L33" s="1166">
        <v>47303</v>
      </c>
      <c r="M33" s="1166">
        <v>45112</v>
      </c>
      <c r="N33" s="1166">
        <v>47303</v>
      </c>
      <c r="O33" s="1168"/>
      <c r="P33" s="1169">
        <v>1096200000</v>
      </c>
      <c r="Q33" s="1170">
        <f t="shared" si="6"/>
        <v>2192</v>
      </c>
      <c r="R33" s="1170">
        <f t="shared" si="10"/>
        <v>365</v>
      </c>
      <c r="S33" s="1171">
        <f t="shared" si="11"/>
        <v>18253330.291970804</v>
      </c>
    </row>
    <row r="34" spans="1:19" ht="42" customHeight="1">
      <c r="A34" s="1191"/>
      <c r="B34" s="1174"/>
      <c r="C34" s="1174"/>
      <c r="D34" s="1159" t="s">
        <v>2543</v>
      </c>
      <c r="E34" s="1160"/>
      <c r="F34" s="1161"/>
      <c r="G34" s="1175" t="str">
        <f t="shared" si="8"/>
        <v>잔여기간:3개월미만</v>
      </c>
      <c r="H34" s="1176"/>
      <c r="I34" s="1177"/>
      <c r="J34" s="1192"/>
      <c r="K34" s="1166">
        <v>45588</v>
      </c>
      <c r="L34" s="1166">
        <v>46282</v>
      </c>
      <c r="M34" s="1166">
        <v>45588</v>
      </c>
      <c r="N34" s="1166">
        <v>46282</v>
      </c>
      <c r="O34" s="1168"/>
      <c r="P34" s="1169">
        <v>46289500</v>
      </c>
      <c r="Q34" s="1170">
        <f t="shared" si="6"/>
        <v>695</v>
      </c>
      <c r="R34" s="1170">
        <f t="shared" si="10"/>
        <v>-4</v>
      </c>
      <c r="S34" s="1171" t="s">
        <v>2527</v>
      </c>
    </row>
    <row r="35" spans="1:19" ht="42" customHeight="1">
      <c r="A35" s="1191"/>
      <c r="B35" s="1174"/>
      <c r="C35" s="1174"/>
      <c r="D35" s="1159" t="s">
        <v>2544</v>
      </c>
      <c r="E35" s="1160"/>
      <c r="F35" s="1161"/>
      <c r="G35" s="1175">
        <f t="shared" si="8"/>
        <v>10611704.109589042</v>
      </c>
      <c r="H35" s="1176"/>
      <c r="I35" s="1177"/>
      <c r="J35" s="1192"/>
      <c r="K35" s="1166">
        <v>45712</v>
      </c>
      <c r="L35" s="1166">
        <v>46441</v>
      </c>
      <c r="M35" s="1166">
        <v>45712</v>
      </c>
      <c r="N35" s="1166">
        <v>46441</v>
      </c>
      <c r="O35" s="1166">
        <v>46234</v>
      </c>
      <c r="P35" s="1169">
        <v>372430000</v>
      </c>
      <c r="Q35" s="1170">
        <f t="shared" si="6"/>
        <v>730</v>
      </c>
      <c r="R35" s="1170">
        <f t="shared" ref="R35" si="12">IF((N35-O35+1)&gt;=365,365,(N35-O35+1))</f>
        <v>208</v>
      </c>
      <c r="S35" s="1171">
        <f t="shared" si="11"/>
        <v>10611704.109589042</v>
      </c>
    </row>
    <row r="36" spans="1:19" ht="42" customHeight="1">
      <c r="A36" s="1191"/>
      <c r="B36" s="1174"/>
      <c r="C36" s="1174"/>
      <c r="D36" s="1159" t="s">
        <v>2545</v>
      </c>
      <c r="E36" s="1160"/>
      <c r="F36" s="1161"/>
      <c r="G36" s="1175">
        <f t="shared" si="8"/>
        <v>3130117.543859649</v>
      </c>
      <c r="H36" s="1176"/>
      <c r="I36" s="1177"/>
      <c r="J36" s="1192"/>
      <c r="K36" s="1166">
        <v>45714</v>
      </c>
      <c r="L36" s="1166">
        <v>46568</v>
      </c>
      <c r="M36" s="1166">
        <v>45714</v>
      </c>
      <c r="N36" s="1166">
        <v>46568</v>
      </c>
      <c r="O36" s="1168"/>
      <c r="P36" s="1169">
        <v>94902500</v>
      </c>
      <c r="Q36" s="1170">
        <f t="shared" si="6"/>
        <v>855</v>
      </c>
      <c r="R36" s="1170">
        <f t="shared" si="10"/>
        <v>282</v>
      </c>
      <c r="S36" s="1171">
        <f t="shared" si="11"/>
        <v>3130117.543859649</v>
      </c>
    </row>
    <row r="37" spans="1:19" ht="42" customHeight="1">
      <c r="A37" s="1191"/>
      <c r="B37" s="1174"/>
      <c r="C37" s="1174"/>
      <c r="D37" s="1159" t="s">
        <v>2546</v>
      </c>
      <c r="E37" s="1160"/>
      <c r="F37" s="1161"/>
      <c r="G37" s="1175" t="str">
        <f t="shared" si="8"/>
        <v>3개월이상 중지용역</v>
      </c>
      <c r="H37" s="1176"/>
      <c r="I37" s="1177"/>
      <c r="J37" s="1192"/>
      <c r="K37" s="1166">
        <v>45736</v>
      </c>
      <c r="L37" s="1166">
        <v>45915</v>
      </c>
      <c r="M37" s="1166">
        <v>45736</v>
      </c>
      <c r="N37" s="1166">
        <v>45915</v>
      </c>
      <c r="O37" s="1166">
        <v>45869</v>
      </c>
      <c r="P37" s="1169">
        <v>71714300</v>
      </c>
      <c r="Q37" s="1170">
        <f t="shared" si="6"/>
        <v>180</v>
      </c>
      <c r="R37" s="1170">
        <f t="shared" ref="R37:R38" si="13">IF((N37-O37+1)&gt;=365,365,(N37-O37+1))</f>
        <v>47</v>
      </c>
      <c r="S37" s="1171" t="s">
        <v>2522</v>
      </c>
    </row>
    <row r="38" spans="1:19" ht="42" customHeight="1">
      <c r="A38" s="1191"/>
      <c r="B38" s="1174"/>
      <c r="C38" s="1174"/>
      <c r="D38" s="1159" t="s">
        <v>2547</v>
      </c>
      <c r="E38" s="1160"/>
      <c r="F38" s="1161"/>
      <c r="G38" s="1175" t="str">
        <f t="shared" si="8"/>
        <v>3개월이상 중지용역</v>
      </c>
      <c r="H38" s="1176"/>
      <c r="I38" s="1177"/>
      <c r="J38" s="1192"/>
      <c r="K38" s="1166">
        <v>45771</v>
      </c>
      <c r="L38" s="1166">
        <v>45950</v>
      </c>
      <c r="M38" s="1166">
        <v>45771</v>
      </c>
      <c r="N38" s="1166">
        <v>45950</v>
      </c>
      <c r="O38" s="1166">
        <v>45919</v>
      </c>
      <c r="P38" s="1169">
        <v>59537400</v>
      </c>
      <c r="Q38" s="1170">
        <f t="shared" si="6"/>
        <v>180</v>
      </c>
      <c r="R38" s="1170">
        <f t="shared" si="13"/>
        <v>32</v>
      </c>
      <c r="S38" s="1171" t="s">
        <v>2522</v>
      </c>
    </row>
    <row r="39" spans="1:19" ht="42" customHeight="1">
      <c r="A39" s="1191"/>
      <c r="B39" s="1174"/>
      <c r="C39" s="1174"/>
      <c r="D39" s="1159" t="s">
        <v>2548</v>
      </c>
      <c r="E39" s="1160"/>
      <c r="F39" s="1161"/>
      <c r="G39" s="1175">
        <f t="shared" si="8"/>
        <v>28191659.896283489</v>
      </c>
      <c r="H39" s="1176"/>
      <c r="I39" s="1177"/>
      <c r="J39" s="1192"/>
      <c r="K39" s="1166">
        <v>45812</v>
      </c>
      <c r="L39" s="1166">
        <v>46968</v>
      </c>
      <c r="M39" s="1166">
        <v>45812</v>
      </c>
      <c r="N39" s="1166">
        <v>46968</v>
      </c>
      <c r="O39" s="1168"/>
      <c r="P39" s="1169">
        <v>893637000</v>
      </c>
      <c r="Q39" s="1170">
        <f t="shared" si="6"/>
        <v>1157</v>
      </c>
      <c r="R39" s="1170">
        <f t="shared" si="10"/>
        <v>365</v>
      </c>
      <c r="S39" s="1171">
        <f t="shared" si="11"/>
        <v>28191659.896283489</v>
      </c>
    </row>
    <row r="40" spans="1:19" ht="42" customHeight="1">
      <c r="A40" s="1191"/>
      <c r="B40" s="1174"/>
      <c r="C40" s="1174"/>
      <c r="D40" s="1159" t="s">
        <v>2549</v>
      </c>
      <c r="E40" s="1160"/>
      <c r="F40" s="1161"/>
      <c r="G40" s="1175">
        <f t="shared" si="8"/>
        <v>18292310.166666664</v>
      </c>
      <c r="H40" s="1176"/>
      <c r="I40" s="1177"/>
      <c r="J40" s="1192"/>
      <c r="K40" s="1166">
        <v>45820</v>
      </c>
      <c r="L40" s="1166">
        <v>46419</v>
      </c>
      <c r="M40" s="1166">
        <v>45820</v>
      </c>
      <c r="N40" s="1166">
        <v>46419</v>
      </c>
      <c r="O40" s="1168"/>
      <c r="P40" s="1169">
        <v>825217000</v>
      </c>
      <c r="Q40" s="1170">
        <f t="shared" si="6"/>
        <v>600</v>
      </c>
      <c r="R40" s="1170">
        <f t="shared" si="10"/>
        <v>133</v>
      </c>
      <c r="S40" s="1171">
        <f t="shared" si="11"/>
        <v>18292310.166666664</v>
      </c>
    </row>
    <row r="41" spans="1:19" ht="42" customHeight="1">
      <c r="A41" s="1191"/>
      <c r="B41" s="1174"/>
      <c r="C41" s="1174"/>
      <c r="D41" s="1159" t="s">
        <v>2550</v>
      </c>
      <c r="E41" s="1160"/>
      <c r="F41" s="1161"/>
      <c r="G41" s="1175" t="str">
        <f t="shared" si="8"/>
        <v>잔여기간:3개월미만</v>
      </c>
      <c r="H41" s="1176"/>
      <c r="I41" s="1177"/>
      <c r="J41" s="1192"/>
      <c r="K41" s="1166">
        <v>45973</v>
      </c>
      <c r="L41" s="1166">
        <v>46242</v>
      </c>
      <c r="M41" s="1166">
        <v>45973</v>
      </c>
      <c r="N41" s="1166">
        <v>46242</v>
      </c>
      <c r="O41" s="1166">
        <v>46225</v>
      </c>
      <c r="P41" s="1169">
        <v>55135900</v>
      </c>
      <c r="Q41" s="1170">
        <f t="shared" si="6"/>
        <v>270</v>
      </c>
      <c r="R41" s="1170">
        <f t="shared" ref="R41:R42" si="14">IF((N41-O41+1)&gt;=365,365,(N41-O41+1))</f>
        <v>18</v>
      </c>
      <c r="S41" s="1171" t="s">
        <v>2527</v>
      </c>
    </row>
    <row r="42" spans="1:19" ht="42" customHeight="1">
      <c r="A42" s="1191"/>
      <c r="B42" s="1174"/>
      <c r="C42" s="1174"/>
      <c r="D42" s="1159" t="s">
        <v>2551</v>
      </c>
      <c r="E42" s="1160"/>
      <c r="F42" s="1161"/>
      <c r="G42" s="1175" t="str">
        <f t="shared" si="8"/>
        <v>잔여기간:3개월미만</v>
      </c>
      <c r="H42" s="1176"/>
      <c r="I42" s="1177"/>
      <c r="J42" s="1192"/>
      <c r="K42" s="1166">
        <v>46097</v>
      </c>
      <c r="L42" s="1166">
        <v>46366</v>
      </c>
      <c r="M42" s="1166">
        <v>46097</v>
      </c>
      <c r="N42" s="1166">
        <v>46366</v>
      </c>
      <c r="O42" s="1166">
        <v>46287</v>
      </c>
      <c r="P42" s="1169">
        <v>71907800</v>
      </c>
      <c r="Q42" s="1170">
        <f t="shared" si="6"/>
        <v>270</v>
      </c>
      <c r="R42" s="1170">
        <f t="shared" si="14"/>
        <v>80</v>
      </c>
      <c r="S42" s="1171" t="s">
        <v>2527</v>
      </c>
    </row>
    <row r="43" spans="1:19" ht="42" customHeight="1">
      <c r="A43" s="1191"/>
      <c r="B43" s="1174"/>
      <c r="C43" s="1174"/>
      <c r="D43" s="1159" t="s">
        <v>2552</v>
      </c>
      <c r="E43" s="1160"/>
      <c r="F43" s="1161"/>
      <c r="G43" s="1175" t="str">
        <f t="shared" si="8"/>
        <v>잔여기간:3개월미만</v>
      </c>
      <c r="H43" s="1176"/>
      <c r="I43" s="1177"/>
      <c r="J43" s="1192"/>
      <c r="K43" s="1166">
        <v>46104</v>
      </c>
      <c r="L43" s="1166">
        <v>46343</v>
      </c>
      <c r="M43" s="1166">
        <v>46104</v>
      </c>
      <c r="N43" s="1166">
        <v>46343</v>
      </c>
      <c r="O43" s="1168"/>
      <c r="P43" s="1169">
        <v>126710800</v>
      </c>
      <c r="Q43" s="1170">
        <f t="shared" si="6"/>
        <v>240</v>
      </c>
      <c r="R43" s="1170">
        <f t="shared" si="10"/>
        <v>57</v>
      </c>
      <c r="S43" s="1171" t="s">
        <v>2527</v>
      </c>
    </row>
    <row r="44" spans="1:19" ht="42" customHeight="1">
      <c r="A44" s="1191"/>
      <c r="B44" s="1174"/>
      <c r="C44" s="1174"/>
      <c r="D44" s="1159" t="s">
        <v>2553</v>
      </c>
      <c r="E44" s="1160"/>
      <c r="F44" s="1161"/>
      <c r="G44" s="1175">
        <f t="shared" si="8"/>
        <v>7187183.972222222</v>
      </c>
      <c r="H44" s="1176"/>
      <c r="I44" s="1177"/>
      <c r="J44" s="1192"/>
      <c r="K44" s="1166">
        <v>46148</v>
      </c>
      <c r="L44" s="1166">
        <v>46507</v>
      </c>
      <c r="M44" s="1166">
        <v>46148</v>
      </c>
      <c r="N44" s="1166">
        <v>46507</v>
      </c>
      <c r="O44" s="1168"/>
      <c r="P44" s="1169">
        <v>117076300</v>
      </c>
      <c r="Q44" s="1170">
        <f t="shared" si="6"/>
        <v>360</v>
      </c>
      <c r="R44" s="1170">
        <f t="shared" si="10"/>
        <v>221</v>
      </c>
      <c r="S44" s="1171">
        <f t="shared" si="11"/>
        <v>7187183.972222222</v>
      </c>
    </row>
    <row r="45" spans="1:19" ht="42" customHeight="1">
      <c r="A45" s="1191"/>
      <c r="B45" s="1174"/>
      <c r="C45" s="1174"/>
      <c r="D45" s="1159" t="s">
        <v>2554</v>
      </c>
      <c r="E45" s="1160"/>
      <c r="F45" s="1161"/>
      <c r="G45" s="1175">
        <f t="shared" si="8"/>
        <v>6018072.388888889</v>
      </c>
      <c r="H45" s="1176"/>
      <c r="I45" s="1177"/>
      <c r="J45" s="1192"/>
      <c r="K45" s="1166">
        <v>46153</v>
      </c>
      <c r="L45" s="1166">
        <v>46512</v>
      </c>
      <c r="M45" s="1166">
        <v>46153</v>
      </c>
      <c r="N45" s="1166">
        <v>46512</v>
      </c>
      <c r="O45" s="1168"/>
      <c r="P45" s="1169">
        <v>95863100</v>
      </c>
      <c r="Q45" s="1170">
        <f t="shared" si="6"/>
        <v>360</v>
      </c>
      <c r="R45" s="1170">
        <f t="shared" si="10"/>
        <v>226</v>
      </c>
      <c r="S45" s="1171">
        <f t="shared" si="11"/>
        <v>6018072.388888889</v>
      </c>
    </row>
    <row r="46" spans="1:19" ht="42" customHeight="1">
      <c r="A46" s="1191"/>
      <c r="B46" s="1174"/>
      <c r="C46" s="1174"/>
      <c r="D46" s="1159" t="s">
        <v>2555</v>
      </c>
      <c r="E46" s="1160"/>
      <c r="F46" s="1161"/>
      <c r="G46" s="1175" t="str">
        <f t="shared" si="8"/>
        <v>잔여기간:3개월미만</v>
      </c>
      <c r="H46" s="1176"/>
      <c r="I46" s="1177"/>
      <c r="J46" s="1192"/>
      <c r="K46" s="1166">
        <v>46164</v>
      </c>
      <c r="L46" s="1166">
        <v>46343</v>
      </c>
      <c r="M46" s="1166">
        <v>46164</v>
      </c>
      <c r="N46" s="1166">
        <v>46343</v>
      </c>
      <c r="O46" s="1168"/>
      <c r="P46" s="1169">
        <v>83564000</v>
      </c>
      <c r="Q46" s="1170">
        <f t="shared" si="6"/>
        <v>180</v>
      </c>
      <c r="R46" s="1170">
        <f t="shared" si="10"/>
        <v>57</v>
      </c>
      <c r="S46" s="1171" t="s">
        <v>2527</v>
      </c>
    </row>
    <row r="47" spans="1:19" ht="42" customHeight="1">
      <c r="A47" s="1191"/>
      <c r="B47" s="1174"/>
      <c r="C47" s="1174"/>
      <c r="D47" s="1159" t="s">
        <v>2556</v>
      </c>
      <c r="E47" s="1160"/>
      <c r="F47" s="1161"/>
      <c r="G47" s="1175" t="str">
        <f t="shared" si="8"/>
        <v>-</v>
      </c>
      <c r="H47" s="1176"/>
      <c r="I47" s="1177"/>
      <c r="J47" s="1192"/>
      <c r="K47" s="1166">
        <v>43843</v>
      </c>
      <c r="L47" s="1166" t="s">
        <v>160</v>
      </c>
      <c r="M47" s="1166">
        <v>43843</v>
      </c>
      <c r="N47" s="1166" t="s">
        <v>160</v>
      </c>
      <c r="O47" s="1168"/>
      <c r="P47" s="1169">
        <v>165000000</v>
      </c>
      <c r="Q47" s="1170">
        <v>365</v>
      </c>
      <c r="R47" s="1170">
        <v>365</v>
      </c>
      <c r="S47" s="1171" t="s">
        <v>25</v>
      </c>
    </row>
    <row r="48" spans="1:19" ht="42" customHeight="1">
      <c r="A48" s="1191"/>
      <c r="B48" s="1174"/>
      <c r="C48" s="1174"/>
      <c r="D48" s="1159" t="s">
        <v>2557</v>
      </c>
      <c r="E48" s="1160"/>
      <c r="F48" s="1161"/>
      <c r="G48" s="1175">
        <f t="shared" si="8"/>
        <v>37620000</v>
      </c>
      <c r="H48" s="1176"/>
      <c r="I48" s="1177"/>
      <c r="J48" s="1192"/>
      <c r="K48" s="1166">
        <v>44681</v>
      </c>
      <c r="L48" s="1166" t="s">
        <v>160</v>
      </c>
      <c r="M48" s="1166">
        <v>44681</v>
      </c>
      <c r="N48" s="1166" t="s">
        <v>160</v>
      </c>
      <c r="O48" s="1168"/>
      <c r="P48" s="1169">
        <v>376200000</v>
      </c>
      <c r="Q48" s="1170">
        <v>365</v>
      </c>
      <c r="R48" s="1170">
        <v>365</v>
      </c>
      <c r="S48" s="1171">
        <f t="shared" si="11"/>
        <v>37620000</v>
      </c>
    </row>
    <row r="49" spans="1:19" ht="42" customHeight="1">
      <c r="A49" s="1191"/>
      <c r="B49" s="1174"/>
      <c r="C49" s="1174"/>
      <c r="D49" s="1159" t="s">
        <v>2558</v>
      </c>
      <c r="E49" s="1160"/>
      <c r="F49" s="1161"/>
      <c r="G49" s="1175">
        <f t="shared" si="8"/>
        <v>4730000</v>
      </c>
      <c r="H49" s="1176"/>
      <c r="I49" s="1177"/>
      <c r="J49" s="1192"/>
      <c r="K49" s="1166">
        <v>45689</v>
      </c>
      <c r="L49" s="1166">
        <v>46783</v>
      </c>
      <c r="M49" s="1166">
        <v>45689</v>
      </c>
      <c r="N49" s="1166">
        <v>46783</v>
      </c>
      <c r="O49" s="1168"/>
      <c r="P49" s="1169">
        <v>141900000</v>
      </c>
      <c r="Q49" s="1170">
        <f t="shared" si="6"/>
        <v>1095</v>
      </c>
      <c r="R49" s="1170">
        <f t="shared" si="10"/>
        <v>365</v>
      </c>
      <c r="S49" s="1171">
        <f t="shared" si="11"/>
        <v>4730000</v>
      </c>
    </row>
    <row r="50" spans="1:19" ht="42" customHeight="1">
      <c r="A50" s="1191"/>
      <c r="B50" s="1174"/>
      <c r="C50" s="1174"/>
      <c r="D50" s="1159" t="s">
        <v>2559</v>
      </c>
      <c r="E50" s="1160"/>
      <c r="F50" s="1161"/>
      <c r="G50" s="1175" t="str">
        <f t="shared" si="8"/>
        <v>-</v>
      </c>
      <c r="H50" s="1176"/>
      <c r="I50" s="1177"/>
      <c r="J50" s="1192"/>
      <c r="K50" s="1166">
        <v>45842</v>
      </c>
      <c r="L50" s="1166" t="s">
        <v>160</v>
      </c>
      <c r="M50" s="1166">
        <v>45842</v>
      </c>
      <c r="N50" s="1166" t="s">
        <v>160</v>
      </c>
      <c r="O50" s="1168"/>
      <c r="P50" s="1169">
        <v>66000000</v>
      </c>
      <c r="Q50" s="1170">
        <v>365</v>
      </c>
      <c r="R50" s="1170">
        <v>365</v>
      </c>
      <c r="S50" s="1171" t="s">
        <v>25</v>
      </c>
    </row>
    <row r="51" spans="1:19" ht="42" customHeight="1">
      <c r="A51" s="1193"/>
      <c r="B51" s="1182"/>
      <c r="C51" s="1182"/>
      <c r="D51" s="458"/>
      <c r="E51" s="459"/>
      <c r="F51" s="460"/>
      <c r="G51" s="1175"/>
      <c r="H51" s="1176"/>
      <c r="I51" s="1185"/>
      <c r="J51" s="1194"/>
      <c r="K51" s="1154" t="s">
        <v>2511</v>
      </c>
      <c r="L51" s="1154" t="s">
        <v>2512</v>
      </c>
      <c r="M51" s="1154" t="s">
        <v>2513</v>
      </c>
      <c r="N51" s="1154" t="s">
        <v>2514</v>
      </c>
      <c r="O51" s="1155" t="s">
        <v>2515</v>
      </c>
      <c r="P51" s="1155" t="s">
        <v>2516</v>
      </c>
      <c r="Q51" s="1155" t="s">
        <v>2517</v>
      </c>
      <c r="R51" s="1155" t="s">
        <v>19</v>
      </c>
      <c r="S51" s="1155" t="s">
        <v>13</v>
      </c>
    </row>
    <row r="52" spans="1:19" s="1195" customFormat="1" ht="42" customHeight="1">
      <c r="A52" s="1187" t="s">
        <v>1751</v>
      </c>
      <c r="B52" s="1188" t="str">
        <f>B6</f>
        <v>수질관리분야</v>
      </c>
      <c r="C52" s="1188" t="str">
        <f>C6</f>
        <v>전영봉</v>
      </c>
      <c r="D52" s="1159" t="s">
        <v>2560</v>
      </c>
      <c r="E52" s="1160" t="s">
        <v>2560</v>
      </c>
      <c r="F52" s="1161" t="s">
        <v>2560</v>
      </c>
      <c r="G52" s="1175">
        <f>S52</f>
        <v>22352355.824682813</v>
      </c>
      <c r="H52" s="1176"/>
      <c r="I52" s="1189">
        <f>SUM(G52:H67)</f>
        <v>141451067.71374416</v>
      </c>
      <c r="J52" s="1190">
        <v>7</v>
      </c>
      <c r="K52" s="1166">
        <v>46211</v>
      </c>
      <c r="L52" s="1166">
        <v>47944</v>
      </c>
      <c r="M52" s="1167">
        <v>46211</v>
      </c>
      <c r="N52" s="1167">
        <v>47944</v>
      </c>
      <c r="O52" s="1168"/>
      <c r="P52" s="1169">
        <v>1061890000</v>
      </c>
      <c r="Q52" s="1170">
        <f t="shared" ref="Q52:Q66" si="15">L52-K52+1</f>
        <v>1734</v>
      </c>
      <c r="R52" s="1170">
        <f t="shared" ref="R52:R66" si="16">IF((N52-$Q$13+1)&gt;=365,365,(N52-$Q$13+1))</f>
        <v>365</v>
      </c>
      <c r="S52" s="1171">
        <f t="shared" ref="S52:S66" si="17">P52*R52/Q52/10</f>
        <v>22352355.824682813</v>
      </c>
    </row>
    <row r="53" spans="1:19" s="1195" customFormat="1" ht="42" customHeight="1">
      <c r="A53" s="1191"/>
      <c r="B53" s="1174"/>
      <c r="C53" s="1174"/>
      <c r="D53" s="1159" t="s">
        <v>2518</v>
      </c>
      <c r="E53" s="1160" t="s">
        <v>2518</v>
      </c>
      <c r="F53" s="1161" t="s">
        <v>2518</v>
      </c>
      <c r="G53" s="1175">
        <f t="shared" ref="G53:G66" si="18">S53</f>
        <v>26624288.732394367</v>
      </c>
      <c r="H53" s="1176"/>
      <c r="I53" s="1177"/>
      <c r="J53" s="1192"/>
      <c r="K53" s="1166">
        <v>46020</v>
      </c>
      <c r="L53" s="1166">
        <v>46445</v>
      </c>
      <c r="M53" s="1167">
        <v>46020</v>
      </c>
      <c r="N53" s="1167">
        <v>46445</v>
      </c>
      <c r="O53" s="1168"/>
      <c r="P53" s="1169">
        <v>713330000</v>
      </c>
      <c r="Q53" s="1170">
        <f t="shared" si="15"/>
        <v>426</v>
      </c>
      <c r="R53" s="1170">
        <f t="shared" si="16"/>
        <v>159</v>
      </c>
      <c r="S53" s="1171">
        <f t="shared" si="17"/>
        <v>26624288.732394367</v>
      </c>
    </row>
    <row r="54" spans="1:19" s="1195" customFormat="1" ht="42" customHeight="1">
      <c r="A54" s="1191"/>
      <c r="B54" s="1174"/>
      <c r="C54" s="1174"/>
      <c r="D54" s="1159" t="s">
        <v>2561</v>
      </c>
      <c r="E54" s="1160" t="s">
        <v>2561</v>
      </c>
      <c r="F54" s="1161" t="s">
        <v>2561</v>
      </c>
      <c r="G54" s="1175" t="str">
        <f t="shared" si="18"/>
        <v>잔여기간:3개월미만</v>
      </c>
      <c r="H54" s="1176"/>
      <c r="I54" s="1177"/>
      <c r="J54" s="1192"/>
      <c r="K54" s="1166">
        <v>44095</v>
      </c>
      <c r="L54" s="1166">
        <v>46326</v>
      </c>
      <c r="M54" s="1167">
        <v>44095</v>
      </c>
      <c r="N54" s="1167">
        <v>46326</v>
      </c>
      <c r="O54" s="1168"/>
      <c r="P54" s="1169">
        <v>1505020000</v>
      </c>
      <c r="Q54" s="1170">
        <f t="shared" si="15"/>
        <v>2232</v>
      </c>
      <c r="R54" s="1170">
        <f t="shared" si="16"/>
        <v>40</v>
      </c>
      <c r="S54" s="1171" t="s">
        <v>2527</v>
      </c>
    </row>
    <row r="55" spans="1:19" s="1195" customFormat="1" ht="42" customHeight="1">
      <c r="A55" s="1191"/>
      <c r="B55" s="1174"/>
      <c r="C55" s="1174"/>
      <c r="D55" s="1159" t="s">
        <v>2562</v>
      </c>
      <c r="E55" s="1160" t="s">
        <v>2562</v>
      </c>
      <c r="F55" s="1161" t="s">
        <v>2562</v>
      </c>
      <c r="G55" s="1175" t="str">
        <f t="shared" si="18"/>
        <v>잔여기간:3개월미만</v>
      </c>
      <c r="H55" s="1176"/>
      <c r="I55" s="1177"/>
      <c r="J55" s="1192"/>
      <c r="K55" s="1166">
        <v>45371</v>
      </c>
      <c r="L55" s="1166">
        <v>46364</v>
      </c>
      <c r="M55" s="1167">
        <v>45371</v>
      </c>
      <c r="N55" s="1167">
        <v>46364</v>
      </c>
      <c r="O55" s="1168"/>
      <c r="P55" s="1169">
        <v>3596300000</v>
      </c>
      <c r="Q55" s="1170">
        <f t="shared" si="15"/>
        <v>994</v>
      </c>
      <c r="R55" s="1170">
        <f t="shared" si="16"/>
        <v>78</v>
      </c>
      <c r="S55" s="1171" t="s">
        <v>2527</v>
      </c>
    </row>
    <row r="56" spans="1:19" s="1195" customFormat="1" ht="42" customHeight="1">
      <c r="A56" s="1191"/>
      <c r="B56" s="1174"/>
      <c r="C56" s="1174"/>
      <c r="D56" s="1159" t="s">
        <v>2563</v>
      </c>
      <c r="E56" s="1160" t="s">
        <v>2563</v>
      </c>
      <c r="F56" s="1161" t="s">
        <v>2563</v>
      </c>
      <c r="G56" s="1175">
        <f t="shared" si="18"/>
        <v>19105124.743175812</v>
      </c>
      <c r="H56" s="1176"/>
      <c r="I56" s="1177"/>
      <c r="J56" s="1192"/>
      <c r="K56" s="1166">
        <v>43116</v>
      </c>
      <c r="L56" s="1166">
        <v>46522</v>
      </c>
      <c r="M56" s="1167">
        <v>43116</v>
      </c>
      <c r="N56" s="1167">
        <v>46522</v>
      </c>
      <c r="O56" s="1168"/>
      <c r="P56" s="1169">
        <v>2758100000</v>
      </c>
      <c r="Q56" s="1170">
        <f t="shared" si="15"/>
        <v>3407</v>
      </c>
      <c r="R56" s="1170">
        <f t="shared" si="16"/>
        <v>236</v>
      </c>
      <c r="S56" s="1171">
        <f t="shared" si="17"/>
        <v>19105124.743175812</v>
      </c>
    </row>
    <row r="57" spans="1:19" s="1195" customFormat="1" ht="42" customHeight="1">
      <c r="A57" s="1191"/>
      <c r="B57" s="1174"/>
      <c r="C57" s="1174"/>
      <c r="D57" s="1159" t="s">
        <v>2519</v>
      </c>
      <c r="E57" s="1160" t="s">
        <v>2519</v>
      </c>
      <c r="F57" s="1161" t="s">
        <v>2519</v>
      </c>
      <c r="G57" s="1175">
        <f t="shared" si="18"/>
        <v>11021100</v>
      </c>
      <c r="H57" s="1176"/>
      <c r="I57" s="1177"/>
      <c r="J57" s="1192"/>
      <c r="K57" s="1166">
        <v>44972</v>
      </c>
      <c r="L57" s="1166">
        <v>48621</v>
      </c>
      <c r="M57" s="1167">
        <v>44972</v>
      </c>
      <c r="N57" s="1167">
        <v>48621</v>
      </c>
      <c r="O57" s="1168"/>
      <c r="P57" s="1169">
        <v>1102110000</v>
      </c>
      <c r="Q57" s="1170">
        <f t="shared" si="15"/>
        <v>3650</v>
      </c>
      <c r="R57" s="1170">
        <f t="shared" si="16"/>
        <v>365</v>
      </c>
      <c r="S57" s="1171">
        <f t="shared" si="17"/>
        <v>11021100</v>
      </c>
    </row>
    <row r="58" spans="1:19" s="1195" customFormat="1" ht="42" customHeight="1">
      <c r="A58" s="1191"/>
      <c r="B58" s="1174"/>
      <c r="C58" s="1174"/>
      <c r="D58" s="1159" t="s">
        <v>2564</v>
      </c>
      <c r="E58" s="1160" t="s">
        <v>2564</v>
      </c>
      <c r="F58" s="1161" t="s">
        <v>2564</v>
      </c>
      <c r="G58" s="1175">
        <f t="shared" si="18"/>
        <v>13106938.405797102</v>
      </c>
      <c r="H58" s="1176"/>
      <c r="I58" s="1177"/>
      <c r="J58" s="1192"/>
      <c r="K58" s="1166">
        <v>45456</v>
      </c>
      <c r="L58" s="1166">
        <v>48215</v>
      </c>
      <c r="M58" s="1167">
        <v>45456</v>
      </c>
      <c r="N58" s="1167">
        <v>48215</v>
      </c>
      <c r="O58" s="1168"/>
      <c r="P58" s="1169">
        <v>991100000</v>
      </c>
      <c r="Q58" s="1170">
        <f t="shared" si="15"/>
        <v>2760</v>
      </c>
      <c r="R58" s="1170">
        <f t="shared" si="16"/>
        <v>365</v>
      </c>
      <c r="S58" s="1171">
        <f t="shared" si="17"/>
        <v>13106938.405797102</v>
      </c>
    </row>
    <row r="59" spans="1:19" s="1195" customFormat="1" ht="42" customHeight="1">
      <c r="A59" s="1191"/>
      <c r="B59" s="1174"/>
      <c r="C59" s="1174"/>
      <c r="D59" s="1159" t="s">
        <v>2565</v>
      </c>
      <c r="E59" s="1160" t="s">
        <v>2565</v>
      </c>
      <c r="F59" s="1161" t="s">
        <v>2565</v>
      </c>
      <c r="G59" s="1175">
        <f t="shared" si="18"/>
        <v>9915695.8904109579</v>
      </c>
      <c r="H59" s="1176"/>
      <c r="I59" s="1177"/>
      <c r="J59" s="1192"/>
      <c r="K59" s="1166">
        <v>45303</v>
      </c>
      <c r="L59" s="1166">
        <v>46397</v>
      </c>
      <c r="M59" s="1167">
        <v>45303</v>
      </c>
      <c r="N59" s="1167">
        <v>46397</v>
      </c>
      <c r="O59" s="1168"/>
      <c r="P59" s="1169">
        <v>978170000</v>
      </c>
      <c r="Q59" s="1170">
        <f t="shared" si="15"/>
        <v>1095</v>
      </c>
      <c r="R59" s="1170">
        <f t="shared" si="16"/>
        <v>111</v>
      </c>
      <c r="S59" s="1171">
        <f t="shared" si="17"/>
        <v>9915695.8904109579</v>
      </c>
    </row>
    <row r="60" spans="1:19" s="1195" customFormat="1" ht="42" customHeight="1">
      <c r="A60" s="1191"/>
      <c r="B60" s="1174"/>
      <c r="C60" s="1174"/>
      <c r="D60" s="1159" t="s">
        <v>2566</v>
      </c>
      <c r="E60" s="1160" t="s">
        <v>2566</v>
      </c>
      <c r="F60" s="1161" t="s">
        <v>2566</v>
      </c>
      <c r="G60" s="1175">
        <f t="shared" si="18"/>
        <v>5053081.6929133851</v>
      </c>
      <c r="H60" s="1176"/>
      <c r="I60" s="1177"/>
      <c r="J60" s="1192"/>
      <c r="K60" s="1166">
        <v>45372</v>
      </c>
      <c r="L60" s="1166">
        <v>46387</v>
      </c>
      <c r="M60" s="1167">
        <v>45372</v>
      </c>
      <c r="N60" s="1167">
        <v>46387</v>
      </c>
      <c r="O60" s="1168"/>
      <c r="P60" s="1169">
        <v>508310000</v>
      </c>
      <c r="Q60" s="1170">
        <f t="shared" si="15"/>
        <v>1016</v>
      </c>
      <c r="R60" s="1170">
        <f t="shared" si="16"/>
        <v>101</v>
      </c>
      <c r="S60" s="1171">
        <f t="shared" si="17"/>
        <v>5053081.6929133851</v>
      </c>
    </row>
    <row r="61" spans="1:19" s="1195" customFormat="1" ht="42" customHeight="1">
      <c r="A61" s="1191"/>
      <c r="B61" s="1174"/>
      <c r="C61" s="1174"/>
      <c r="D61" s="1159" t="s">
        <v>2567</v>
      </c>
      <c r="E61" s="1160" t="s">
        <v>2568</v>
      </c>
      <c r="F61" s="1161" t="s">
        <v>2568</v>
      </c>
      <c r="G61" s="1175" t="str">
        <f t="shared" si="18"/>
        <v>3개월이상 중지용역</v>
      </c>
      <c r="H61" s="1176"/>
      <c r="I61" s="1177"/>
      <c r="J61" s="1192"/>
      <c r="K61" s="1166">
        <v>38786</v>
      </c>
      <c r="L61" s="1166">
        <v>43830</v>
      </c>
      <c r="M61" s="1167">
        <v>38786</v>
      </c>
      <c r="N61" s="1167">
        <v>43830</v>
      </c>
      <c r="O61" s="1179">
        <v>43825</v>
      </c>
      <c r="P61" s="1169">
        <v>931084000</v>
      </c>
      <c r="Q61" s="1170">
        <f t="shared" si="15"/>
        <v>5045</v>
      </c>
      <c r="R61" s="1170">
        <f t="shared" ref="R61:R62" si="19">IF((N61-O61+1)&gt;=365,365,(N61-O61+1))</f>
        <v>6</v>
      </c>
      <c r="S61" s="1171" t="s">
        <v>2522</v>
      </c>
    </row>
    <row r="62" spans="1:19" s="1195" customFormat="1" ht="42" customHeight="1">
      <c r="A62" s="1191"/>
      <c r="B62" s="1174"/>
      <c r="C62" s="1174"/>
      <c r="D62" s="1159" t="s">
        <v>2569</v>
      </c>
      <c r="E62" s="1160" t="s">
        <v>2570</v>
      </c>
      <c r="F62" s="1161" t="s">
        <v>2570</v>
      </c>
      <c r="G62" s="1175" t="str">
        <f t="shared" si="18"/>
        <v>3개월이상 중지용역</v>
      </c>
      <c r="H62" s="1176"/>
      <c r="I62" s="1177"/>
      <c r="J62" s="1192"/>
      <c r="K62" s="1166">
        <v>40177</v>
      </c>
      <c r="L62" s="1166">
        <v>41927</v>
      </c>
      <c r="M62" s="1167">
        <v>41225</v>
      </c>
      <c r="N62" s="1167">
        <v>41927</v>
      </c>
      <c r="O62" s="1179">
        <v>41858</v>
      </c>
      <c r="P62" s="1169">
        <v>1640102000</v>
      </c>
      <c r="Q62" s="1170">
        <f t="shared" si="15"/>
        <v>1751</v>
      </c>
      <c r="R62" s="1170">
        <f t="shared" si="19"/>
        <v>70</v>
      </c>
      <c r="S62" s="1171" t="s">
        <v>2522</v>
      </c>
    </row>
    <row r="63" spans="1:19" s="1195" customFormat="1" ht="42" customHeight="1">
      <c r="A63" s="1191"/>
      <c r="B63" s="1174"/>
      <c r="C63" s="1174"/>
      <c r="D63" s="1159" t="s">
        <v>2530</v>
      </c>
      <c r="E63" s="1160" t="s">
        <v>2530</v>
      </c>
      <c r="F63" s="1161" t="s">
        <v>2530</v>
      </c>
      <c r="G63" s="1175">
        <f t="shared" si="18"/>
        <v>16771435.72286744</v>
      </c>
      <c r="H63" s="1176"/>
      <c r="I63" s="1177"/>
      <c r="J63" s="1192"/>
      <c r="K63" s="1166">
        <v>44987</v>
      </c>
      <c r="L63" s="1166">
        <v>47483</v>
      </c>
      <c r="M63" s="1167">
        <v>44987</v>
      </c>
      <c r="N63" s="1167">
        <v>47483</v>
      </c>
      <c r="O63" s="1168"/>
      <c r="P63" s="1169">
        <v>1147350000</v>
      </c>
      <c r="Q63" s="1170">
        <f t="shared" si="15"/>
        <v>2497</v>
      </c>
      <c r="R63" s="1170">
        <f t="shared" si="16"/>
        <v>365</v>
      </c>
      <c r="S63" s="1171">
        <f t="shared" si="17"/>
        <v>16771435.72286744</v>
      </c>
    </row>
    <row r="64" spans="1:19" s="1195" customFormat="1" ht="42" customHeight="1">
      <c r="A64" s="1191"/>
      <c r="B64" s="1174"/>
      <c r="C64" s="1174"/>
      <c r="D64" s="1159" t="s">
        <v>2571</v>
      </c>
      <c r="E64" s="1160" t="s">
        <v>2572</v>
      </c>
      <c r="F64" s="1161" t="s">
        <v>2572</v>
      </c>
      <c r="G64" s="1175" t="str">
        <f t="shared" si="18"/>
        <v>3개월이상 중지용역</v>
      </c>
      <c r="H64" s="1176"/>
      <c r="I64" s="1177"/>
      <c r="J64" s="1192"/>
      <c r="K64" s="1166">
        <v>44845</v>
      </c>
      <c r="L64" s="1166">
        <v>46304</v>
      </c>
      <c r="M64" s="1167">
        <v>44845</v>
      </c>
      <c r="N64" s="1167">
        <v>46304</v>
      </c>
      <c r="O64" s="1179">
        <v>46156</v>
      </c>
      <c r="P64" s="1169">
        <v>999100000</v>
      </c>
      <c r="Q64" s="1170">
        <f t="shared" si="15"/>
        <v>1460</v>
      </c>
      <c r="R64" s="1170">
        <f t="shared" ref="R64" si="20">IF((N64-O64+1)&gt;=365,365,(N64-O64+1))</f>
        <v>149</v>
      </c>
      <c r="S64" s="1171" t="s">
        <v>2522</v>
      </c>
    </row>
    <row r="65" spans="1:19" s="1195" customFormat="1" ht="42" customHeight="1">
      <c r="A65" s="1191"/>
      <c r="B65" s="1174"/>
      <c r="C65" s="1174"/>
      <c r="D65" s="1159" t="s">
        <v>2573</v>
      </c>
      <c r="E65" s="1160" t="s">
        <v>2574</v>
      </c>
      <c r="F65" s="1161" t="s">
        <v>2574</v>
      </c>
      <c r="G65" s="1175" t="str">
        <f t="shared" si="18"/>
        <v>-</v>
      </c>
      <c r="H65" s="1176"/>
      <c r="I65" s="1177"/>
      <c r="J65" s="1192"/>
      <c r="K65" s="1166">
        <v>45321</v>
      </c>
      <c r="L65" s="1166">
        <v>47147</v>
      </c>
      <c r="M65" s="1167">
        <v>45321</v>
      </c>
      <c r="N65" s="1167">
        <v>47147</v>
      </c>
      <c r="O65" s="1168"/>
      <c r="P65" s="1169">
        <v>1723480000</v>
      </c>
      <c r="Q65" s="1170">
        <f t="shared" si="15"/>
        <v>1827</v>
      </c>
      <c r="R65" s="1170">
        <f t="shared" si="16"/>
        <v>365</v>
      </c>
      <c r="S65" s="1171" t="s">
        <v>25</v>
      </c>
    </row>
    <row r="66" spans="1:19" s="1195" customFormat="1" ht="42" customHeight="1">
      <c r="A66" s="1191"/>
      <c r="B66" s="1174"/>
      <c r="C66" s="1174"/>
      <c r="D66" s="1159" t="s">
        <v>2575</v>
      </c>
      <c r="E66" s="1160" t="s">
        <v>2575</v>
      </c>
      <c r="F66" s="1161" t="s">
        <v>2575</v>
      </c>
      <c r="G66" s="1175">
        <f t="shared" si="18"/>
        <v>17501046.701502286</v>
      </c>
      <c r="H66" s="1176"/>
      <c r="I66" s="1177"/>
      <c r="J66" s="1192"/>
      <c r="K66" s="1166">
        <v>44421</v>
      </c>
      <c r="L66" s="1166">
        <v>47482</v>
      </c>
      <c r="M66" s="1167">
        <v>44421</v>
      </c>
      <c r="N66" s="1167">
        <v>47482</v>
      </c>
      <c r="O66" s="1168"/>
      <c r="P66" s="1169">
        <v>1468170000</v>
      </c>
      <c r="Q66" s="1170">
        <f t="shared" si="15"/>
        <v>3062</v>
      </c>
      <c r="R66" s="1170">
        <f t="shared" si="16"/>
        <v>365</v>
      </c>
      <c r="S66" s="1171">
        <f t="shared" si="17"/>
        <v>17501046.701502286</v>
      </c>
    </row>
    <row r="67" spans="1:19" s="1195" customFormat="1" ht="42" customHeight="1">
      <c r="A67" s="1193"/>
      <c r="B67" s="1182"/>
      <c r="C67" s="1182"/>
      <c r="D67" s="1159"/>
      <c r="E67" s="1160"/>
      <c r="F67" s="1161"/>
      <c r="G67" s="1183"/>
      <c r="H67" s="1184"/>
      <c r="I67" s="1185"/>
      <c r="J67" s="1194"/>
      <c r="K67" s="1154" t="s">
        <v>2511</v>
      </c>
      <c r="L67" s="1154" t="s">
        <v>2512</v>
      </c>
      <c r="M67" s="1154" t="s">
        <v>2513</v>
      </c>
      <c r="N67" s="1154" t="s">
        <v>2514</v>
      </c>
      <c r="O67" s="1155" t="s">
        <v>2515</v>
      </c>
      <c r="P67" s="1155" t="s">
        <v>2516</v>
      </c>
      <c r="Q67" s="1155" t="s">
        <v>2517</v>
      </c>
      <c r="R67" s="1155" t="s">
        <v>19</v>
      </c>
      <c r="S67" s="1155" t="s">
        <v>13</v>
      </c>
    </row>
    <row r="68" spans="1:19" ht="42" customHeight="1">
      <c r="A68" s="1187" t="s">
        <v>1751</v>
      </c>
      <c r="B68" s="1188" t="s">
        <v>225</v>
      </c>
      <c r="C68" s="1188" t="str">
        <f>C7</f>
        <v>서충열</v>
      </c>
      <c r="D68" s="1159" t="s">
        <v>2563</v>
      </c>
      <c r="E68" s="1160" t="s">
        <v>2563</v>
      </c>
      <c r="F68" s="1161" t="s">
        <v>2563</v>
      </c>
      <c r="G68" s="1175">
        <f>S68</f>
        <v>19105124.743175812</v>
      </c>
      <c r="H68" s="1176"/>
      <c r="I68" s="1189">
        <f>SUM(G68:H77)</f>
        <v>180480164.72522563</v>
      </c>
      <c r="J68" s="1190">
        <v>7</v>
      </c>
      <c r="K68" s="1166">
        <v>43116</v>
      </c>
      <c r="L68" s="1166">
        <v>46522</v>
      </c>
      <c r="M68" s="1167">
        <v>45428</v>
      </c>
      <c r="N68" s="1167">
        <v>46522</v>
      </c>
      <c r="O68" s="1168"/>
      <c r="P68" s="1169">
        <v>2758100000</v>
      </c>
      <c r="Q68" s="1170">
        <f t="shared" ref="Q68:Q76" si="21">L68-K68+1</f>
        <v>3407</v>
      </c>
      <c r="R68" s="1170">
        <f t="shared" ref="R68:R76" si="22">IF((N68-$Q$13+1)&gt;=365,365,(N68-$Q$13+1))</f>
        <v>236</v>
      </c>
      <c r="S68" s="1171">
        <f t="shared" ref="S68:S75" si="23">P68*R68/Q68/10</f>
        <v>19105124.743175812</v>
      </c>
    </row>
    <row r="69" spans="1:19" ht="42" customHeight="1">
      <c r="A69" s="1191"/>
      <c r="B69" s="1174"/>
      <c r="C69" s="1174"/>
      <c r="D69" s="1159" t="s">
        <v>2520</v>
      </c>
      <c r="E69" s="1160" t="s">
        <v>2521</v>
      </c>
      <c r="F69" s="1161" t="s">
        <v>2521</v>
      </c>
      <c r="G69" s="1175" t="str">
        <f t="shared" ref="G69:G76" si="24">S69</f>
        <v>3개월이상 중지용역</v>
      </c>
      <c r="H69" s="1176"/>
      <c r="I69" s="1177"/>
      <c r="J69" s="1192"/>
      <c r="K69" s="1166">
        <v>45813</v>
      </c>
      <c r="L69" s="1166">
        <v>45992</v>
      </c>
      <c r="M69" s="1167">
        <v>45813</v>
      </c>
      <c r="N69" s="1167">
        <v>45992</v>
      </c>
      <c r="O69" s="1179">
        <v>45967</v>
      </c>
      <c r="P69" s="1169">
        <v>184870000</v>
      </c>
      <c r="Q69" s="1170">
        <f t="shared" si="21"/>
        <v>180</v>
      </c>
      <c r="R69" s="1170">
        <f t="shared" ref="R69:R70" si="25">IF((N69-O69+1)&gt;=365,365,(N69-O69+1))</f>
        <v>26</v>
      </c>
      <c r="S69" s="1171" t="s">
        <v>2522</v>
      </c>
    </row>
    <row r="70" spans="1:19" ht="42" customHeight="1">
      <c r="A70" s="1191"/>
      <c r="B70" s="1174"/>
      <c r="C70" s="1174"/>
      <c r="D70" s="1159" t="s">
        <v>2576</v>
      </c>
      <c r="E70" s="1160" t="s">
        <v>2577</v>
      </c>
      <c r="F70" s="1161" t="s">
        <v>2577</v>
      </c>
      <c r="G70" s="1175" t="str">
        <f t="shared" si="24"/>
        <v>3개월이상 중지용역</v>
      </c>
      <c r="H70" s="1176"/>
      <c r="I70" s="1177"/>
      <c r="J70" s="1192"/>
      <c r="K70" s="1166">
        <v>44754</v>
      </c>
      <c r="L70" s="1166">
        <v>46112</v>
      </c>
      <c r="M70" s="1167">
        <v>44754</v>
      </c>
      <c r="N70" s="1167">
        <v>46112</v>
      </c>
      <c r="O70" s="1179">
        <v>46105</v>
      </c>
      <c r="P70" s="1169">
        <v>1588200000</v>
      </c>
      <c r="Q70" s="1170">
        <f t="shared" si="21"/>
        <v>1359</v>
      </c>
      <c r="R70" s="1170">
        <f t="shared" si="25"/>
        <v>8</v>
      </c>
      <c r="S70" s="1171" t="s">
        <v>2522</v>
      </c>
    </row>
    <row r="71" spans="1:19" ht="42" customHeight="1">
      <c r="A71" s="1191"/>
      <c r="B71" s="1174"/>
      <c r="C71" s="1174"/>
      <c r="D71" s="1159" t="s">
        <v>2578</v>
      </c>
      <c r="E71" s="1160" t="s">
        <v>2578</v>
      </c>
      <c r="F71" s="1161" t="s">
        <v>2578</v>
      </c>
      <c r="G71" s="1175" t="str">
        <f t="shared" si="24"/>
        <v>잔여기간:3개월미만</v>
      </c>
      <c r="H71" s="1176"/>
      <c r="I71" s="1177"/>
      <c r="J71" s="1192"/>
      <c r="K71" s="1166">
        <v>44071</v>
      </c>
      <c r="L71" s="1166">
        <v>46295</v>
      </c>
      <c r="M71" s="1167">
        <v>45428</v>
      </c>
      <c r="N71" s="1167">
        <v>46295</v>
      </c>
      <c r="O71" s="1168"/>
      <c r="P71" s="1169">
        <v>1723700000</v>
      </c>
      <c r="Q71" s="1170">
        <f t="shared" si="21"/>
        <v>2225</v>
      </c>
      <c r="R71" s="1170">
        <f t="shared" si="22"/>
        <v>9</v>
      </c>
      <c r="S71" s="1171" t="s">
        <v>2527</v>
      </c>
    </row>
    <row r="72" spans="1:19" ht="42" customHeight="1">
      <c r="A72" s="1191"/>
      <c r="B72" s="1174"/>
      <c r="C72" s="1174"/>
      <c r="D72" s="1159" t="s">
        <v>2566</v>
      </c>
      <c r="E72" s="1160" t="s">
        <v>2566</v>
      </c>
      <c r="F72" s="1161" t="s">
        <v>2566</v>
      </c>
      <c r="G72" s="1175">
        <f t="shared" si="24"/>
        <v>5053081.6929133851</v>
      </c>
      <c r="H72" s="1176"/>
      <c r="I72" s="1177"/>
      <c r="J72" s="1192"/>
      <c r="K72" s="1166">
        <v>45372</v>
      </c>
      <c r="L72" s="1166">
        <v>46387</v>
      </c>
      <c r="M72" s="1167">
        <v>45372</v>
      </c>
      <c r="N72" s="1167">
        <v>46387</v>
      </c>
      <c r="O72" s="1168"/>
      <c r="P72" s="1169">
        <v>508310000</v>
      </c>
      <c r="Q72" s="1170">
        <f t="shared" si="21"/>
        <v>1016</v>
      </c>
      <c r="R72" s="1170">
        <f t="shared" si="22"/>
        <v>101</v>
      </c>
      <c r="S72" s="1171">
        <f t="shared" si="23"/>
        <v>5053081.6929133851</v>
      </c>
    </row>
    <row r="73" spans="1:19" ht="42" customHeight="1">
      <c r="A73" s="1191"/>
      <c r="B73" s="1174"/>
      <c r="C73" s="1174"/>
      <c r="D73" s="1159" t="s">
        <v>2579</v>
      </c>
      <c r="E73" s="1160" t="s">
        <v>2579</v>
      </c>
      <c r="F73" s="1161" t="s">
        <v>2579</v>
      </c>
      <c r="G73" s="1175">
        <f t="shared" si="24"/>
        <v>49160052.487448655</v>
      </c>
      <c r="H73" s="1176"/>
      <c r="I73" s="1177"/>
      <c r="J73" s="1192"/>
      <c r="K73" s="1166">
        <v>46000</v>
      </c>
      <c r="L73" s="1166">
        <v>48190</v>
      </c>
      <c r="M73" s="1167">
        <v>46000</v>
      </c>
      <c r="N73" s="1167">
        <v>48190</v>
      </c>
      <c r="O73" s="1168"/>
      <c r="P73" s="1169">
        <v>2950950000</v>
      </c>
      <c r="Q73" s="1170">
        <f t="shared" si="21"/>
        <v>2191</v>
      </c>
      <c r="R73" s="1170">
        <f t="shared" si="22"/>
        <v>365</v>
      </c>
      <c r="S73" s="1171">
        <f t="shared" si="23"/>
        <v>49160052.487448655</v>
      </c>
    </row>
    <row r="74" spans="1:19" ht="42" customHeight="1">
      <c r="A74" s="1191"/>
      <c r="B74" s="1174"/>
      <c r="C74" s="1174"/>
      <c r="D74" s="1159" t="s">
        <v>2580</v>
      </c>
      <c r="E74" s="1160" t="s">
        <v>2580</v>
      </c>
      <c r="F74" s="1161" t="s">
        <v>2580</v>
      </c>
      <c r="G74" s="1175">
        <f t="shared" si="24"/>
        <v>84699775</v>
      </c>
      <c r="H74" s="1176"/>
      <c r="I74" s="1177"/>
      <c r="J74" s="1192"/>
      <c r="K74" s="1166">
        <v>46113</v>
      </c>
      <c r="L74" s="1166">
        <v>47572</v>
      </c>
      <c r="M74" s="1167">
        <v>46113</v>
      </c>
      <c r="N74" s="1167">
        <v>47572</v>
      </c>
      <c r="O74" s="1168"/>
      <c r="P74" s="1169">
        <v>3387991000</v>
      </c>
      <c r="Q74" s="1170">
        <f t="shared" si="21"/>
        <v>1460</v>
      </c>
      <c r="R74" s="1170">
        <f t="shared" si="22"/>
        <v>365</v>
      </c>
      <c r="S74" s="1171">
        <f t="shared" si="23"/>
        <v>84699775</v>
      </c>
    </row>
    <row r="75" spans="1:19" ht="42" customHeight="1">
      <c r="A75" s="1191"/>
      <c r="B75" s="1174"/>
      <c r="C75" s="1174"/>
      <c r="D75" s="1159" t="s">
        <v>2581</v>
      </c>
      <c r="E75" s="1160" t="s">
        <v>2581</v>
      </c>
      <c r="F75" s="1161" t="s">
        <v>2581</v>
      </c>
      <c r="G75" s="1175">
        <f t="shared" si="24"/>
        <v>22462130.801687766</v>
      </c>
      <c r="H75" s="1176"/>
      <c r="I75" s="1177"/>
      <c r="J75" s="1192"/>
      <c r="K75" s="1166">
        <v>46021</v>
      </c>
      <c r="L75" s="1166">
        <v>48390</v>
      </c>
      <c r="M75" s="1167">
        <v>46021</v>
      </c>
      <c r="N75" s="1167">
        <v>48390</v>
      </c>
      <c r="O75" s="1168"/>
      <c r="P75" s="1169">
        <v>1458500000</v>
      </c>
      <c r="Q75" s="1170">
        <f t="shared" si="21"/>
        <v>2370</v>
      </c>
      <c r="R75" s="1170">
        <f t="shared" si="22"/>
        <v>365</v>
      </c>
      <c r="S75" s="1171">
        <f t="shared" si="23"/>
        <v>22462130.801687766</v>
      </c>
    </row>
    <row r="76" spans="1:19" ht="42" customHeight="1">
      <c r="A76" s="1191"/>
      <c r="B76" s="1174"/>
      <c r="C76" s="1174"/>
      <c r="D76" s="1159" t="s">
        <v>2582</v>
      </c>
      <c r="E76" s="1160" t="s">
        <v>2583</v>
      </c>
      <c r="F76" s="1161" t="s">
        <v>2583</v>
      </c>
      <c r="G76" s="1175" t="str">
        <f t="shared" si="24"/>
        <v>-</v>
      </c>
      <c r="H76" s="1176"/>
      <c r="I76" s="1177"/>
      <c r="J76" s="1192"/>
      <c r="K76" s="1166">
        <v>45972</v>
      </c>
      <c r="L76" s="1166">
        <v>46387</v>
      </c>
      <c r="M76" s="1167">
        <v>45972</v>
      </c>
      <c r="N76" s="1167">
        <v>46387</v>
      </c>
      <c r="O76" s="1168"/>
      <c r="P76" s="1169">
        <v>1364990000</v>
      </c>
      <c r="Q76" s="1170">
        <f t="shared" si="21"/>
        <v>416</v>
      </c>
      <c r="R76" s="1170">
        <f t="shared" si="22"/>
        <v>101</v>
      </c>
      <c r="S76" s="1171" t="s">
        <v>25</v>
      </c>
    </row>
    <row r="77" spans="1:19" ht="42" customHeight="1">
      <c r="A77" s="1193"/>
      <c r="B77" s="1182"/>
      <c r="C77" s="1182"/>
      <c r="D77" s="1159"/>
      <c r="E77" s="1160"/>
      <c r="F77" s="1161"/>
      <c r="G77" s="1183"/>
      <c r="H77" s="1184"/>
      <c r="I77" s="1185"/>
      <c r="J77" s="1194"/>
      <c r="K77" s="1154" t="s">
        <v>2511</v>
      </c>
      <c r="L77" s="1154" t="s">
        <v>2512</v>
      </c>
      <c r="M77" s="1154" t="s">
        <v>2513</v>
      </c>
      <c r="N77" s="1154" t="s">
        <v>2514</v>
      </c>
      <c r="O77" s="1155" t="s">
        <v>2515</v>
      </c>
      <c r="P77" s="1155" t="s">
        <v>2516</v>
      </c>
      <c r="Q77" s="1155" t="s">
        <v>2517</v>
      </c>
      <c r="R77" s="1155" t="s">
        <v>19</v>
      </c>
      <c r="S77" s="1155" t="s">
        <v>13</v>
      </c>
    </row>
    <row r="78" spans="1:19" ht="42" customHeight="1">
      <c r="A78" s="1187" t="s">
        <v>1825</v>
      </c>
      <c r="B78" s="1188" t="str">
        <f>B8</f>
        <v>대기관리분야</v>
      </c>
      <c r="C78" s="1188" t="str">
        <f>C8</f>
        <v>신규현</v>
      </c>
      <c r="D78" s="1159" t="s">
        <v>2560</v>
      </c>
      <c r="E78" s="1160" t="s">
        <v>2560</v>
      </c>
      <c r="F78" s="1161" t="s">
        <v>2560</v>
      </c>
      <c r="G78" s="1175">
        <f t="shared" ref="G78:G91" si="26">S78</f>
        <v>22352355.824682813</v>
      </c>
      <c r="H78" s="1176"/>
      <c r="I78" s="1189">
        <f>SUM(G78:H92)</f>
        <v>219251826.22090173</v>
      </c>
      <c r="J78" s="1190">
        <v>7</v>
      </c>
      <c r="K78" s="1166">
        <v>46211</v>
      </c>
      <c r="L78" s="1166">
        <v>47944</v>
      </c>
      <c r="M78" s="1167">
        <v>46211</v>
      </c>
      <c r="N78" s="1167">
        <v>47944</v>
      </c>
      <c r="O78" s="1168"/>
      <c r="P78" s="1169">
        <v>1061890000</v>
      </c>
      <c r="Q78" s="1170">
        <f t="shared" ref="Q78:Q91" si="27">L78-K78+1</f>
        <v>1734</v>
      </c>
      <c r="R78" s="1170">
        <f t="shared" ref="R78:R91" si="28">IF((N78-$Q$13+1)&gt;=365,365,(N78-$Q$13+1))</f>
        <v>365</v>
      </c>
      <c r="S78" s="1171">
        <f t="shared" ref="S78:S91" si="29">P78*R78/Q78/10</f>
        <v>22352355.824682813</v>
      </c>
    </row>
    <row r="79" spans="1:19" ht="42" customHeight="1">
      <c r="A79" s="1191"/>
      <c r="B79" s="1174"/>
      <c r="C79" s="1174"/>
      <c r="D79" s="1159" t="s">
        <v>2564</v>
      </c>
      <c r="E79" s="1160" t="s">
        <v>2564</v>
      </c>
      <c r="F79" s="1161" t="s">
        <v>2564</v>
      </c>
      <c r="G79" s="1175">
        <f t="shared" si="26"/>
        <v>13106938.405797102</v>
      </c>
      <c r="H79" s="1176"/>
      <c r="I79" s="1177"/>
      <c r="J79" s="1192"/>
      <c r="K79" s="1166">
        <v>45456</v>
      </c>
      <c r="L79" s="1166">
        <v>48215</v>
      </c>
      <c r="M79" s="1167">
        <v>45456</v>
      </c>
      <c r="N79" s="1167">
        <v>48215</v>
      </c>
      <c r="O79" s="1168"/>
      <c r="P79" s="1169">
        <v>991100000</v>
      </c>
      <c r="Q79" s="1170">
        <f t="shared" si="27"/>
        <v>2760</v>
      </c>
      <c r="R79" s="1170">
        <f t="shared" si="28"/>
        <v>365</v>
      </c>
      <c r="S79" s="1171">
        <f t="shared" si="29"/>
        <v>13106938.405797102</v>
      </c>
    </row>
    <row r="80" spans="1:19" ht="42" customHeight="1">
      <c r="A80" s="1191"/>
      <c r="B80" s="1174"/>
      <c r="C80" s="1174"/>
      <c r="D80" s="1159" t="s">
        <v>2584</v>
      </c>
      <c r="E80" s="1160" t="s">
        <v>2584</v>
      </c>
      <c r="F80" s="1161" t="s">
        <v>2584</v>
      </c>
      <c r="G80" s="1175">
        <f t="shared" si="26"/>
        <v>15396969.420356002</v>
      </c>
      <c r="H80" s="1176"/>
      <c r="I80" s="1177"/>
      <c r="J80" s="1192"/>
      <c r="K80" s="1166">
        <v>45744</v>
      </c>
      <c r="L80" s="1166">
        <v>47934</v>
      </c>
      <c r="M80" s="1167">
        <v>45744</v>
      </c>
      <c r="N80" s="1167">
        <v>47934</v>
      </c>
      <c r="O80" s="1168"/>
      <c r="P80" s="1169">
        <v>924240000</v>
      </c>
      <c r="Q80" s="1170">
        <f t="shared" si="27"/>
        <v>2191</v>
      </c>
      <c r="R80" s="1170">
        <f t="shared" si="28"/>
        <v>365</v>
      </c>
      <c r="S80" s="1171">
        <f t="shared" si="29"/>
        <v>15396969.420356002</v>
      </c>
    </row>
    <row r="81" spans="1:19" ht="42" customHeight="1">
      <c r="A81" s="1191"/>
      <c r="B81" s="1174"/>
      <c r="C81" s="1174"/>
      <c r="D81" s="1159" t="s">
        <v>2524</v>
      </c>
      <c r="E81" s="1160" t="s">
        <v>2525</v>
      </c>
      <c r="F81" s="1161" t="s">
        <v>2525</v>
      </c>
      <c r="G81" s="1175" t="str">
        <f t="shared" si="26"/>
        <v>3개월이상 중지용역</v>
      </c>
      <c r="H81" s="1176"/>
      <c r="I81" s="1177"/>
      <c r="J81" s="1192"/>
      <c r="K81" s="1166">
        <v>45621</v>
      </c>
      <c r="L81" s="1166">
        <v>46340</v>
      </c>
      <c r="M81" s="1167">
        <v>45621</v>
      </c>
      <c r="N81" s="1167">
        <v>46340</v>
      </c>
      <c r="O81" s="1179">
        <v>46135</v>
      </c>
      <c r="P81" s="1169">
        <v>573470000</v>
      </c>
      <c r="Q81" s="1170">
        <f t="shared" si="27"/>
        <v>720</v>
      </c>
      <c r="R81" s="1170">
        <f t="shared" ref="R81" si="30">IF((N81-O81+1)&gt;=365,365,(N81-O81+1))</f>
        <v>206</v>
      </c>
      <c r="S81" s="1171" t="s">
        <v>2522</v>
      </c>
    </row>
    <row r="82" spans="1:19" ht="42" customHeight="1">
      <c r="A82" s="1191"/>
      <c r="B82" s="1174"/>
      <c r="C82" s="1174"/>
      <c r="D82" s="1159" t="s">
        <v>2566</v>
      </c>
      <c r="E82" s="1160" t="s">
        <v>2566</v>
      </c>
      <c r="F82" s="1161" t="s">
        <v>2566</v>
      </c>
      <c r="G82" s="1175">
        <f t="shared" si="26"/>
        <v>5053081.6929133851</v>
      </c>
      <c r="H82" s="1176"/>
      <c r="I82" s="1177"/>
      <c r="J82" s="1192"/>
      <c r="K82" s="1166">
        <v>45372</v>
      </c>
      <c r="L82" s="1166">
        <v>46387</v>
      </c>
      <c r="M82" s="1167">
        <v>45372</v>
      </c>
      <c r="N82" s="1167">
        <v>46387</v>
      </c>
      <c r="O82" s="1168"/>
      <c r="P82" s="1169">
        <v>508310000</v>
      </c>
      <c r="Q82" s="1170">
        <f t="shared" si="27"/>
        <v>1016</v>
      </c>
      <c r="R82" s="1170">
        <f t="shared" si="28"/>
        <v>101</v>
      </c>
      <c r="S82" s="1171">
        <f t="shared" si="29"/>
        <v>5053081.6929133851</v>
      </c>
    </row>
    <row r="83" spans="1:19" ht="42" customHeight="1">
      <c r="A83" s="1191"/>
      <c r="B83" s="1174"/>
      <c r="C83" s="1174"/>
      <c r="D83" s="1159" t="s">
        <v>2585</v>
      </c>
      <c r="E83" s="1160" t="s">
        <v>2585</v>
      </c>
      <c r="F83" s="1161" t="s">
        <v>2585</v>
      </c>
      <c r="G83" s="1175">
        <f t="shared" si="26"/>
        <v>8846210.7855846509</v>
      </c>
      <c r="H83" s="1176"/>
      <c r="I83" s="1177"/>
      <c r="J83" s="1192"/>
      <c r="K83" s="1166">
        <v>44133</v>
      </c>
      <c r="L83" s="1166">
        <v>47989</v>
      </c>
      <c r="M83" s="1167">
        <v>45338</v>
      </c>
      <c r="N83" s="1167">
        <v>47989</v>
      </c>
      <c r="O83" s="1168"/>
      <c r="P83" s="1169">
        <v>934790000</v>
      </c>
      <c r="Q83" s="1170">
        <f t="shared" si="27"/>
        <v>3857</v>
      </c>
      <c r="R83" s="1170">
        <f t="shared" si="28"/>
        <v>365</v>
      </c>
      <c r="S83" s="1171">
        <f t="shared" si="29"/>
        <v>8846210.7855846509</v>
      </c>
    </row>
    <row r="84" spans="1:19" ht="42" customHeight="1">
      <c r="A84" s="1191"/>
      <c r="B84" s="1174"/>
      <c r="C84" s="1174"/>
      <c r="D84" s="1159" t="s">
        <v>2531</v>
      </c>
      <c r="E84" s="1160" t="s">
        <v>2532</v>
      </c>
      <c r="F84" s="1161" t="s">
        <v>2532</v>
      </c>
      <c r="G84" s="1175" t="str">
        <f t="shared" si="26"/>
        <v>3개월이상 중지용역</v>
      </c>
      <c r="H84" s="1176"/>
      <c r="I84" s="1177"/>
      <c r="J84" s="1192"/>
      <c r="K84" s="1166">
        <v>45603</v>
      </c>
      <c r="L84" s="1166">
        <v>46322</v>
      </c>
      <c r="M84" s="1167">
        <v>45603</v>
      </c>
      <c r="N84" s="1167">
        <v>46322</v>
      </c>
      <c r="O84" s="1179">
        <v>46002</v>
      </c>
      <c r="P84" s="1169">
        <v>335950000</v>
      </c>
      <c r="Q84" s="1170">
        <f t="shared" si="27"/>
        <v>720</v>
      </c>
      <c r="R84" s="1170">
        <f t="shared" ref="R84:R85" si="31">IF((N84-O84+1)&gt;=365,365,(N84-O84+1))</f>
        <v>321</v>
      </c>
      <c r="S84" s="1171" t="s">
        <v>2522</v>
      </c>
    </row>
    <row r="85" spans="1:19" ht="42" customHeight="1">
      <c r="A85" s="1191"/>
      <c r="B85" s="1174"/>
      <c r="C85" s="1174"/>
      <c r="D85" s="1159" t="s">
        <v>2534</v>
      </c>
      <c r="E85" s="1160" t="s">
        <v>2535</v>
      </c>
      <c r="F85" s="1161" t="s">
        <v>2535</v>
      </c>
      <c r="G85" s="1175" t="str">
        <f t="shared" si="26"/>
        <v>잔여기간:3개월미만</v>
      </c>
      <c r="H85" s="1176"/>
      <c r="I85" s="1177"/>
      <c r="J85" s="1192"/>
      <c r="K85" s="1166">
        <v>44901</v>
      </c>
      <c r="L85" s="1166">
        <v>46203</v>
      </c>
      <c r="M85" s="1167">
        <v>45526</v>
      </c>
      <c r="N85" s="1167">
        <v>46203</v>
      </c>
      <c r="O85" s="1179">
        <v>46198</v>
      </c>
      <c r="P85" s="1169">
        <v>624000000</v>
      </c>
      <c r="Q85" s="1170">
        <f t="shared" si="27"/>
        <v>1303</v>
      </c>
      <c r="R85" s="1170">
        <f t="shared" si="31"/>
        <v>6</v>
      </c>
      <c r="S85" s="1171" t="s">
        <v>2527</v>
      </c>
    </row>
    <row r="86" spans="1:19" ht="42" customHeight="1">
      <c r="A86" s="1191"/>
      <c r="B86" s="1174"/>
      <c r="C86" s="1174"/>
      <c r="D86" s="1159" t="s">
        <v>2586</v>
      </c>
      <c r="E86" s="1160" t="s">
        <v>2586</v>
      </c>
      <c r="F86" s="1161" t="s">
        <v>2586</v>
      </c>
      <c r="G86" s="1175">
        <f t="shared" si="26"/>
        <v>14128083.453237411</v>
      </c>
      <c r="H86" s="1176"/>
      <c r="I86" s="1177"/>
      <c r="J86" s="1192"/>
      <c r="K86" s="1166">
        <v>45693</v>
      </c>
      <c r="L86" s="1166">
        <v>46387</v>
      </c>
      <c r="M86" s="1167">
        <v>45693</v>
      </c>
      <c r="N86" s="1167">
        <v>46387</v>
      </c>
      <c r="O86" s="1168"/>
      <c r="P86" s="1169">
        <v>972180000</v>
      </c>
      <c r="Q86" s="1170">
        <f t="shared" si="27"/>
        <v>695</v>
      </c>
      <c r="R86" s="1170">
        <f t="shared" si="28"/>
        <v>101</v>
      </c>
      <c r="S86" s="1171">
        <f t="shared" si="29"/>
        <v>14128083.453237411</v>
      </c>
    </row>
    <row r="87" spans="1:19" ht="42" customHeight="1">
      <c r="A87" s="1191"/>
      <c r="B87" s="1174"/>
      <c r="C87" s="1174"/>
      <c r="D87" s="1159" t="s">
        <v>2587</v>
      </c>
      <c r="E87" s="1160" t="s">
        <v>2587</v>
      </c>
      <c r="F87" s="1161" t="s">
        <v>2587</v>
      </c>
      <c r="G87" s="1175">
        <f t="shared" si="26"/>
        <v>18648151.5289822</v>
      </c>
      <c r="H87" s="1176"/>
      <c r="I87" s="1177"/>
      <c r="J87" s="1192"/>
      <c r="K87" s="1166">
        <v>45723</v>
      </c>
      <c r="L87" s="1166">
        <v>47913</v>
      </c>
      <c r="M87" s="1167">
        <v>45723</v>
      </c>
      <c r="N87" s="1167">
        <v>47913</v>
      </c>
      <c r="O87" s="1168"/>
      <c r="P87" s="1169">
        <v>1119400000</v>
      </c>
      <c r="Q87" s="1170">
        <f t="shared" si="27"/>
        <v>2191</v>
      </c>
      <c r="R87" s="1170">
        <f t="shared" si="28"/>
        <v>365</v>
      </c>
      <c r="S87" s="1171">
        <f t="shared" si="29"/>
        <v>18648151.5289822</v>
      </c>
    </row>
    <row r="88" spans="1:19" ht="42" customHeight="1">
      <c r="A88" s="1191"/>
      <c r="B88" s="1174"/>
      <c r="C88" s="1174"/>
      <c r="D88" s="1159" t="s">
        <v>2588</v>
      </c>
      <c r="E88" s="1160" t="s">
        <v>2588</v>
      </c>
      <c r="F88" s="1161" t="s">
        <v>2588</v>
      </c>
      <c r="G88" s="1175">
        <f t="shared" si="26"/>
        <v>48763446.969696969</v>
      </c>
      <c r="H88" s="1176"/>
      <c r="I88" s="1177"/>
      <c r="J88" s="1192"/>
      <c r="K88" s="1166">
        <v>45492</v>
      </c>
      <c r="L88" s="1166">
        <v>48395</v>
      </c>
      <c r="M88" s="1167">
        <v>45492</v>
      </c>
      <c r="N88" s="1167">
        <v>48395</v>
      </c>
      <c r="O88" s="1168"/>
      <c r="P88" s="1169">
        <v>3879700000</v>
      </c>
      <c r="Q88" s="1170">
        <f t="shared" si="27"/>
        <v>2904</v>
      </c>
      <c r="R88" s="1170">
        <f t="shared" si="28"/>
        <v>365</v>
      </c>
      <c r="S88" s="1171">
        <f t="shared" si="29"/>
        <v>48763446.969696969</v>
      </c>
    </row>
    <row r="89" spans="1:19" ht="42" customHeight="1">
      <c r="A89" s="1191"/>
      <c r="B89" s="1174"/>
      <c r="C89" s="1174"/>
      <c r="D89" s="1159" t="s">
        <v>2589</v>
      </c>
      <c r="E89" s="1160" t="s">
        <v>2589</v>
      </c>
      <c r="F89" s="1161" t="s">
        <v>2589</v>
      </c>
      <c r="G89" s="1175">
        <f t="shared" si="26"/>
        <v>3532882.0075757578</v>
      </c>
      <c r="H89" s="1176"/>
      <c r="I89" s="1177"/>
      <c r="J89" s="1192"/>
      <c r="K89" s="1166">
        <v>45118</v>
      </c>
      <c r="L89" s="1166">
        <v>47757</v>
      </c>
      <c r="M89" s="1167">
        <v>45118</v>
      </c>
      <c r="N89" s="1167">
        <v>47757</v>
      </c>
      <c r="O89" s="1168"/>
      <c r="P89" s="1169">
        <v>255529000</v>
      </c>
      <c r="Q89" s="1170">
        <f t="shared" si="27"/>
        <v>2640</v>
      </c>
      <c r="R89" s="1170">
        <f t="shared" si="28"/>
        <v>365</v>
      </c>
      <c r="S89" s="1171">
        <f t="shared" si="29"/>
        <v>3532882.0075757578</v>
      </c>
    </row>
    <row r="90" spans="1:19" ht="42" customHeight="1">
      <c r="A90" s="1191"/>
      <c r="B90" s="1174"/>
      <c r="C90" s="1174"/>
      <c r="D90" s="1159" t="s">
        <v>2590</v>
      </c>
      <c r="E90" s="1160" t="s">
        <v>2590</v>
      </c>
      <c r="F90" s="1161" t="s">
        <v>2590</v>
      </c>
      <c r="G90" s="1175">
        <f t="shared" si="26"/>
        <v>36293706.132075474</v>
      </c>
      <c r="H90" s="1176"/>
      <c r="I90" s="1177"/>
      <c r="J90" s="1192"/>
      <c r="K90" s="1166">
        <v>43244</v>
      </c>
      <c r="L90" s="1166">
        <v>47483</v>
      </c>
      <c r="M90" s="1167">
        <v>45699</v>
      </c>
      <c r="N90" s="1167">
        <v>47483</v>
      </c>
      <c r="O90" s="1168"/>
      <c r="P90" s="1169">
        <v>4216036000</v>
      </c>
      <c r="Q90" s="1170">
        <f t="shared" si="27"/>
        <v>4240</v>
      </c>
      <c r="R90" s="1170">
        <f t="shared" si="28"/>
        <v>365</v>
      </c>
      <c r="S90" s="1171">
        <f t="shared" si="29"/>
        <v>36293706.132075474</v>
      </c>
    </row>
    <row r="91" spans="1:19" ht="42" customHeight="1">
      <c r="A91" s="1191"/>
      <c r="B91" s="1174"/>
      <c r="C91" s="1174"/>
      <c r="D91" s="1159" t="s">
        <v>2591</v>
      </c>
      <c r="E91" s="1160" t="s">
        <v>2591</v>
      </c>
      <c r="F91" s="1161" t="s">
        <v>2591</v>
      </c>
      <c r="G91" s="1175">
        <f t="shared" si="26"/>
        <v>33130000</v>
      </c>
      <c r="H91" s="1176"/>
      <c r="I91" s="1177"/>
      <c r="J91" s="1192"/>
      <c r="K91" s="1166">
        <v>45664</v>
      </c>
      <c r="L91" s="1166">
        <v>48583</v>
      </c>
      <c r="M91" s="1167">
        <v>45664</v>
      </c>
      <c r="N91" s="1167">
        <v>48583</v>
      </c>
      <c r="O91" s="1168"/>
      <c r="P91" s="1169">
        <v>2650400000</v>
      </c>
      <c r="Q91" s="1170">
        <f t="shared" si="27"/>
        <v>2920</v>
      </c>
      <c r="R91" s="1170">
        <f t="shared" si="28"/>
        <v>365</v>
      </c>
      <c r="S91" s="1171">
        <f t="shared" si="29"/>
        <v>33130000</v>
      </c>
    </row>
    <row r="92" spans="1:19" ht="42" customHeight="1">
      <c r="A92" s="1193"/>
      <c r="B92" s="1182"/>
      <c r="C92" s="1182"/>
      <c r="D92" s="1159"/>
      <c r="E92" s="1160"/>
      <c r="F92" s="1161"/>
      <c r="G92" s="1183"/>
      <c r="H92" s="1184"/>
      <c r="I92" s="1185"/>
      <c r="J92" s="1194"/>
      <c r="K92" s="1154" t="s">
        <v>2511</v>
      </c>
      <c r="L92" s="1154" t="s">
        <v>2512</v>
      </c>
      <c r="M92" s="1154" t="s">
        <v>2513</v>
      </c>
      <c r="N92" s="1154" t="s">
        <v>2514</v>
      </c>
      <c r="O92" s="1155" t="s">
        <v>2515</v>
      </c>
      <c r="P92" s="1155" t="s">
        <v>2516</v>
      </c>
      <c r="Q92" s="1155" t="s">
        <v>2517</v>
      </c>
      <c r="R92" s="1155" t="s">
        <v>19</v>
      </c>
      <c r="S92" s="1155" t="s">
        <v>13</v>
      </c>
    </row>
    <row r="93" spans="1:19" ht="42" customHeight="1">
      <c r="A93" s="1191" t="s">
        <v>1825</v>
      </c>
      <c r="B93" s="1174" t="str">
        <f>B9</f>
        <v>수질관리분야</v>
      </c>
      <c r="C93" s="1174" t="str">
        <f>C9</f>
        <v>박창현</v>
      </c>
      <c r="D93" s="1159" t="s">
        <v>2560</v>
      </c>
      <c r="E93" s="1160" t="s">
        <v>2560</v>
      </c>
      <c r="F93" s="1161" t="s">
        <v>2560</v>
      </c>
      <c r="G93" s="1175">
        <f>S93</f>
        <v>22352355.824682813</v>
      </c>
      <c r="H93" s="1176"/>
      <c r="I93" s="1189">
        <f>SUM(G93:H106)</f>
        <v>183881064.60808828</v>
      </c>
      <c r="J93" s="1192">
        <v>7</v>
      </c>
      <c r="K93" s="1166">
        <v>46211</v>
      </c>
      <c r="L93" s="1166">
        <v>47944</v>
      </c>
      <c r="M93" s="1167">
        <v>46211</v>
      </c>
      <c r="N93" s="1167">
        <v>47944</v>
      </c>
      <c r="O93" s="1168"/>
      <c r="P93" s="1169">
        <v>1061890000</v>
      </c>
      <c r="Q93" s="1170">
        <f t="shared" ref="Q93:Q105" si="32">L93-K93+1</f>
        <v>1734</v>
      </c>
      <c r="R93" s="1170">
        <f t="shared" ref="R93:R105" si="33">IF((N93-$Q$13+1)&gt;=365,365,(N93-$Q$13+1))</f>
        <v>365</v>
      </c>
      <c r="S93" s="1171">
        <f t="shared" ref="S93:S105" si="34">P93*R93/Q93/10</f>
        <v>22352355.824682813</v>
      </c>
    </row>
    <row r="94" spans="1:19" ht="42" customHeight="1">
      <c r="A94" s="1191"/>
      <c r="B94" s="1174"/>
      <c r="C94" s="1174"/>
      <c r="D94" s="1159" t="s">
        <v>2592</v>
      </c>
      <c r="E94" s="1160" t="s">
        <v>2593</v>
      </c>
      <c r="F94" s="1161" t="s">
        <v>2593</v>
      </c>
      <c r="G94" s="1175" t="str">
        <f t="shared" ref="G94:G105" si="35">S94</f>
        <v>3개월이상 중지용역</v>
      </c>
      <c r="H94" s="1176"/>
      <c r="I94" s="1177"/>
      <c r="J94" s="1192"/>
      <c r="K94" s="1166">
        <v>44559</v>
      </c>
      <c r="L94" s="1166">
        <v>47018</v>
      </c>
      <c r="M94" s="1167">
        <v>44559</v>
      </c>
      <c r="N94" s="1167">
        <v>47018</v>
      </c>
      <c r="O94" s="1179">
        <v>45481</v>
      </c>
      <c r="P94" s="1169">
        <v>445240000</v>
      </c>
      <c r="Q94" s="1170">
        <f t="shared" si="32"/>
        <v>2460</v>
      </c>
      <c r="R94" s="1170">
        <f t="shared" ref="R94" si="36">IF((N94-O94+1)&gt;=365,365,(N94-O94+1))</f>
        <v>365</v>
      </c>
      <c r="S94" s="1171" t="s">
        <v>2522</v>
      </c>
    </row>
    <row r="95" spans="1:19" ht="42" customHeight="1">
      <c r="A95" s="1191"/>
      <c r="B95" s="1174"/>
      <c r="C95" s="1174"/>
      <c r="D95" s="1159" t="s">
        <v>2594</v>
      </c>
      <c r="E95" s="1160" t="s">
        <v>2594</v>
      </c>
      <c r="F95" s="1161" t="s">
        <v>2594</v>
      </c>
      <c r="G95" s="1175">
        <f t="shared" si="35"/>
        <v>24838807.118412048</v>
      </c>
      <c r="H95" s="1176"/>
      <c r="I95" s="1177"/>
      <c r="J95" s="1192"/>
      <c r="K95" s="1166">
        <v>45435</v>
      </c>
      <c r="L95" s="1166">
        <v>46895</v>
      </c>
      <c r="M95" s="1167">
        <v>45435</v>
      </c>
      <c r="N95" s="1167">
        <v>46895</v>
      </c>
      <c r="O95" s="1168"/>
      <c r="P95" s="1169">
        <v>994232800</v>
      </c>
      <c r="Q95" s="1170">
        <f t="shared" si="32"/>
        <v>1461</v>
      </c>
      <c r="R95" s="1170">
        <f t="shared" si="33"/>
        <v>365</v>
      </c>
      <c r="S95" s="1171">
        <f t="shared" si="34"/>
        <v>24838807.118412048</v>
      </c>
    </row>
    <row r="96" spans="1:19" ht="42" customHeight="1">
      <c r="A96" s="1191"/>
      <c r="B96" s="1174"/>
      <c r="C96" s="1174"/>
      <c r="D96" s="1159" t="s">
        <v>2595</v>
      </c>
      <c r="E96" s="1160" t="s">
        <v>2595</v>
      </c>
      <c r="F96" s="1161" t="s">
        <v>2595</v>
      </c>
      <c r="G96" s="1175">
        <f t="shared" si="35"/>
        <v>55097827.65242438</v>
      </c>
      <c r="H96" s="1176"/>
      <c r="I96" s="1177"/>
      <c r="J96" s="1192"/>
      <c r="K96" s="1166">
        <v>44048</v>
      </c>
      <c r="L96" s="1166">
        <v>48213</v>
      </c>
      <c r="M96" s="1167">
        <v>44054</v>
      </c>
      <c r="N96" s="1167">
        <v>48213</v>
      </c>
      <c r="O96" s="1168"/>
      <c r="P96" s="1169">
        <v>6288700000</v>
      </c>
      <c r="Q96" s="1170">
        <f t="shared" si="32"/>
        <v>4166</v>
      </c>
      <c r="R96" s="1170">
        <f t="shared" si="33"/>
        <v>365</v>
      </c>
      <c r="S96" s="1171">
        <f t="shared" si="34"/>
        <v>55097827.65242438</v>
      </c>
    </row>
    <row r="97" spans="1:19" ht="42" customHeight="1">
      <c r="A97" s="1191"/>
      <c r="B97" s="1174"/>
      <c r="C97" s="1174"/>
      <c r="D97" s="1159" t="s">
        <v>2566</v>
      </c>
      <c r="E97" s="1160" t="s">
        <v>2566</v>
      </c>
      <c r="F97" s="1161" t="s">
        <v>2566</v>
      </c>
      <c r="G97" s="1175">
        <f t="shared" si="35"/>
        <v>5053081.6929133851</v>
      </c>
      <c r="H97" s="1176"/>
      <c r="I97" s="1177"/>
      <c r="J97" s="1192"/>
      <c r="K97" s="1166">
        <v>45372</v>
      </c>
      <c r="L97" s="1166">
        <v>46387</v>
      </c>
      <c r="M97" s="1167">
        <v>45372</v>
      </c>
      <c r="N97" s="1167">
        <v>46387</v>
      </c>
      <c r="O97" s="1168"/>
      <c r="P97" s="1169">
        <v>508310000</v>
      </c>
      <c r="Q97" s="1170">
        <f t="shared" si="32"/>
        <v>1016</v>
      </c>
      <c r="R97" s="1170">
        <f t="shared" si="33"/>
        <v>101</v>
      </c>
      <c r="S97" s="1171">
        <f t="shared" si="34"/>
        <v>5053081.6929133851</v>
      </c>
    </row>
    <row r="98" spans="1:19" ht="42" customHeight="1">
      <c r="A98" s="1191"/>
      <c r="B98" s="1174"/>
      <c r="C98" s="1174"/>
      <c r="D98" s="1159" t="s">
        <v>2567</v>
      </c>
      <c r="E98" s="1160" t="s">
        <v>2568</v>
      </c>
      <c r="F98" s="1161" t="s">
        <v>2568</v>
      </c>
      <c r="G98" s="1175" t="str">
        <f t="shared" si="35"/>
        <v>3개월이상 중지용역</v>
      </c>
      <c r="H98" s="1176"/>
      <c r="I98" s="1177"/>
      <c r="J98" s="1192"/>
      <c r="K98" s="1166">
        <v>38786</v>
      </c>
      <c r="L98" s="1166">
        <v>43830</v>
      </c>
      <c r="M98" s="1167">
        <v>38786</v>
      </c>
      <c r="N98" s="1167">
        <v>43830</v>
      </c>
      <c r="O98" s="1179">
        <v>43825</v>
      </c>
      <c r="P98" s="1169">
        <v>931084000</v>
      </c>
      <c r="Q98" s="1170">
        <f t="shared" si="32"/>
        <v>5045</v>
      </c>
      <c r="R98" s="1170">
        <f t="shared" ref="R98" si="37">IF((N98-O98+1)&gt;=365,365,(N98-O98+1))</f>
        <v>6</v>
      </c>
      <c r="S98" s="1171" t="s">
        <v>2522</v>
      </c>
    </row>
    <row r="99" spans="1:19" ht="42" customHeight="1">
      <c r="A99" s="1191"/>
      <c r="B99" s="1174"/>
      <c r="C99" s="1174"/>
      <c r="D99" s="1159" t="s">
        <v>2596</v>
      </c>
      <c r="E99" s="1160" t="s">
        <v>2596</v>
      </c>
      <c r="F99" s="1161" t="s">
        <v>2596</v>
      </c>
      <c r="G99" s="1175">
        <f t="shared" si="35"/>
        <v>15128236.11111111</v>
      </c>
      <c r="H99" s="1176"/>
      <c r="I99" s="1177"/>
      <c r="J99" s="1192"/>
      <c r="K99" s="1166">
        <v>44559</v>
      </c>
      <c r="L99" s="1166">
        <v>48158</v>
      </c>
      <c r="M99" s="1167">
        <v>44559</v>
      </c>
      <c r="N99" s="1167">
        <v>48158</v>
      </c>
      <c r="O99" s="1168"/>
      <c r="P99" s="1169">
        <v>1492100000</v>
      </c>
      <c r="Q99" s="1170">
        <f t="shared" si="32"/>
        <v>3600</v>
      </c>
      <c r="R99" s="1170">
        <f t="shared" si="33"/>
        <v>365</v>
      </c>
      <c r="S99" s="1171">
        <f t="shared" si="34"/>
        <v>15128236.11111111</v>
      </c>
    </row>
    <row r="100" spans="1:19" ht="42" customHeight="1">
      <c r="A100" s="1191"/>
      <c r="B100" s="1174"/>
      <c r="C100" s="1174"/>
      <c r="D100" s="1159" t="s">
        <v>2569</v>
      </c>
      <c r="E100" s="1160" t="s">
        <v>2570</v>
      </c>
      <c r="F100" s="1161" t="s">
        <v>2570</v>
      </c>
      <c r="G100" s="1175" t="str">
        <f t="shared" si="35"/>
        <v>3개월이상 중지용역</v>
      </c>
      <c r="H100" s="1176"/>
      <c r="I100" s="1177"/>
      <c r="J100" s="1192"/>
      <c r="K100" s="1166">
        <v>40177</v>
      </c>
      <c r="L100" s="1166">
        <v>41927</v>
      </c>
      <c r="M100" s="1167">
        <v>40177</v>
      </c>
      <c r="N100" s="1167">
        <v>41927</v>
      </c>
      <c r="O100" s="1179">
        <v>41858</v>
      </c>
      <c r="P100" s="1169">
        <v>1640102000</v>
      </c>
      <c r="Q100" s="1170">
        <f t="shared" si="32"/>
        <v>1751</v>
      </c>
      <c r="R100" s="1170">
        <f t="shared" ref="R100" si="38">IF((N100-O100+1)&gt;=365,365,(N100-O100+1))</f>
        <v>70</v>
      </c>
      <c r="S100" s="1171" t="s">
        <v>2522</v>
      </c>
    </row>
    <row r="101" spans="1:19" ht="42" customHeight="1">
      <c r="A101" s="1191"/>
      <c r="B101" s="1174"/>
      <c r="C101" s="1174"/>
      <c r="D101" s="1159" t="s">
        <v>2597</v>
      </c>
      <c r="E101" s="1160" t="s">
        <v>2597</v>
      </c>
      <c r="F101" s="1161" t="s">
        <v>2597</v>
      </c>
      <c r="G101" s="1175">
        <f t="shared" si="35"/>
        <v>10779709.507042253</v>
      </c>
      <c r="H101" s="1176"/>
      <c r="I101" s="1177"/>
      <c r="J101" s="1192"/>
      <c r="K101" s="1166">
        <v>44578</v>
      </c>
      <c r="L101" s="1166">
        <v>47133</v>
      </c>
      <c r="M101" s="1167">
        <v>44578</v>
      </c>
      <c r="N101" s="1167">
        <v>47133</v>
      </c>
      <c r="O101" s="1168"/>
      <c r="P101" s="1169">
        <v>754875000</v>
      </c>
      <c r="Q101" s="1170">
        <f t="shared" si="32"/>
        <v>2556</v>
      </c>
      <c r="R101" s="1170">
        <f t="shared" si="33"/>
        <v>365</v>
      </c>
      <c r="S101" s="1171">
        <f t="shared" si="34"/>
        <v>10779709.507042253</v>
      </c>
    </row>
    <row r="102" spans="1:19" ht="42" customHeight="1">
      <c r="A102" s="1191"/>
      <c r="B102" s="1174"/>
      <c r="C102" s="1174"/>
      <c r="D102" s="1159" t="s">
        <v>2598</v>
      </c>
      <c r="E102" s="1160" t="s">
        <v>2599</v>
      </c>
      <c r="F102" s="1161" t="s">
        <v>2599</v>
      </c>
      <c r="G102" s="1175" t="str">
        <f t="shared" si="35"/>
        <v>3개월이상 중지용역</v>
      </c>
      <c r="H102" s="1176"/>
      <c r="I102" s="1177"/>
      <c r="J102" s="1192"/>
      <c r="K102" s="1166">
        <v>44263</v>
      </c>
      <c r="L102" s="1166">
        <v>46203</v>
      </c>
      <c r="M102" s="1167">
        <v>44263</v>
      </c>
      <c r="N102" s="1167">
        <v>46203</v>
      </c>
      <c r="O102" s="1179">
        <v>46170</v>
      </c>
      <c r="P102" s="1169">
        <v>2077200000</v>
      </c>
      <c r="Q102" s="1170">
        <f t="shared" si="32"/>
        <v>1941</v>
      </c>
      <c r="R102" s="1170">
        <f t="shared" ref="R102" si="39">IF((N102-O102+1)&gt;=365,365,(N102-O102+1))</f>
        <v>34</v>
      </c>
      <c r="S102" s="1171" t="s">
        <v>2522</v>
      </c>
    </row>
    <row r="103" spans="1:19" ht="42" customHeight="1">
      <c r="A103" s="1191"/>
      <c r="B103" s="1174"/>
      <c r="C103" s="1174"/>
      <c r="D103" s="1159" t="s">
        <v>2575</v>
      </c>
      <c r="E103" s="1160" t="s">
        <v>2575</v>
      </c>
      <c r="F103" s="1161" t="s">
        <v>2575</v>
      </c>
      <c r="G103" s="1175">
        <f t="shared" si="35"/>
        <v>17501046.701502286</v>
      </c>
      <c r="H103" s="1176"/>
      <c r="I103" s="1177"/>
      <c r="J103" s="1192"/>
      <c r="K103" s="1166">
        <v>44421</v>
      </c>
      <c r="L103" s="1166">
        <v>47482</v>
      </c>
      <c r="M103" s="1167">
        <v>44421</v>
      </c>
      <c r="N103" s="1167">
        <v>47482</v>
      </c>
      <c r="O103" s="1168"/>
      <c r="P103" s="1169">
        <v>1468170000</v>
      </c>
      <c r="Q103" s="1170">
        <f t="shared" si="32"/>
        <v>3062</v>
      </c>
      <c r="R103" s="1170">
        <f t="shared" si="33"/>
        <v>365</v>
      </c>
      <c r="S103" s="1171">
        <f t="shared" si="34"/>
        <v>17501046.701502286</v>
      </c>
    </row>
    <row r="104" spans="1:19" ht="42" customHeight="1">
      <c r="A104" s="1191"/>
      <c r="B104" s="1174"/>
      <c r="C104" s="1174"/>
      <c r="D104" s="1159" t="s">
        <v>2600</v>
      </c>
      <c r="E104" s="1160" t="s">
        <v>2601</v>
      </c>
      <c r="F104" s="1161" t="s">
        <v>2601</v>
      </c>
      <c r="G104" s="1175" t="str">
        <f t="shared" si="35"/>
        <v>3개월이상 중지용역</v>
      </c>
      <c r="H104" s="1176"/>
      <c r="I104" s="1177"/>
      <c r="J104" s="1192"/>
      <c r="K104" s="1166">
        <v>44298</v>
      </c>
      <c r="L104" s="1166">
        <v>45392</v>
      </c>
      <c r="M104" s="1167">
        <v>44298</v>
      </c>
      <c r="N104" s="1167">
        <v>45392</v>
      </c>
      <c r="O104" s="1179">
        <v>45108</v>
      </c>
      <c r="P104" s="1169">
        <v>330470000</v>
      </c>
      <c r="Q104" s="1170">
        <f t="shared" si="32"/>
        <v>1095</v>
      </c>
      <c r="R104" s="1170">
        <f t="shared" ref="R104" si="40">IF((N104-O104+1)&gt;=365,365,(N104-O104+1))</f>
        <v>285</v>
      </c>
      <c r="S104" s="1171" t="s">
        <v>2522</v>
      </c>
    </row>
    <row r="105" spans="1:19" ht="42" customHeight="1">
      <c r="A105" s="1191"/>
      <c r="B105" s="1174"/>
      <c r="C105" s="1174"/>
      <c r="D105" s="1159" t="s">
        <v>2591</v>
      </c>
      <c r="E105" s="1160" t="s">
        <v>2591</v>
      </c>
      <c r="F105" s="1161" t="s">
        <v>2591</v>
      </c>
      <c r="G105" s="1175">
        <f t="shared" si="35"/>
        <v>33130000</v>
      </c>
      <c r="H105" s="1176"/>
      <c r="I105" s="1177"/>
      <c r="J105" s="1192"/>
      <c r="K105" s="1166">
        <v>45664</v>
      </c>
      <c r="L105" s="1166">
        <v>48583</v>
      </c>
      <c r="M105" s="1167">
        <v>45664</v>
      </c>
      <c r="N105" s="1167">
        <v>48583</v>
      </c>
      <c r="O105" s="1168"/>
      <c r="P105" s="1169">
        <v>2650400000</v>
      </c>
      <c r="Q105" s="1170">
        <f t="shared" si="32"/>
        <v>2920</v>
      </c>
      <c r="R105" s="1170">
        <f t="shared" si="33"/>
        <v>365</v>
      </c>
      <c r="S105" s="1171">
        <f t="shared" si="34"/>
        <v>33130000</v>
      </c>
    </row>
    <row r="106" spans="1:19" ht="42" customHeight="1">
      <c r="A106" s="1193"/>
      <c r="B106" s="1182"/>
      <c r="C106" s="1182"/>
      <c r="D106" s="1159"/>
      <c r="E106" s="1160"/>
      <c r="F106" s="1161"/>
      <c r="G106" s="1183"/>
      <c r="H106" s="1184"/>
      <c r="I106" s="1185"/>
      <c r="J106" s="1194"/>
      <c r="K106" s="1154" t="s">
        <v>2511</v>
      </c>
      <c r="L106" s="1154" t="s">
        <v>2512</v>
      </c>
      <c r="M106" s="1154" t="s">
        <v>2513</v>
      </c>
      <c r="N106" s="1154" t="s">
        <v>2514</v>
      </c>
      <c r="O106" s="1155" t="s">
        <v>2515</v>
      </c>
      <c r="P106" s="1155" t="s">
        <v>2516</v>
      </c>
      <c r="Q106" s="1155" t="s">
        <v>2517</v>
      </c>
      <c r="R106" s="1155" t="s">
        <v>19</v>
      </c>
      <c r="S106" s="1155" t="s">
        <v>13</v>
      </c>
    </row>
    <row r="107" spans="1:19" s="1195" customFormat="1" ht="42" customHeight="1">
      <c r="A107" s="1187" t="s">
        <v>1825</v>
      </c>
      <c r="B107" s="1188" t="str">
        <f>B10</f>
        <v>폐기물처리분야</v>
      </c>
      <c r="C107" s="1188" t="str">
        <f>C10</f>
        <v>길영준</v>
      </c>
      <c r="D107" s="1159" t="s">
        <v>2560</v>
      </c>
      <c r="E107" s="1160" t="s">
        <v>2560</v>
      </c>
      <c r="F107" s="1161" t="s">
        <v>2560</v>
      </c>
      <c r="G107" s="1175">
        <f>S107</f>
        <v>22352355.824682813</v>
      </c>
      <c r="H107" s="1176"/>
      <c r="I107" s="1189">
        <f>SUM(G107:H119)</f>
        <v>229518507.89504954</v>
      </c>
      <c r="J107" s="1190">
        <v>6</v>
      </c>
      <c r="K107" s="1166">
        <v>46211</v>
      </c>
      <c r="L107" s="1166">
        <v>47944</v>
      </c>
      <c r="M107" s="1167">
        <v>46211</v>
      </c>
      <c r="N107" s="1167">
        <v>47944</v>
      </c>
      <c r="O107" s="1168"/>
      <c r="P107" s="1169">
        <v>1061890000</v>
      </c>
      <c r="Q107" s="1170">
        <f t="shared" ref="Q107:Q118" si="41">L107-K107+1</f>
        <v>1734</v>
      </c>
      <c r="R107" s="1170">
        <f t="shared" ref="R107:R112" si="42">IF((N107-$Q$13+1)&gt;=365,365,(N107-$Q$13+1))</f>
        <v>365</v>
      </c>
      <c r="S107" s="1171">
        <f t="shared" ref="S107" si="43">P107*R107/Q107/10</f>
        <v>22352355.824682813</v>
      </c>
    </row>
    <row r="108" spans="1:19" s="1195" customFormat="1" ht="42" customHeight="1">
      <c r="A108" s="1191"/>
      <c r="B108" s="1174"/>
      <c r="C108" s="1174"/>
      <c r="D108" s="1159" t="s">
        <v>2561</v>
      </c>
      <c r="E108" s="1160" t="s">
        <v>2561</v>
      </c>
      <c r="F108" s="1161" t="s">
        <v>2561</v>
      </c>
      <c r="G108" s="1175" t="str">
        <f t="shared" ref="G108:G118" si="44">S108</f>
        <v>잔여기간:3개월미만</v>
      </c>
      <c r="H108" s="1176"/>
      <c r="I108" s="1177"/>
      <c r="J108" s="1192"/>
      <c r="K108" s="1166">
        <v>44095</v>
      </c>
      <c r="L108" s="1166">
        <v>46326</v>
      </c>
      <c r="M108" s="1167">
        <v>44095</v>
      </c>
      <c r="N108" s="1167">
        <v>46326</v>
      </c>
      <c r="O108" s="1168"/>
      <c r="P108" s="1169">
        <v>1505020000</v>
      </c>
      <c r="Q108" s="1170">
        <f t="shared" si="41"/>
        <v>2232</v>
      </c>
      <c r="R108" s="1170">
        <f t="shared" si="42"/>
        <v>40</v>
      </c>
      <c r="S108" s="1171" t="s">
        <v>2527</v>
      </c>
    </row>
    <row r="109" spans="1:19" s="1195" customFormat="1" ht="42" customHeight="1">
      <c r="A109" s="1191"/>
      <c r="B109" s="1174"/>
      <c r="C109" s="1174"/>
      <c r="D109" s="1159" t="s">
        <v>2602</v>
      </c>
      <c r="E109" s="1160" t="s">
        <v>2602</v>
      </c>
      <c r="F109" s="1161" t="s">
        <v>2602</v>
      </c>
      <c r="G109" s="1175">
        <f t="shared" si="44"/>
        <v>59818227.777777776</v>
      </c>
      <c r="H109" s="1176"/>
      <c r="I109" s="1177"/>
      <c r="J109" s="1192"/>
      <c r="K109" s="1166">
        <v>46196</v>
      </c>
      <c r="L109" s="1166">
        <v>47095</v>
      </c>
      <c r="M109" s="1167">
        <v>46196</v>
      </c>
      <c r="N109" s="1167">
        <v>47095</v>
      </c>
      <c r="O109" s="1168"/>
      <c r="P109" s="1169">
        <v>1474970000</v>
      </c>
      <c r="Q109" s="1170">
        <f t="shared" si="41"/>
        <v>900</v>
      </c>
      <c r="R109" s="1170">
        <f t="shared" si="42"/>
        <v>365</v>
      </c>
      <c r="S109" s="1171">
        <f t="shared" ref="S109:S112" si="45">P109*R109/Q109/10</f>
        <v>59818227.777777776</v>
      </c>
    </row>
    <row r="110" spans="1:19" s="1195" customFormat="1" ht="42" customHeight="1">
      <c r="A110" s="1191"/>
      <c r="B110" s="1174"/>
      <c r="C110" s="1174"/>
      <c r="D110" s="1159" t="s">
        <v>2594</v>
      </c>
      <c r="E110" s="1160" t="s">
        <v>2594</v>
      </c>
      <c r="F110" s="1161" t="s">
        <v>2594</v>
      </c>
      <c r="G110" s="1175">
        <f t="shared" si="44"/>
        <v>24838807.118412048</v>
      </c>
      <c r="H110" s="1176"/>
      <c r="I110" s="1177"/>
      <c r="J110" s="1192"/>
      <c r="K110" s="1166">
        <v>45435</v>
      </c>
      <c r="L110" s="1166">
        <v>46895</v>
      </c>
      <c r="M110" s="1167">
        <v>45435</v>
      </c>
      <c r="N110" s="1167">
        <v>46895</v>
      </c>
      <c r="O110" s="1168"/>
      <c r="P110" s="1169">
        <v>994232800</v>
      </c>
      <c r="Q110" s="1170">
        <f t="shared" si="41"/>
        <v>1461</v>
      </c>
      <c r="R110" s="1170">
        <f t="shared" si="42"/>
        <v>365</v>
      </c>
      <c r="S110" s="1171">
        <f t="shared" si="45"/>
        <v>24838807.118412048</v>
      </c>
    </row>
    <row r="111" spans="1:19" s="1195" customFormat="1" ht="42" customHeight="1">
      <c r="A111" s="1191"/>
      <c r="B111" s="1174"/>
      <c r="C111" s="1174"/>
      <c r="D111" s="1159" t="s">
        <v>2565</v>
      </c>
      <c r="E111" s="1160" t="s">
        <v>2565</v>
      </c>
      <c r="F111" s="1161" t="s">
        <v>2565</v>
      </c>
      <c r="G111" s="1175">
        <f t="shared" si="44"/>
        <v>9915695.8904109579</v>
      </c>
      <c r="H111" s="1176"/>
      <c r="I111" s="1177"/>
      <c r="J111" s="1192"/>
      <c r="K111" s="1166">
        <v>45303</v>
      </c>
      <c r="L111" s="1166">
        <v>46397</v>
      </c>
      <c r="M111" s="1167">
        <v>45303</v>
      </c>
      <c r="N111" s="1167">
        <v>46397</v>
      </c>
      <c r="O111" s="1168"/>
      <c r="P111" s="1169">
        <v>978170000</v>
      </c>
      <c r="Q111" s="1170">
        <f t="shared" si="41"/>
        <v>1095</v>
      </c>
      <c r="R111" s="1170">
        <f t="shared" si="42"/>
        <v>111</v>
      </c>
      <c r="S111" s="1171">
        <f t="shared" si="45"/>
        <v>9915695.8904109579</v>
      </c>
    </row>
    <row r="112" spans="1:19" s="1195" customFormat="1" ht="42" customHeight="1">
      <c r="A112" s="1191"/>
      <c r="B112" s="1174"/>
      <c r="C112" s="1174"/>
      <c r="D112" s="1159" t="s">
        <v>2603</v>
      </c>
      <c r="E112" s="1160" t="s">
        <v>2603</v>
      </c>
      <c r="F112" s="1161" t="s">
        <v>2603</v>
      </c>
      <c r="G112" s="1175">
        <f t="shared" si="44"/>
        <v>37544666.666666672</v>
      </c>
      <c r="H112" s="1176"/>
      <c r="I112" s="1177"/>
      <c r="J112" s="1192"/>
      <c r="K112" s="1166">
        <v>45638</v>
      </c>
      <c r="L112" s="1166">
        <v>46732</v>
      </c>
      <c r="M112" s="1167">
        <v>45638</v>
      </c>
      <c r="N112" s="1167">
        <v>46732</v>
      </c>
      <c r="O112" s="1168"/>
      <c r="P112" s="1169">
        <v>1126340000</v>
      </c>
      <c r="Q112" s="1170">
        <f t="shared" si="41"/>
        <v>1095</v>
      </c>
      <c r="R112" s="1170">
        <f t="shared" si="42"/>
        <v>365</v>
      </c>
      <c r="S112" s="1171">
        <f t="shared" si="45"/>
        <v>37544666.666666672</v>
      </c>
    </row>
    <row r="113" spans="1:19" s="1195" customFormat="1" ht="42" customHeight="1">
      <c r="A113" s="1191"/>
      <c r="B113" s="1174"/>
      <c r="C113" s="1174"/>
      <c r="D113" s="1159" t="s">
        <v>2569</v>
      </c>
      <c r="E113" s="1160" t="s">
        <v>2570</v>
      </c>
      <c r="F113" s="1161" t="s">
        <v>2570</v>
      </c>
      <c r="G113" s="1175" t="str">
        <f t="shared" si="44"/>
        <v>3개월이상 중지용역</v>
      </c>
      <c r="H113" s="1176"/>
      <c r="I113" s="1177"/>
      <c r="J113" s="1192"/>
      <c r="K113" s="1166">
        <v>40177</v>
      </c>
      <c r="L113" s="1166">
        <v>41927</v>
      </c>
      <c r="M113" s="1167">
        <v>40177</v>
      </c>
      <c r="N113" s="1167">
        <v>41927</v>
      </c>
      <c r="O113" s="1179">
        <v>41858</v>
      </c>
      <c r="P113" s="1169">
        <v>1640102000</v>
      </c>
      <c r="Q113" s="1170">
        <f t="shared" si="41"/>
        <v>1751</v>
      </c>
      <c r="R113" s="1170">
        <f t="shared" ref="R113" si="46">IF((N113-O113+1)&gt;=365,365,(N113-O113+1))</f>
        <v>70</v>
      </c>
      <c r="S113" s="1171" t="s">
        <v>2522</v>
      </c>
    </row>
    <row r="114" spans="1:19" s="1195" customFormat="1" ht="42" customHeight="1">
      <c r="A114" s="1191"/>
      <c r="B114" s="1174"/>
      <c r="C114" s="1174"/>
      <c r="D114" s="1159" t="s">
        <v>2533</v>
      </c>
      <c r="E114" s="1160" t="s">
        <v>2533</v>
      </c>
      <c r="F114" s="1161" t="s">
        <v>2533</v>
      </c>
      <c r="G114" s="1175" t="str">
        <f t="shared" si="44"/>
        <v>잔여기간:3개월미만</v>
      </c>
      <c r="H114" s="1176"/>
      <c r="I114" s="1177"/>
      <c r="J114" s="1192"/>
      <c r="K114" s="1166">
        <v>46002</v>
      </c>
      <c r="L114" s="1166">
        <v>46366</v>
      </c>
      <c r="M114" s="1167">
        <v>46002</v>
      </c>
      <c r="N114" s="1167">
        <v>46366</v>
      </c>
      <c r="O114" s="1168"/>
      <c r="P114" s="1169">
        <v>534130000</v>
      </c>
      <c r="Q114" s="1170">
        <f t="shared" si="41"/>
        <v>365</v>
      </c>
      <c r="R114" s="1170">
        <f t="shared" ref="R114:R117" si="47">IF((N114-$Q$13+1)&gt;=365,365,(N114-$Q$13+1))</f>
        <v>80</v>
      </c>
      <c r="S114" s="1171" t="s">
        <v>2527</v>
      </c>
    </row>
    <row r="115" spans="1:19" s="1195" customFormat="1" ht="42" customHeight="1">
      <c r="A115" s="1191"/>
      <c r="B115" s="1174"/>
      <c r="C115" s="1174"/>
      <c r="D115" s="1159" t="s">
        <v>2588</v>
      </c>
      <c r="E115" s="1160" t="s">
        <v>2588</v>
      </c>
      <c r="F115" s="1161" t="s">
        <v>2588</v>
      </c>
      <c r="G115" s="1175">
        <f t="shared" si="44"/>
        <v>48763446.969696969</v>
      </c>
      <c r="H115" s="1176"/>
      <c r="I115" s="1177"/>
      <c r="J115" s="1192"/>
      <c r="K115" s="1166">
        <v>45492</v>
      </c>
      <c r="L115" s="1166">
        <v>48395</v>
      </c>
      <c r="M115" s="1167">
        <v>45492</v>
      </c>
      <c r="N115" s="1167">
        <v>48395</v>
      </c>
      <c r="O115" s="1168"/>
      <c r="P115" s="1169">
        <v>3879700000</v>
      </c>
      <c r="Q115" s="1170">
        <f t="shared" si="41"/>
        <v>2904</v>
      </c>
      <c r="R115" s="1170">
        <f t="shared" si="47"/>
        <v>365</v>
      </c>
      <c r="S115" s="1171">
        <f t="shared" ref="S115:S117" si="48">P115*R115/Q115/10</f>
        <v>48763446.969696969</v>
      </c>
    </row>
    <row r="116" spans="1:19" s="1195" customFormat="1" ht="42" customHeight="1">
      <c r="A116" s="1191"/>
      <c r="B116" s="1174"/>
      <c r="C116" s="1174"/>
      <c r="D116" s="1159" t="s">
        <v>2604</v>
      </c>
      <c r="E116" s="1160" t="s">
        <v>2604</v>
      </c>
      <c r="F116" s="1161" t="s">
        <v>2604</v>
      </c>
      <c r="G116" s="1175">
        <f t="shared" si="44"/>
        <v>10468354.41725425</v>
      </c>
      <c r="H116" s="1176"/>
      <c r="I116" s="1177"/>
      <c r="J116" s="1192"/>
      <c r="K116" s="1166">
        <v>43374</v>
      </c>
      <c r="L116" s="1166">
        <v>48195</v>
      </c>
      <c r="M116" s="1167">
        <v>43374</v>
      </c>
      <c r="N116" s="1167">
        <v>48195</v>
      </c>
      <c r="O116" s="1168"/>
      <c r="P116" s="1169">
        <v>1382970000</v>
      </c>
      <c r="Q116" s="1170">
        <f t="shared" si="41"/>
        <v>4822</v>
      </c>
      <c r="R116" s="1170">
        <f t="shared" si="47"/>
        <v>365</v>
      </c>
      <c r="S116" s="1171">
        <f t="shared" si="48"/>
        <v>10468354.41725425</v>
      </c>
    </row>
    <row r="117" spans="1:19" s="1195" customFormat="1" ht="42" customHeight="1">
      <c r="A117" s="1191"/>
      <c r="B117" s="1174"/>
      <c r="C117" s="1174"/>
      <c r="D117" s="1159" t="s">
        <v>2605</v>
      </c>
      <c r="E117" s="1160" t="s">
        <v>2605</v>
      </c>
      <c r="F117" s="1161" t="s">
        <v>2605</v>
      </c>
      <c r="G117" s="1175">
        <f t="shared" si="44"/>
        <v>15816953.230148047</v>
      </c>
      <c r="H117" s="1176"/>
      <c r="I117" s="1177"/>
      <c r="J117" s="1192"/>
      <c r="K117" s="1166">
        <v>44097</v>
      </c>
      <c r="L117" s="1166">
        <v>47068</v>
      </c>
      <c r="M117" s="1167">
        <v>44097</v>
      </c>
      <c r="N117" s="1167">
        <v>47068</v>
      </c>
      <c r="O117" s="1168"/>
      <c r="P117" s="1169">
        <v>1287890000</v>
      </c>
      <c r="Q117" s="1170">
        <f t="shared" si="41"/>
        <v>2972</v>
      </c>
      <c r="R117" s="1170">
        <f t="shared" si="47"/>
        <v>365</v>
      </c>
      <c r="S117" s="1171">
        <f t="shared" si="48"/>
        <v>15816953.230148047</v>
      </c>
    </row>
    <row r="118" spans="1:19" s="1195" customFormat="1" ht="42" customHeight="1">
      <c r="A118" s="1191"/>
      <c r="B118" s="1174"/>
      <c r="C118" s="1174"/>
      <c r="D118" s="1159" t="s">
        <v>2606</v>
      </c>
      <c r="E118" s="1160" t="s">
        <v>2607</v>
      </c>
      <c r="F118" s="1161" t="s">
        <v>2607</v>
      </c>
      <c r="G118" s="1175" t="str">
        <f t="shared" si="44"/>
        <v>3개월이상 중지용역</v>
      </c>
      <c r="H118" s="1176"/>
      <c r="I118" s="1177"/>
      <c r="J118" s="1192"/>
      <c r="K118" s="1166">
        <v>45323</v>
      </c>
      <c r="L118" s="1166">
        <v>46562</v>
      </c>
      <c r="M118" s="1167">
        <v>45323</v>
      </c>
      <c r="N118" s="1167">
        <v>46562</v>
      </c>
      <c r="O118" s="1179">
        <v>45717</v>
      </c>
      <c r="P118" s="1169">
        <v>569824000</v>
      </c>
      <c r="Q118" s="1170">
        <f t="shared" si="41"/>
        <v>1240</v>
      </c>
      <c r="R118" s="1170">
        <f t="shared" ref="R118" si="49">IF((N118-O118+1)&gt;=365,365,(N118-O118+1))</f>
        <v>365</v>
      </c>
      <c r="S118" s="1171" t="s">
        <v>2522</v>
      </c>
    </row>
    <row r="119" spans="1:19" ht="42" customHeight="1">
      <c r="A119" s="1193"/>
      <c r="B119" s="1182"/>
      <c r="C119" s="1182"/>
      <c r="D119" s="1196"/>
      <c r="E119" s="1196"/>
      <c r="F119" s="1196"/>
      <c r="G119" s="1197"/>
      <c r="H119" s="1197"/>
      <c r="I119" s="1185"/>
      <c r="J119" s="1194"/>
      <c r="K119" s="1154" t="s">
        <v>2511</v>
      </c>
      <c r="L119" s="1154" t="s">
        <v>2512</v>
      </c>
      <c r="M119" s="1154" t="s">
        <v>2513</v>
      </c>
      <c r="N119" s="1154" t="s">
        <v>2514</v>
      </c>
      <c r="O119" s="1155" t="s">
        <v>2515</v>
      </c>
      <c r="P119" s="1155" t="s">
        <v>2516</v>
      </c>
      <c r="Q119" s="1155" t="s">
        <v>2517</v>
      </c>
      <c r="R119" s="1155" t="s">
        <v>19</v>
      </c>
      <c r="S119" s="1155" t="s">
        <v>13</v>
      </c>
    </row>
    <row r="120" spans="1:19" s="1195" customFormat="1" ht="42" customHeight="1">
      <c r="A120" s="1187" t="s">
        <v>1825</v>
      </c>
      <c r="B120" s="1188" t="str">
        <f>B11</f>
        <v>자연환경분야</v>
      </c>
      <c r="C120" s="1188" t="str">
        <f>C11</f>
        <v>김봉성</v>
      </c>
      <c r="D120" s="1159" t="s">
        <v>2592</v>
      </c>
      <c r="E120" s="1160" t="s">
        <v>2593</v>
      </c>
      <c r="F120" s="1161" t="s">
        <v>2593</v>
      </c>
      <c r="G120" s="1175" t="str">
        <f t="shared" ref="G120:G134" si="50">S120</f>
        <v>3개월이상 중지용역</v>
      </c>
      <c r="H120" s="1176"/>
      <c r="I120" s="1189">
        <f>SUM(G120:H135)</f>
        <v>109896708.20541608</v>
      </c>
      <c r="J120" s="1190">
        <v>6</v>
      </c>
      <c r="K120" s="1166">
        <v>44559</v>
      </c>
      <c r="L120" s="1166">
        <v>47018</v>
      </c>
      <c r="M120" s="1167">
        <v>44559</v>
      </c>
      <c r="N120" s="1167">
        <v>47018</v>
      </c>
      <c r="O120" s="1179">
        <v>45481</v>
      </c>
      <c r="P120" s="1169">
        <v>445240000</v>
      </c>
      <c r="Q120" s="1170">
        <f t="shared" ref="Q120:Q134" si="51">L120-K120+1</f>
        <v>2460</v>
      </c>
      <c r="R120" s="1170">
        <f t="shared" ref="R120" si="52">IF((N120-O120+1)&gt;=365,365,(N120-O120+1))</f>
        <v>365</v>
      </c>
      <c r="S120" s="1171" t="s">
        <v>2522</v>
      </c>
    </row>
    <row r="121" spans="1:19" s="1195" customFormat="1" ht="42" customHeight="1">
      <c r="A121" s="1191"/>
      <c r="B121" s="1174"/>
      <c r="C121" s="1174"/>
      <c r="D121" s="1159" t="s">
        <v>2561</v>
      </c>
      <c r="E121" s="1160" t="s">
        <v>2561</v>
      </c>
      <c r="F121" s="1161" t="s">
        <v>2561</v>
      </c>
      <c r="G121" s="1175" t="str">
        <f t="shared" si="50"/>
        <v>잔여기간:3개월미만</v>
      </c>
      <c r="H121" s="1176"/>
      <c r="I121" s="1177"/>
      <c r="J121" s="1192"/>
      <c r="K121" s="1166">
        <v>44095</v>
      </c>
      <c r="L121" s="1166">
        <v>46326</v>
      </c>
      <c r="M121" s="1167">
        <v>44095</v>
      </c>
      <c r="N121" s="1167">
        <v>46326</v>
      </c>
      <c r="O121" s="1168"/>
      <c r="P121" s="1169">
        <v>1505020000</v>
      </c>
      <c r="Q121" s="1170">
        <f t="shared" si="51"/>
        <v>2232</v>
      </c>
      <c r="R121" s="1170">
        <f t="shared" ref="R121:R133" si="53">IF((N121-$Q$13+1)&gt;=365,365,(N121-$Q$13+1))</f>
        <v>40</v>
      </c>
      <c r="S121" s="1171" t="s">
        <v>2527</v>
      </c>
    </row>
    <row r="122" spans="1:19" s="1195" customFormat="1" ht="42" customHeight="1">
      <c r="A122" s="1191"/>
      <c r="B122" s="1174"/>
      <c r="C122" s="1174"/>
      <c r="D122" s="1159" t="s">
        <v>2608</v>
      </c>
      <c r="E122" s="1160" t="s">
        <v>2609</v>
      </c>
      <c r="F122" s="1161" t="s">
        <v>2609</v>
      </c>
      <c r="G122" s="1175" t="str">
        <f t="shared" si="50"/>
        <v>3개월이상 중지용역</v>
      </c>
      <c r="H122" s="1176"/>
      <c r="I122" s="1177"/>
      <c r="J122" s="1192"/>
      <c r="K122" s="1166">
        <v>44286</v>
      </c>
      <c r="L122" s="1166">
        <v>46387</v>
      </c>
      <c r="M122" s="1167">
        <v>44286</v>
      </c>
      <c r="N122" s="1167">
        <v>46387</v>
      </c>
      <c r="O122" s="1179">
        <v>46163</v>
      </c>
      <c r="P122" s="1169">
        <v>438220000</v>
      </c>
      <c r="Q122" s="1170">
        <f t="shared" si="51"/>
        <v>2102</v>
      </c>
      <c r="R122" s="1170">
        <f t="shared" ref="R122" si="54">IF((N122-O122+1)&gt;=365,365,(N122-O122+1))</f>
        <v>225</v>
      </c>
      <c r="S122" s="1171" t="s">
        <v>2522</v>
      </c>
    </row>
    <row r="123" spans="1:19" s="1195" customFormat="1" ht="42" customHeight="1">
      <c r="A123" s="1191"/>
      <c r="B123" s="1174"/>
      <c r="C123" s="1174"/>
      <c r="D123" s="1159" t="s">
        <v>2584</v>
      </c>
      <c r="E123" s="1160" t="s">
        <v>2584</v>
      </c>
      <c r="F123" s="1161" t="s">
        <v>2584</v>
      </c>
      <c r="G123" s="1175">
        <f t="shared" si="50"/>
        <v>15396969.420356002</v>
      </c>
      <c r="H123" s="1176"/>
      <c r="I123" s="1177"/>
      <c r="J123" s="1192"/>
      <c r="K123" s="1166">
        <v>45744</v>
      </c>
      <c r="L123" s="1166">
        <v>47934</v>
      </c>
      <c r="M123" s="1167">
        <v>45744</v>
      </c>
      <c r="N123" s="1167">
        <v>47934</v>
      </c>
      <c r="O123" s="1168"/>
      <c r="P123" s="1169">
        <v>924240000</v>
      </c>
      <c r="Q123" s="1170">
        <f t="shared" si="51"/>
        <v>2191</v>
      </c>
      <c r="R123" s="1170">
        <f t="shared" si="53"/>
        <v>365</v>
      </c>
      <c r="S123" s="1171">
        <f t="shared" ref="S123:S133" si="55">P123*R123/Q123/10</f>
        <v>15396969.420356002</v>
      </c>
    </row>
    <row r="124" spans="1:19" s="1195" customFormat="1" ht="42" customHeight="1">
      <c r="A124" s="1191"/>
      <c r="B124" s="1174"/>
      <c r="C124" s="1174"/>
      <c r="D124" s="1159" t="s">
        <v>2523</v>
      </c>
      <c r="E124" s="1160" t="s">
        <v>2523</v>
      </c>
      <c r="F124" s="1161" t="s">
        <v>2523</v>
      </c>
      <c r="G124" s="1175">
        <f t="shared" si="50"/>
        <v>6543584.4580777092</v>
      </c>
      <c r="H124" s="1176"/>
      <c r="I124" s="1177"/>
      <c r="J124" s="1192"/>
      <c r="K124" s="1166">
        <v>44032</v>
      </c>
      <c r="L124" s="1166">
        <v>46476</v>
      </c>
      <c r="M124" s="1167">
        <v>44032</v>
      </c>
      <c r="N124" s="1167">
        <v>46476</v>
      </c>
      <c r="O124" s="1168"/>
      <c r="P124" s="1169">
        <v>842056000</v>
      </c>
      <c r="Q124" s="1170">
        <f t="shared" si="51"/>
        <v>2445</v>
      </c>
      <c r="R124" s="1170">
        <f t="shared" si="53"/>
        <v>190</v>
      </c>
      <c r="S124" s="1171">
        <f t="shared" si="55"/>
        <v>6543584.4580777092</v>
      </c>
    </row>
    <row r="125" spans="1:19" s="1195" customFormat="1" ht="42" customHeight="1">
      <c r="A125" s="1191"/>
      <c r="B125" s="1174"/>
      <c r="C125" s="1174"/>
      <c r="D125" s="1159" t="s">
        <v>2578</v>
      </c>
      <c r="E125" s="1160" t="s">
        <v>2578</v>
      </c>
      <c r="F125" s="1161" t="s">
        <v>2578</v>
      </c>
      <c r="G125" s="1175" t="str">
        <f t="shared" si="50"/>
        <v>잔여기간:3개월미만</v>
      </c>
      <c r="H125" s="1176"/>
      <c r="I125" s="1177"/>
      <c r="J125" s="1192"/>
      <c r="K125" s="1166">
        <v>44071</v>
      </c>
      <c r="L125" s="1166">
        <v>46295</v>
      </c>
      <c r="M125" s="1167">
        <v>44071</v>
      </c>
      <c r="N125" s="1167">
        <v>46295</v>
      </c>
      <c r="O125" s="1168"/>
      <c r="P125" s="1169">
        <v>1723700000</v>
      </c>
      <c r="Q125" s="1170">
        <f t="shared" si="51"/>
        <v>2225</v>
      </c>
      <c r="R125" s="1170">
        <f t="shared" si="53"/>
        <v>9</v>
      </c>
      <c r="S125" s="1171" t="s">
        <v>2527</v>
      </c>
    </row>
    <row r="126" spans="1:19" s="1195" customFormat="1" ht="42" customHeight="1">
      <c r="A126" s="1191"/>
      <c r="B126" s="1174"/>
      <c r="C126" s="1174"/>
      <c r="D126" s="1159" t="s">
        <v>2596</v>
      </c>
      <c r="E126" s="1160" t="s">
        <v>2596</v>
      </c>
      <c r="F126" s="1161" t="s">
        <v>2596</v>
      </c>
      <c r="G126" s="1175">
        <f t="shared" si="50"/>
        <v>15128236.11111111</v>
      </c>
      <c r="H126" s="1176"/>
      <c r="I126" s="1177"/>
      <c r="J126" s="1192"/>
      <c r="K126" s="1166">
        <v>44559</v>
      </c>
      <c r="L126" s="1166">
        <v>48158</v>
      </c>
      <c r="M126" s="1167">
        <v>44559</v>
      </c>
      <c r="N126" s="1167">
        <v>48158</v>
      </c>
      <c r="O126" s="1168"/>
      <c r="P126" s="1169">
        <v>1492100000</v>
      </c>
      <c r="Q126" s="1170">
        <f t="shared" si="51"/>
        <v>3600</v>
      </c>
      <c r="R126" s="1170">
        <f t="shared" si="53"/>
        <v>365</v>
      </c>
      <c r="S126" s="1171">
        <f t="shared" si="55"/>
        <v>15128236.11111111</v>
      </c>
    </row>
    <row r="127" spans="1:19" s="1195" customFormat="1" ht="42" customHeight="1">
      <c r="A127" s="1191"/>
      <c r="B127" s="1174"/>
      <c r="C127" s="1174"/>
      <c r="D127" s="1159" t="s">
        <v>2610</v>
      </c>
      <c r="E127" s="1160" t="s">
        <v>2611</v>
      </c>
      <c r="F127" s="1161" t="s">
        <v>2611</v>
      </c>
      <c r="G127" s="1175" t="str">
        <f t="shared" si="50"/>
        <v>-</v>
      </c>
      <c r="H127" s="1176"/>
      <c r="I127" s="1177"/>
      <c r="J127" s="1192"/>
      <c r="K127" s="1166">
        <v>44413</v>
      </c>
      <c r="L127" s="1166">
        <v>47848</v>
      </c>
      <c r="M127" s="1167">
        <v>44413</v>
      </c>
      <c r="N127" s="1167">
        <v>47848</v>
      </c>
      <c r="O127" s="1168"/>
      <c r="P127" s="1169">
        <v>484000000</v>
      </c>
      <c r="Q127" s="1170">
        <f t="shared" si="51"/>
        <v>3436</v>
      </c>
      <c r="R127" s="1170">
        <f t="shared" si="53"/>
        <v>365</v>
      </c>
      <c r="S127" s="1171" t="s">
        <v>25</v>
      </c>
    </row>
    <row r="128" spans="1:19" s="1195" customFormat="1" ht="42" customHeight="1">
      <c r="A128" s="1191"/>
      <c r="B128" s="1174"/>
      <c r="C128" s="1174"/>
      <c r="D128" s="1159" t="s">
        <v>2612</v>
      </c>
      <c r="E128" s="1160" t="s">
        <v>2612</v>
      </c>
      <c r="F128" s="1161" t="s">
        <v>2612</v>
      </c>
      <c r="G128" s="1175">
        <f t="shared" si="50"/>
        <v>11834761.717983918</v>
      </c>
      <c r="H128" s="1176"/>
      <c r="I128" s="1177"/>
      <c r="J128" s="1192"/>
      <c r="K128" s="1166">
        <v>42457</v>
      </c>
      <c r="L128" s="1166">
        <v>47555</v>
      </c>
      <c r="M128" s="1167">
        <v>42736</v>
      </c>
      <c r="N128" s="1167">
        <v>47555</v>
      </c>
      <c r="O128" s="1168"/>
      <c r="P128" s="1169">
        <v>1653300000</v>
      </c>
      <c r="Q128" s="1170">
        <f t="shared" si="51"/>
        <v>5099</v>
      </c>
      <c r="R128" s="1170">
        <f t="shared" si="53"/>
        <v>365</v>
      </c>
      <c r="S128" s="1171">
        <f t="shared" si="55"/>
        <v>11834761.717983918</v>
      </c>
    </row>
    <row r="129" spans="1:19" s="1195" customFormat="1" ht="42" customHeight="1">
      <c r="A129" s="1191"/>
      <c r="B129" s="1174"/>
      <c r="C129" s="1174"/>
      <c r="D129" s="1159" t="s">
        <v>2613</v>
      </c>
      <c r="E129" s="1160" t="s">
        <v>2613</v>
      </c>
      <c r="F129" s="1161" t="s">
        <v>2613</v>
      </c>
      <c r="G129" s="1175">
        <f t="shared" si="50"/>
        <v>27161904.761904765</v>
      </c>
      <c r="H129" s="1176"/>
      <c r="I129" s="1177"/>
      <c r="J129" s="1192"/>
      <c r="K129" s="1166">
        <v>44438</v>
      </c>
      <c r="L129" s="1166">
        <v>45642</v>
      </c>
      <c r="M129" s="1167">
        <v>44652</v>
      </c>
      <c r="N129" s="1167">
        <v>45642</v>
      </c>
      <c r="O129" s="1168"/>
      <c r="P129" s="1169">
        <v>1426000000</v>
      </c>
      <c r="Q129" s="1170">
        <v>630</v>
      </c>
      <c r="R129" s="1170">
        <v>120</v>
      </c>
      <c r="S129" s="1171">
        <f t="shared" si="55"/>
        <v>27161904.761904765</v>
      </c>
    </row>
    <row r="130" spans="1:19" s="1195" customFormat="1" ht="42" customHeight="1">
      <c r="A130" s="1191"/>
      <c r="B130" s="1174"/>
      <c r="C130" s="1174"/>
      <c r="D130" s="1159" t="s">
        <v>2587</v>
      </c>
      <c r="E130" s="1160" t="s">
        <v>2587</v>
      </c>
      <c r="F130" s="1161" t="s">
        <v>2587</v>
      </c>
      <c r="G130" s="1175">
        <f t="shared" si="50"/>
        <v>18648151.5289822</v>
      </c>
      <c r="H130" s="1176"/>
      <c r="I130" s="1177"/>
      <c r="J130" s="1192"/>
      <c r="K130" s="1166">
        <v>45723</v>
      </c>
      <c r="L130" s="1166">
        <v>47913</v>
      </c>
      <c r="M130" s="1167">
        <v>45723</v>
      </c>
      <c r="N130" s="1167">
        <v>47913</v>
      </c>
      <c r="O130" s="1168"/>
      <c r="P130" s="1169">
        <v>1119400000</v>
      </c>
      <c r="Q130" s="1170">
        <f t="shared" si="51"/>
        <v>2191</v>
      </c>
      <c r="R130" s="1170">
        <f t="shared" si="53"/>
        <v>365</v>
      </c>
      <c r="S130" s="1171">
        <f t="shared" si="55"/>
        <v>18648151.5289822</v>
      </c>
    </row>
    <row r="131" spans="1:19" s="1195" customFormat="1" ht="42" customHeight="1">
      <c r="A131" s="1191"/>
      <c r="B131" s="1174"/>
      <c r="C131" s="1174"/>
      <c r="D131" s="1159" t="s">
        <v>2614</v>
      </c>
      <c r="E131" s="1160" t="s">
        <v>2615</v>
      </c>
      <c r="F131" s="1161" t="s">
        <v>2615</v>
      </c>
      <c r="G131" s="1175" t="str">
        <f t="shared" si="50"/>
        <v>-</v>
      </c>
      <c r="H131" s="1176"/>
      <c r="I131" s="1177"/>
      <c r="J131" s="1192"/>
      <c r="K131" s="1166">
        <v>45342</v>
      </c>
      <c r="L131" s="1166">
        <v>47170</v>
      </c>
      <c r="M131" s="1167">
        <v>45342</v>
      </c>
      <c r="N131" s="1167">
        <v>47170</v>
      </c>
      <c r="O131" s="1168"/>
      <c r="P131" s="1169">
        <v>2919984000</v>
      </c>
      <c r="Q131" s="1170">
        <f t="shared" si="51"/>
        <v>1829</v>
      </c>
      <c r="R131" s="1170">
        <f t="shared" si="53"/>
        <v>365</v>
      </c>
      <c r="S131" s="1171" t="s">
        <v>25</v>
      </c>
    </row>
    <row r="132" spans="1:19" s="1195" customFormat="1" ht="42" customHeight="1">
      <c r="A132" s="1191"/>
      <c r="B132" s="1174"/>
      <c r="C132" s="1174"/>
      <c r="D132" s="1159" t="s">
        <v>2616</v>
      </c>
      <c r="E132" s="1160" t="s">
        <v>2617</v>
      </c>
      <c r="F132" s="1161" t="s">
        <v>2617</v>
      </c>
      <c r="G132" s="1175" t="str">
        <f t="shared" si="50"/>
        <v>3개월이상 중지용역</v>
      </c>
      <c r="H132" s="1176"/>
      <c r="I132" s="1177"/>
      <c r="J132" s="1192"/>
      <c r="K132" s="1166">
        <v>42524</v>
      </c>
      <c r="L132" s="1166">
        <v>45864</v>
      </c>
      <c r="M132" s="1167">
        <v>44035</v>
      </c>
      <c r="N132" s="1167">
        <v>45864</v>
      </c>
      <c r="O132" s="1179">
        <v>45107</v>
      </c>
      <c r="P132" s="1169">
        <v>862780000</v>
      </c>
      <c r="Q132" s="1170">
        <f t="shared" si="51"/>
        <v>3341</v>
      </c>
      <c r="R132" s="1170">
        <f t="shared" ref="R132" si="56">IF((N132-O132+1)&gt;=365,365,(N132-O132+1))</f>
        <v>365</v>
      </c>
      <c r="S132" s="1171" t="s">
        <v>2522</v>
      </c>
    </row>
    <row r="133" spans="1:19" s="1195" customFormat="1" ht="42" customHeight="1">
      <c r="A133" s="1191"/>
      <c r="B133" s="1174"/>
      <c r="C133" s="1174"/>
      <c r="D133" s="1159" t="s">
        <v>2618</v>
      </c>
      <c r="E133" s="1160" t="s">
        <v>2618</v>
      </c>
      <c r="F133" s="1161" t="s">
        <v>2618</v>
      </c>
      <c r="G133" s="1175">
        <f t="shared" si="50"/>
        <v>15183100.207000379</v>
      </c>
      <c r="H133" s="1176"/>
      <c r="I133" s="1177"/>
      <c r="J133" s="1192"/>
      <c r="K133" s="1166">
        <v>41530</v>
      </c>
      <c r="L133" s="1166">
        <v>46843</v>
      </c>
      <c r="M133" s="1167">
        <v>42503</v>
      </c>
      <c r="N133" s="1167">
        <v>46843</v>
      </c>
      <c r="O133" s="1168"/>
      <c r="P133" s="1169">
        <v>2210493000</v>
      </c>
      <c r="Q133" s="1170">
        <f t="shared" si="51"/>
        <v>5314</v>
      </c>
      <c r="R133" s="1170">
        <f t="shared" si="53"/>
        <v>365</v>
      </c>
      <c r="S133" s="1171">
        <f t="shared" si="55"/>
        <v>15183100.207000379</v>
      </c>
    </row>
    <row r="134" spans="1:19" s="1195" customFormat="1" ht="42" customHeight="1">
      <c r="A134" s="1191"/>
      <c r="B134" s="1174"/>
      <c r="C134" s="1174"/>
      <c r="D134" s="1159" t="s">
        <v>2619</v>
      </c>
      <c r="E134" s="1160" t="s">
        <v>2620</v>
      </c>
      <c r="F134" s="1161" t="s">
        <v>2620</v>
      </c>
      <c r="G134" s="1175" t="str">
        <f t="shared" si="50"/>
        <v>3개월이상 중지용역</v>
      </c>
      <c r="H134" s="1176"/>
      <c r="I134" s="1177"/>
      <c r="J134" s="1192"/>
      <c r="K134" s="1166">
        <v>41612</v>
      </c>
      <c r="L134" s="1166">
        <v>46387</v>
      </c>
      <c r="M134" s="1167">
        <v>42752</v>
      </c>
      <c r="N134" s="1167">
        <v>46387</v>
      </c>
      <c r="O134" s="1179">
        <v>44600</v>
      </c>
      <c r="P134" s="1169">
        <v>1497020000</v>
      </c>
      <c r="Q134" s="1170">
        <f t="shared" si="51"/>
        <v>4776</v>
      </c>
      <c r="R134" s="1170">
        <f t="shared" ref="R134" si="57">IF((N134-O134+1)&gt;=365,365,(N134-O134+1))</f>
        <v>365</v>
      </c>
      <c r="S134" s="1171" t="s">
        <v>2522</v>
      </c>
    </row>
    <row r="135" spans="1:19" ht="42" customHeight="1">
      <c r="A135" s="1193"/>
      <c r="B135" s="1182"/>
      <c r="C135" s="1182"/>
      <c r="D135" s="1198"/>
      <c r="E135" s="1199"/>
      <c r="F135" s="1200"/>
      <c r="G135" s="1197"/>
      <c r="H135" s="1197"/>
      <c r="I135" s="1185"/>
      <c r="J135" s="1194"/>
    </row>
  </sheetData>
  <mergeCells count="298">
    <mergeCell ref="D134:F134"/>
    <mergeCell ref="G134:H134"/>
    <mergeCell ref="D135:F135"/>
    <mergeCell ref="G135:H135"/>
    <mergeCell ref="D131:F131"/>
    <mergeCell ref="G131:H131"/>
    <mergeCell ref="D132:F132"/>
    <mergeCell ref="G132:H132"/>
    <mergeCell ref="D133:F133"/>
    <mergeCell ref="G133:H133"/>
    <mergeCell ref="G127:H127"/>
    <mergeCell ref="D128:F128"/>
    <mergeCell ref="G128:H128"/>
    <mergeCell ref="D129:F129"/>
    <mergeCell ref="G129:H129"/>
    <mergeCell ref="D130:F130"/>
    <mergeCell ref="G130:H130"/>
    <mergeCell ref="J120:J135"/>
    <mergeCell ref="D121:F121"/>
    <mergeCell ref="G121:H121"/>
    <mergeCell ref="D122:F122"/>
    <mergeCell ref="G122:H122"/>
    <mergeCell ref="D123:F123"/>
    <mergeCell ref="G123:H123"/>
    <mergeCell ref="D124:F124"/>
    <mergeCell ref="G124:H124"/>
    <mergeCell ref="D125:F125"/>
    <mergeCell ref="A120:A135"/>
    <mergeCell ref="B120:B135"/>
    <mergeCell ref="C120:C135"/>
    <mergeCell ref="D120:F120"/>
    <mergeCell ref="G120:H120"/>
    <mergeCell ref="I120:I135"/>
    <mergeCell ref="G125:H125"/>
    <mergeCell ref="D126:F126"/>
    <mergeCell ref="G126:H126"/>
    <mergeCell ref="D127:F127"/>
    <mergeCell ref="D117:F117"/>
    <mergeCell ref="G117:H117"/>
    <mergeCell ref="D118:F118"/>
    <mergeCell ref="G118:H118"/>
    <mergeCell ref="D119:F119"/>
    <mergeCell ref="G119:H119"/>
    <mergeCell ref="G113:H113"/>
    <mergeCell ref="D114:F114"/>
    <mergeCell ref="G114:H114"/>
    <mergeCell ref="D115:F115"/>
    <mergeCell ref="G115:H115"/>
    <mergeCell ref="D116:F116"/>
    <mergeCell ref="G116:H116"/>
    <mergeCell ref="I107:I119"/>
    <mergeCell ref="J107:J119"/>
    <mergeCell ref="D108:F108"/>
    <mergeCell ref="G108:H108"/>
    <mergeCell ref="D109:F109"/>
    <mergeCell ref="G109:H109"/>
    <mergeCell ref="D110:F110"/>
    <mergeCell ref="G110:H110"/>
    <mergeCell ref="D111:F111"/>
    <mergeCell ref="G111:H111"/>
    <mergeCell ref="D106:F106"/>
    <mergeCell ref="G106:H106"/>
    <mergeCell ref="A107:A119"/>
    <mergeCell ref="B107:B119"/>
    <mergeCell ref="C107:C119"/>
    <mergeCell ref="D107:F107"/>
    <mergeCell ref="G107:H107"/>
    <mergeCell ref="D112:F112"/>
    <mergeCell ref="G112:H112"/>
    <mergeCell ref="D113:F113"/>
    <mergeCell ref="D103:F103"/>
    <mergeCell ref="G103:H103"/>
    <mergeCell ref="D104:F104"/>
    <mergeCell ref="G104:H104"/>
    <mergeCell ref="D105:F105"/>
    <mergeCell ref="G105:H105"/>
    <mergeCell ref="G99:H99"/>
    <mergeCell ref="D100:F100"/>
    <mergeCell ref="G100:H100"/>
    <mergeCell ref="D101:F101"/>
    <mergeCell ref="G101:H101"/>
    <mergeCell ref="D102:F102"/>
    <mergeCell ref="G102:H102"/>
    <mergeCell ref="I93:I106"/>
    <mergeCell ref="J93:J106"/>
    <mergeCell ref="D94:F94"/>
    <mergeCell ref="G94:H94"/>
    <mergeCell ref="D95:F95"/>
    <mergeCell ref="G95:H95"/>
    <mergeCell ref="D96:F96"/>
    <mergeCell ref="G96:H96"/>
    <mergeCell ref="D97:F97"/>
    <mergeCell ref="G97:H97"/>
    <mergeCell ref="D92:F92"/>
    <mergeCell ref="G92:H92"/>
    <mergeCell ref="A93:A106"/>
    <mergeCell ref="B93:B106"/>
    <mergeCell ref="C93:C106"/>
    <mergeCell ref="D93:F93"/>
    <mergeCell ref="G93:H93"/>
    <mergeCell ref="D98:F98"/>
    <mergeCell ref="G98:H98"/>
    <mergeCell ref="D99:F99"/>
    <mergeCell ref="D89:F89"/>
    <mergeCell ref="G89:H89"/>
    <mergeCell ref="D90:F90"/>
    <mergeCell ref="G90:H90"/>
    <mergeCell ref="D91:F91"/>
    <mergeCell ref="G91:H91"/>
    <mergeCell ref="D86:F86"/>
    <mergeCell ref="G86:H86"/>
    <mergeCell ref="D87:F87"/>
    <mergeCell ref="G87:H87"/>
    <mergeCell ref="D88:F88"/>
    <mergeCell ref="G88:H88"/>
    <mergeCell ref="D83:F83"/>
    <mergeCell ref="G83:H83"/>
    <mergeCell ref="D84:F84"/>
    <mergeCell ref="G84:H84"/>
    <mergeCell ref="D85:F85"/>
    <mergeCell ref="G85:H85"/>
    <mergeCell ref="I78:I92"/>
    <mergeCell ref="J78:J92"/>
    <mergeCell ref="D79:F79"/>
    <mergeCell ref="G79:H79"/>
    <mergeCell ref="D80:F80"/>
    <mergeCell ref="G80:H80"/>
    <mergeCell ref="D81:F81"/>
    <mergeCell ref="G81:H81"/>
    <mergeCell ref="D82:F82"/>
    <mergeCell ref="G82:H82"/>
    <mergeCell ref="G75:H75"/>
    <mergeCell ref="D76:F76"/>
    <mergeCell ref="G76:H76"/>
    <mergeCell ref="D77:F77"/>
    <mergeCell ref="G77:H77"/>
    <mergeCell ref="A78:A92"/>
    <mergeCell ref="B78:B92"/>
    <mergeCell ref="C78:C92"/>
    <mergeCell ref="D78:F78"/>
    <mergeCell ref="G78:H78"/>
    <mergeCell ref="J68:J77"/>
    <mergeCell ref="D69:F69"/>
    <mergeCell ref="G69:H69"/>
    <mergeCell ref="D70:F70"/>
    <mergeCell ref="G70:H70"/>
    <mergeCell ref="D71:F71"/>
    <mergeCell ref="G71:H71"/>
    <mergeCell ref="D72:F72"/>
    <mergeCell ref="G72:H72"/>
    <mergeCell ref="D73:F73"/>
    <mergeCell ref="A68:A77"/>
    <mergeCell ref="B68:B77"/>
    <mergeCell ref="C68:C77"/>
    <mergeCell ref="D68:F68"/>
    <mergeCell ref="G68:H68"/>
    <mergeCell ref="I68:I77"/>
    <mergeCell ref="G73:H73"/>
    <mergeCell ref="D74:F74"/>
    <mergeCell ref="G74:H74"/>
    <mergeCell ref="D75:F75"/>
    <mergeCell ref="D65:F65"/>
    <mergeCell ref="G65:H65"/>
    <mergeCell ref="D66:F66"/>
    <mergeCell ref="G66:H66"/>
    <mergeCell ref="D67:F67"/>
    <mergeCell ref="G67:H67"/>
    <mergeCell ref="D62:F62"/>
    <mergeCell ref="G62:H62"/>
    <mergeCell ref="D63:F63"/>
    <mergeCell ref="G63:H63"/>
    <mergeCell ref="D64:F64"/>
    <mergeCell ref="G64:H64"/>
    <mergeCell ref="G58:H58"/>
    <mergeCell ref="D59:F59"/>
    <mergeCell ref="G59:H59"/>
    <mergeCell ref="D60:F60"/>
    <mergeCell ref="G60:H60"/>
    <mergeCell ref="D61:F61"/>
    <mergeCell ref="G61:H61"/>
    <mergeCell ref="I52:I67"/>
    <mergeCell ref="J52:J67"/>
    <mergeCell ref="D53:F53"/>
    <mergeCell ref="G53:H53"/>
    <mergeCell ref="D54:F54"/>
    <mergeCell ref="G54:H54"/>
    <mergeCell ref="D55:F55"/>
    <mergeCell ref="G55:H55"/>
    <mergeCell ref="D56:F56"/>
    <mergeCell ref="G56:H56"/>
    <mergeCell ref="D51:F51"/>
    <mergeCell ref="G51:H51"/>
    <mergeCell ref="A52:A67"/>
    <mergeCell ref="B52:B67"/>
    <mergeCell ref="C52:C67"/>
    <mergeCell ref="D52:F52"/>
    <mergeCell ref="G52:H52"/>
    <mergeCell ref="D57:F57"/>
    <mergeCell ref="G57:H57"/>
    <mergeCell ref="D58:F58"/>
    <mergeCell ref="D48:F48"/>
    <mergeCell ref="G48:H48"/>
    <mergeCell ref="D49:F49"/>
    <mergeCell ref="G49:H49"/>
    <mergeCell ref="D50:F50"/>
    <mergeCell ref="G50:H50"/>
    <mergeCell ref="D45:F45"/>
    <mergeCell ref="G45:H45"/>
    <mergeCell ref="D46:F46"/>
    <mergeCell ref="G46:H46"/>
    <mergeCell ref="D47:F47"/>
    <mergeCell ref="G47:H47"/>
    <mergeCell ref="D42:F42"/>
    <mergeCell ref="G42:H42"/>
    <mergeCell ref="D43:F43"/>
    <mergeCell ref="G43:H43"/>
    <mergeCell ref="D44:F44"/>
    <mergeCell ref="G44:H44"/>
    <mergeCell ref="D39:F39"/>
    <mergeCell ref="G39:H39"/>
    <mergeCell ref="D40:F40"/>
    <mergeCell ref="G40:H40"/>
    <mergeCell ref="D41:F41"/>
    <mergeCell ref="G41:H41"/>
    <mergeCell ref="G35:H35"/>
    <mergeCell ref="D36:F36"/>
    <mergeCell ref="G36:H36"/>
    <mergeCell ref="D37:F37"/>
    <mergeCell ref="G37:H37"/>
    <mergeCell ref="D38:F38"/>
    <mergeCell ref="G38:H38"/>
    <mergeCell ref="I30:I51"/>
    <mergeCell ref="J30:J51"/>
    <mergeCell ref="D31:F31"/>
    <mergeCell ref="G31:H31"/>
    <mergeCell ref="D32:F32"/>
    <mergeCell ref="G32:H32"/>
    <mergeCell ref="D33:F33"/>
    <mergeCell ref="G33:H33"/>
    <mergeCell ref="D34:F34"/>
    <mergeCell ref="G34:H34"/>
    <mergeCell ref="D28:F28"/>
    <mergeCell ref="G28:H28"/>
    <mergeCell ref="D29:F29"/>
    <mergeCell ref="G29:H29"/>
    <mergeCell ref="A30:A51"/>
    <mergeCell ref="B30:B51"/>
    <mergeCell ref="C30:C51"/>
    <mergeCell ref="D30:F30"/>
    <mergeCell ref="G30:H30"/>
    <mergeCell ref="D35:F35"/>
    <mergeCell ref="D25:F25"/>
    <mergeCell ref="G25:H25"/>
    <mergeCell ref="D26:F26"/>
    <mergeCell ref="G26:H26"/>
    <mergeCell ref="D27:F27"/>
    <mergeCell ref="G27:H27"/>
    <mergeCell ref="D22:F22"/>
    <mergeCell ref="G22:H22"/>
    <mergeCell ref="D23:F23"/>
    <mergeCell ref="G23:H23"/>
    <mergeCell ref="D24:F24"/>
    <mergeCell ref="G24:H24"/>
    <mergeCell ref="D19:F19"/>
    <mergeCell ref="G19:H19"/>
    <mergeCell ref="D20:F20"/>
    <mergeCell ref="G20:H20"/>
    <mergeCell ref="D21:F21"/>
    <mergeCell ref="G21:H21"/>
    <mergeCell ref="D16:F16"/>
    <mergeCell ref="G16:H16"/>
    <mergeCell ref="D17:F17"/>
    <mergeCell ref="G17:H17"/>
    <mergeCell ref="D18:F18"/>
    <mergeCell ref="G18:H18"/>
    <mergeCell ref="A13:C14"/>
    <mergeCell ref="D13:F14"/>
    <mergeCell ref="G13:H14"/>
    <mergeCell ref="I13:J14"/>
    <mergeCell ref="A15:B29"/>
    <mergeCell ref="C15:C29"/>
    <mergeCell ref="D15:F15"/>
    <mergeCell ref="G15:H15"/>
    <mergeCell ref="I15:I29"/>
    <mergeCell ref="J15:J29"/>
    <mergeCell ref="A5:A7"/>
    <mergeCell ref="H5:I7"/>
    <mergeCell ref="J5:J7"/>
    <mergeCell ref="A8:A11"/>
    <mergeCell ref="H8:I11"/>
    <mergeCell ref="J8:J11"/>
    <mergeCell ref="A1:J1"/>
    <mergeCell ref="C2:D2"/>
    <mergeCell ref="A3:C3"/>
    <mergeCell ref="E3:F3"/>
    <mergeCell ref="G3:I3"/>
    <mergeCell ref="A4:B4"/>
    <mergeCell ref="G4:I4"/>
  </mergeCells>
  <phoneticPr fontId="4" type="noConversion"/>
  <printOptions horizontalCentered="1"/>
  <pageMargins left="0.31496062992125984" right="0.31496062992125984" top="1.1811023622047245" bottom="0.78740157480314965" header="0.39370078740157483" footer="0.39370078740157483"/>
  <pageSetup paperSize="9" scale="65" orientation="portrait" horizontalDpi="4294967293" r:id="rId1"/>
  <headerFooter alignWithMargins="0"/>
  <rowBreaks count="7" manualBreakCount="7">
    <brk id="29" max="9" man="1"/>
    <brk id="51" max="9" man="1"/>
    <brk id="67" max="9" man="1"/>
    <brk id="77" max="9" man="1"/>
    <brk id="92" max="9" man="1"/>
    <brk id="106" max="9" man="1"/>
    <brk id="119"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24</vt:i4>
      </vt:variant>
      <vt:variant>
        <vt:lpstr>이름 지정된 범위</vt:lpstr>
      </vt:variant>
      <vt:variant>
        <vt:i4>27</vt:i4>
      </vt:variant>
    </vt:vector>
  </HeadingPairs>
  <TitlesOfParts>
    <vt:vector size="51" baseType="lpstr">
      <vt:lpstr>접수조서</vt:lpstr>
      <vt:lpstr>1. 동부</vt:lpstr>
      <vt:lpstr>2. 한종</vt:lpstr>
      <vt:lpstr>3. 세광</vt:lpstr>
      <vt:lpstr>4. 동명</vt:lpstr>
      <vt:lpstr>5. 수성</vt:lpstr>
      <vt:lpstr>6. 홍익</vt:lpstr>
      <vt:lpstr>7. 신성</vt:lpstr>
      <vt:lpstr>8. 동성</vt:lpstr>
      <vt:lpstr>9. 동해</vt:lpstr>
      <vt:lpstr>10. 건화</vt:lpstr>
      <vt:lpstr>11. 세일</vt:lpstr>
      <vt:lpstr>12. 서영</vt:lpstr>
      <vt:lpstr>13. 이산</vt:lpstr>
      <vt:lpstr>14. 삼안</vt:lpstr>
      <vt:lpstr>15. 경호</vt:lpstr>
      <vt:lpstr>16. 우신</vt:lpstr>
      <vt:lpstr>17. 유신</vt:lpstr>
      <vt:lpstr>18. 케이지</vt:lpstr>
      <vt:lpstr>19. 다산</vt:lpstr>
      <vt:lpstr>20. 선진</vt:lpstr>
      <vt:lpstr>21. 동아</vt:lpstr>
      <vt:lpstr>22. 대영</vt:lpstr>
      <vt:lpstr>23. 도화</vt:lpstr>
      <vt:lpstr>'1. 동부'!Print_Area</vt:lpstr>
      <vt:lpstr>'10. 건화'!Print_Area</vt:lpstr>
      <vt:lpstr>'11. 세일'!Print_Area</vt:lpstr>
      <vt:lpstr>'12. 서영'!Print_Area</vt:lpstr>
      <vt:lpstr>'13. 이산'!Print_Area</vt:lpstr>
      <vt:lpstr>'14. 삼안'!Print_Area</vt:lpstr>
      <vt:lpstr>'15. 경호'!Print_Area</vt:lpstr>
      <vt:lpstr>'16. 우신'!Print_Area</vt:lpstr>
      <vt:lpstr>'17. 유신'!Print_Area</vt:lpstr>
      <vt:lpstr>'18. 케이지'!Print_Area</vt:lpstr>
      <vt:lpstr>'19. 다산'!Print_Area</vt:lpstr>
      <vt:lpstr>'2. 한종'!Print_Area</vt:lpstr>
      <vt:lpstr>'20. 선진'!Print_Area</vt:lpstr>
      <vt:lpstr>'21. 동아'!Print_Area</vt:lpstr>
      <vt:lpstr>'22. 대영'!Print_Area</vt:lpstr>
      <vt:lpstr>'23. 도화'!Print_Area</vt:lpstr>
      <vt:lpstr>'3. 세광'!Print_Area</vt:lpstr>
      <vt:lpstr>'4. 동명'!Print_Area</vt:lpstr>
      <vt:lpstr>'5. 수성'!Print_Area</vt:lpstr>
      <vt:lpstr>'6. 홍익'!Print_Area</vt:lpstr>
      <vt:lpstr>'7. 신성'!Print_Area</vt:lpstr>
      <vt:lpstr>'8. 동성'!Print_Area</vt:lpstr>
      <vt:lpstr>'9. 동해'!Print_Area</vt:lpstr>
      <vt:lpstr>'11. 세일'!Print_Titles</vt:lpstr>
      <vt:lpstr>'17. 유신'!Print_Titles</vt:lpstr>
      <vt:lpstr>'7. 신성'!Print_Titles</vt:lpstr>
      <vt:lpstr>'9. 동해'!Print_Titles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10004293</dc:creator>
  <cp:lastModifiedBy>10004293</cp:lastModifiedBy>
  <dcterms:created xsi:type="dcterms:W3CDTF">2026-10-12T08:47:08Z</dcterms:created>
  <dcterms:modified xsi:type="dcterms:W3CDTF">2026-10-13T04:40:28Z</dcterms:modified>
</cp:coreProperties>
</file>