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19.16.231\ClusterData4-2\117966\수용\6. ★건설관리처(2025~)\2. 지침\5. 지침 총 6건 개정안(25.09.09)\☆엑셀 새로만들기(2025버전)☆\"/>
    </mc:Choice>
  </mc:AlternateContent>
  <bookViews>
    <workbookView xWindow="-1755" yWindow="135" windowWidth="24300" windowHeight="11580" tabRatio="1000" activeTab="2"/>
  </bookViews>
  <sheets>
    <sheet name="작성요령" sheetId="61" r:id="rId1"/>
    <sheet name="참여업체" sheetId="19" r:id="rId2"/>
    <sheet name="배점기준" sheetId="18" r:id="rId3"/>
    <sheet name="종합" sheetId="2" r:id="rId4"/>
    <sheet name="기술인" sheetId="7" r:id="rId5"/>
    <sheet name="경력산출근거" sheetId="128" r:id="rId6"/>
    <sheet name="교육훈련" sheetId="124" r:id="rId7"/>
    <sheet name="사책 AAA" sheetId="131" r:id="rId8"/>
    <sheet name="분책 BBB" sheetId="132" r:id="rId9"/>
    <sheet name="참여1 CCC" sheetId="136" r:id="rId10"/>
    <sheet name="참여2 DDD" sheetId="137" r:id="rId11"/>
    <sheet name="유사용역" sheetId="9" r:id="rId12"/>
    <sheet name="유사(주관)" sheetId="95" r:id="rId13"/>
    <sheet name="유사(부관)" sheetId="141" r:id="rId14"/>
    <sheet name="신용도" sheetId="31" r:id="rId15"/>
    <sheet name="부실벌점" sheetId="122" r:id="rId16"/>
    <sheet name="기술투자" sheetId="32" r:id="rId17"/>
    <sheet name="개발(주관)" sheetId="55" r:id="rId18"/>
    <sheet name="개발(협력)" sheetId="139" r:id="rId19"/>
    <sheet name="활용(주관)" sheetId="56" r:id="rId20"/>
    <sheet name="활용(협력)" sheetId="140" r:id="rId21"/>
    <sheet name="중첩도" sheetId="83" r:id="rId22"/>
    <sheet name="가감점" sheetId="36" r:id="rId23"/>
    <sheet name="민간실적집계표" sheetId="130" r:id="rId24"/>
  </sheets>
  <externalReferences>
    <externalReference r:id="rId25"/>
  </externalReferences>
  <definedNames>
    <definedName name="_xlnm._FilterDatabase" localSheetId="11" hidden="1">유사용역!$C$4:$H$6</definedName>
    <definedName name="_xlnm.Print_Area" localSheetId="22">가감점!$A$1:$H$12</definedName>
    <definedName name="_xlnm.Print_Area" localSheetId="17">'개발(주관)'!$A$1:$J$16</definedName>
    <definedName name="_xlnm.Print_Area" localSheetId="18">'개발(협력)'!$A$1:$J$12</definedName>
    <definedName name="_xlnm.Print_Area" localSheetId="5">경력산출근거!$A$1:$J$12</definedName>
    <definedName name="_xlnm.Print_Area" localSheetId="6">교육훈련!$A$1:$G$16</definedName>
    <definedName name="_xlnm.Print_Area" localSheetId="4">기술인!$A$1:$K$42</definedName>
    <definedName name="_xlnm.Print_Area" localSheetId="16">기술투자!$A$1:$O$29</definedName>
    <definedName name="_xlnm.Print_Area" localSheetId="23">민간실적집계표!$A$1:$I$27</definedName>
    <definedName name="_xlnm.Print_Area" localSheetId="2">배점기준!$A$1:$I$93</definedName>
    <definedName name="_xlnm.Print_Area" localSheetId="15">부실벌점!$A$1:$G$16</definedName>
    <definedName name="_xlnm.Print_Area" localSheetId="8">'분책 BBB'!$A$1:$R$21</definedName>
    <definedName name="_xlnm.Print_Area" localSheetId="7">'사책 AAA'!$A$1:$R$20</definedName>
    <definedName name="_xlnm.Print_Area" localSheetId="14">신용도!$A$1:$L$16</definedName>
    <definedName name="_xlnm.Print_Area" localSheetId="13">'유사(부관)'!$A$1:$O$20</definedName>
    <definedName name="_xlnm.Print_Area" localSheetId="12">'유사(주관)'!$A$1:$O$21</definedName>
    <definedName name="_xlnm.Print_Area" localSheetId="11">유사용역!$A$1:$H$11</definedName>
    <definedName name="_xlnm.Print_Area" localSheetId="3">종합!$A$1:$G$29</definedName>
    <definedName name="_xlnm.Print_Area" localSheetId="21">중첩도!$A$1:$G$11</definedName>
    <definedName name="_xlnm.Print_Area" localSheetId="9">'참여1 CCC'!$A$1:$R$17</definedName>
    <definedName name="_xlnm.Print_Area" localSheetId="10">'참여2 DDD'!$A$1:$R$20</definedName>
    <definedName name="_xlnm.Print_Area" localSheetId="1">참여업체!$B$1:$F$7</definedName>
    <definedName name="_xlnm.Print_Area" localSheetId="19">'활용(주관)'!$A$1:$K$16</definedName>
    <definedName name="_xlnm.Print_Area" localSheetId="20">'활용(협력)'!$A$1:$K$32</definedName>
    <definedName name="_xlnm.Print_Titles" localSheetId="17">'개발(주관)'!$2:$2</definedName>
    <definedName name="_xlnm.Print_Titles" localSheetId="18">'개발(협력)'!$2:$2</definedName>
    <definedName name="_xlnm.Print_Titles" localSheetId="23">민간실적집계표!$1:$3</definedName>
    <definedName name="_xlnm.Print_Titles" localSheetId="13">'유사(부관)'!$2:$3</definedName>
    <definedName name="_xlnm.Print_Titles" localSheetId="12">'유사(주관)'!$2:$3</definedName>
    <definedName name="_xlnm.Print_Titles" localSheetId="19">'활용(주관)'!$3:$3</definedName>
    <definedName name="_xlnm.Print_Titles" localSheetId="20">'활용(협력)'!$2:$2</definedName>
    <definedName name="기준">신용도!$P$38</definedName>
    <definedName name="회사채">신용도!$C$21:$C$39</definedName>
  </definedNames>
  <calcPr calcId="162913"/>
</workbook>
</file>

<file path=xl/calcChain.xml><?xml version="1.0" encoding="utf-8"?>
<calcChain xmlns="http://schemas.openxmlformats.org/spreadsheetml/2006/main">
  <c r="G5" i="36" l="1"/>
  <c r="C6" i="36"/>
  <c r="H1" i="55" l="1"/>
  <c r="H16" i="32"/>
  <c r="H13" i="32"/>
  <c r="I27" i="32"/>
  <c r="J8" i="31"/>
  <c r="K5" i="95"/>
  <c r="K6" i="95"/>
  <c r="K7" i="95"/>
  <c r="K8" i="95"/>
  <c r="K9" i="95"/>
  <c r="K10" i="95"/>
  <c r="K11" i="95"/>
  <c r="K12" i="95"/>
  <c r="K13" i="95"/>
  <c r="K14" i="95"/>
  <c r="K15" i="95"/>
  <c r="K16" i="95"/>
  <c r="K17" i="95"/>
  <c r="K18" i="95"/>
  <c r="K19" i="95"/>
  <c r="K20" i="95"/>
  <c r="K4" i="95"/>
  <c r="E9" i="9"/>
  <c r="E6" i="9"/>
  <c r="A3" i="2"/>
  <c r="E59" i="18"/>
  <c r="F57" i="18"/>
  <c r="I49" i="18"/>
  <c r="H49" i="18"/>
  <c r="I27" i="18"/>
  <c r="H27" i="18"/>
  <c r="G27" i="18"/>
  <c r="F27" i="18"/>
  <c r="E27" i="18"/>
  <c r="I25" i="18"/>
  <c r="H25" i="18"/>
  <c r="G25" i="18"/>
  <c r="F25" i="18"/>
  <c r="E25" i="18"/>
  <c r="L4" i="95" l="1"/>
  <c r="O7" i="137"/>
  <c r="P7" i="137"/>
  <c r="O8" i="137"/>
  <c r="O9" i="137"/>
  <c r="O10" i="137"/>
  <c r="P10" i="137" s="1"/>
  <c r="Q10" i="137" s="1"/>
  <c r="O11" i="137"/>
  <c r="O12" i="137"/>
  <c r="O13" i="137"/>
  <c r="O14" i="137"/>
  <c r="P14" i="137"/>
  <c r="O15" i="137"/>
  <c r="P15" i="137" s="1"/>
  <c r="Q15" i="137" s="1"/>
  <c r="O6" i="137"/>
  <c r="O6" i="136"/>
  <c r="P6" i="136" s="1"/>
  <c r="Q6" i="136" s="1"/>
  <c r="O7" i="136"/>
  <c r="O8" i="136"/>
  <c r="P8" i="136" s="1"/>
  <c r="Q8" i="136" s="1"/>
  <c r="O9" i="136"/>
  <c r="O10" i="136"/>
  <c r="P10" i="136"/>
  <c r="O11" i="136"/>
  <c r="P11" i="136"/>
  <c r="O12" i="136"/>
  <c r="P12" i="136" s="1"/>
  <c r="Q12" i="136" s="1"/>
  <c r="O13" i="136"/>
  <c r="O5" i="136"/>
  <c r="O8" i="132"/>
  <c r="O9" i="132"/>
  <c r="P9" i="132"/>
  <c r="Q9" i="132" s="1"/>
  <c r="O10" i="132"/>
  <c r="O11" i="132"/>
  <c r="O12" i="132"/>
  <c r="P12" i="132" s="1"/>
  <c r="Q12" i="132" s="1"/>
  <c r="O13" i="132"/>
  <c r="O14" i="132"/>
  <c r="O15" i="132"/>
  <c r="O16" i="132"/>
  <c r="O7" i="132"/>
  <c r="P7" i="132" s="1"/>
  <c r="Q7" i="132" s="1"/>
  <c r="O6" i="131"/>
  <c r="O7" i="131"/>
  <c r="O8" i="131"/>
  <c r="O9" i="131"/>
  <c r="O10" i="131"/>
  <c r="O11" i="131"/>
  <c r="O12" i="131"/>
  <c r="O13" i="131"/>
  <c r="P13" i="131" s="1"/>
  <c r="Q13" i="131" s="1"/>
  <c r="O14" i="131"/>
  <c r="O15" i="131"/>
  <c r="O16" i="131"/>
  <c r="O17" i="131"/>
  <c r="O5" i="131"/>
  <c r="P5" i="131" s="1"/>
  <c r="Q5" i="131" s="1"/>
  <c r="C9" i="9"/>
  <c r="C6" i="9"/>
  <c r="I7" i="31"/>
  <c r="I6" i="31"/>
  <c r="F7" i="31"/>
  <c r="F6" i="31"/>
  <c r="E7" i="31"/>
  <c r="E6" i="31"/>
  <c r="H11" i="140"/>
  <c r="J11" i="140" s="1"/>
  <c r="I11" i="140"/>
  <c r="H12" i="140"/>
  <c r="J12" i="140"/>
  <c r="I12" i="140"/>
  <c r="H13" i="140"/>
  <c r="I13" i="140"/>
  <c r="J13" i="140" s="1"/>
  <c r="H14" i="140"/>
  <c r="I14" i="140"/>
  <c r="J14" i="140"/>
  <c r="H15" i="140"/>
  <c r="I15" i="140"/>
  <c r="J15" i="140" s="1"/>
  <c r="H16" i="140"/>
  <c r="I16" i="140"/>
  <c r="J16" i="140" s="1"/>
  <c r="H17" i="140"/>
  <c r="I17" i="140"/>
  <c r="J17" i="140"/>
  <c r="H18" i="140"/>
  <c r="I18" i="140"/>
  <c r="H19" i="140"/>
  <c r="J19" i="140" s="1"/>
  <c r="I19" i="140"/>
  <c r="H20" i="140"/>
  <c r="J20" i="140"/>
  <c r="I20" i="140"/>
  <c r="H21" i="140"/>
  <c r="J21" i="140"/>
  <c r="I21" i="140"/>
  <c r="H22" i="140"/>
  <c r="J22" i="140"/>
  <c r="I22" i="140"/>
  <c r="H23" i="140"/>
  <c r="I23" i="140"/>
  <c r="J23" i="140" s="1"/>
  <c r="H24" i="140"/>
  <c r="I24" i="140"/>
  <c r="J24" i="140" s="1"/>
  <c r="H5" i="140"/>
  <c r="I5" i="140"/>
  <c r="H6" i="140"/>
  <c r="J6" i="140" s="1"/>
  <c r="I6" i="140"/>
  <c r="H7" i="140"/>
  <c r="I7" i="140"/>
  <c r="J7" i="140" s="1"/>
  <c r="H8" i="140"/>
  <c r="J8" i="140" s="1"/>
  <c r="I8" i="140"/>
  <c r="H9" i="140"/>
  <c r="I9" i="140"/>
  <c r="H10" i="140"/>
  <c r="J10" i="140" s="1"/>
  <c r="I10" i="140"/>
  <c r="H25" i="140"/>
  <c r="J25" i="140" s="1"/>
  <c r="I25" i="140"/>
  <c r="H26" i="140"/>
  <c r="J26" i="140"/>
  <c r="I26" i="140"/>
  <c r="H27" i="140"/>
  <c r="J27" i="140" s="1"/>
  <c r="I27" i="140"/>
  <c r="I4" i="140"/>
  <c r="H4" i="140"/>
  <c r="I14" i="56"/>
  <c r="J14" i="56" s="1"/>
  <c r="J18" i="140"/>
  <c r="J5" i="140"/>
  <c r="J4" i="140"/>
  <c r="J9" i="140"/>
  <c r="J12" i="55"/>
  <c r="H12" i="55"/>
  <c r="J7" i="55"/>
  <c r="K11" i="136"/>
  <c r="H11" i="136"/>
  <c r="P14" i="131"/>
  <c r="K14" i="131"/>
  <c r="H14" i="131"/>
  <c r="G10" i="128"/>
  <c r="G11" i="128"/>
  <c r="H10" i="128" s="1"/>
  <c r="I10" i="128" s="1"/>
  <c r="F33" i="7" s="1"/>
  <c r="G8" i="128"/>
  <c r="G9" i="128"/>
  <c r="G7" i="128"/>
  <c r="H6" i="128" s="1"/>
  <c r="I6" i="128" s="1"/>
  <c r="E28" i="7" s="1"/>
  <c r="E29" i="7" s="1"/>
  <c r="F28" i="7" s="1"/>
  <c r="G12" i="2" s="1"/>
  <c r="G6" i="128"/>
  <c r="F28" i="130"/>
  <c r="M20" i="95"/>
  <c r="N20" i="95" s="1"/>
  <c r="L13" i="95"/>
  <c r="K14" i="132"/>
  <c r="H14" i="132"/>
  <c r="L20" i="95"/>
  <c r="C1" i="141"/>
  <c r="H1" i="139"/>
  <c r="B6" i="36"/>
  <c r="D1" i="140"/>
  <c r="D1" i="56"/>
  <c r="C1" i="139"/>
  <c r="C1" i="55"/>
  <c r="I31" i="140"/>
  <c r="J32" i="140"/>
  <c r="G27" i="32"/>
  <c r="I29" i="140"/>
  <c r="J29" i="140" s="1"/>
  <c r="J30" i="140" s="1"/>
  <c r="E27" i="32" s="1"/>
  <c r="I3" i="140"/>
  <c r="J3" i="140" s="1"/>
  <c r="H3" i="140"/>
  <c r="J12" i="139"/>
  <c r="K7" i="32" s="1"/>
  <c r="L7" i="32" s="1"/>
  <c r="J10" i="139"/>
  <c r="E7" i="32" s="1"/>
  <c r="J8" i="139"/>
  <c r="F7" i="32"/>
  <c r="J6" i="139"/>
  <c r="G7" i="32" s="1"/>
  <c r="J4" i="139"/>
  <c r="C7" i="32" s="1"/>
  <c r="F18" i="32"/>
  <c r="F17" i="32"/>
  <c r="G16" i="32"/>
  <c r="F16" i="32"/>
  <c r="B27" i="32"/>
  <c r="B16" i="32"/>
  <c r="B7" i="32"/>
  <c r="C6" i="122"/>
  <c r="B6" i="122"/>
  <c r="H14" i="31"/>
  <c r="G14" i="31"/>
  <c r="F14" i="31"/>
  <c r="I14" i="31" s="1"/>
  <c r="J14" i="31"/>
  <c r="B14" i="31"/>
  <c r="B7" i="31"/>
  <c r="P12" i="137"/>
  <c r="K12" i="137"/>
  <c r="H12" i="137"/>
  <c r="K15" i="137"/>
  <c r="H15" i="137"/>
  <c r="K14" i="137"/>
  <c r="H14" i="137"/>
  <c r="P9" i="137"/>
  <c r="K9" i="137"/>
  <c r="H9" i="137"/>
  <c r="K10" i="137"/>
  <c r="H10" i="137"/>
  <c r="K7" i="137"/>
  <c r="H7" i="137"/>
  <c r="K8" i="137"/>
  <c r="H8" i="137"/>
  <c r="P13" i="137"/>
  <c r="K13" i="137"/>
  <c r="H13" i="137"/>
  <c r="K11" i="137"/>
  <c r="H11" i="137"/>
  <c r="P6" i="137"/>
  <c r="K6" i="137"/>
  <c r="H6" i="137"/>
  <c r="L19" i="95"/>
  <c r="L18" i="95"/>
  <c r="M17" i="95"/>
  <c r="N17" i="95" s="1"/>
  <c r="B5" i="36"/>
  <c r="C5" i="36"/>
  <c r="B6" i="83"/>
  <c r="H4" i="56"/>
  <c r="I4" i="56"/>
  <c r="H5" i="56"/>
  <c r="I5" i="56"/>
  <c r="J5" i="56"/>
  <c r="H6" i="56"/>
  <c r="I6" i="56"/>
  <c r="J6" i="56"/>
  <c r="H7" i="56"/>
  <c r="I7" i="56"/>
  <c r="J7" i="56" s="1"/>
  <c r="H8" i="56"/>
  <c r="J8" i="56" s="1"/>
  <c r="I8" i="56"/>
  <c r="I12" i="56"/>
  <c r="J12" i="56"/>
  <c r="I11" i="56"/>
  <c r="J11" i="56" s="1"/>
  <c r="H10" i="56"/>
  <c r="J10" i="56"/>
  <c r="I10" i="56"/>
  <c r="I15" i="56"/>
  <c r="J15" i="56"/>
  <c r="J4" i="55"/>
  <c r="C6" i="32" s="1"/>
  <c r="J6" i="55"/>
  <c r="G6" i="32" s="1"/>
  <c r="H7" i="55"/>
  <c r="H8" i="55"/>
  <c r="J8" i="55"/>
  <c r="H9" i="55"/>
  <c r="J9" i="55"/>
  <c r="J10" i="55"/>
  <c r="F6" i="32"/>
  <c r="H11" i="55"/>
  <c r="J11" i="55"/>
  <c r="H13" i="55"/>
  <c r="J13" i="55"/>
  <c r="H15" i="55"/>
  <c r="J15" i="55"/>
  <c r="J16" i="55"/>
  <c r="K6" i="32" s="1"/>
  <c r="L6" i="32" s="1"/>
  <c r="B6" i="32"/>
  <c r="B13" i="32" s="1"/>
  <c r="N6" i="32"/>
  <c r="N7" i="32"/>
  <c r="L8" i="32"/>
  <c r="N8" i="32"/>
  <c r="F13" i="32"/>
  <c r="G13" i="32"/>
  <c r="F14" i="32"/>
  <c r="F15" i="32"/>
  <c r="I26" i="32"/>
  <c r="B5" i="122"/>
  <c r="C5" i="122"/>
  <c r="F5" i="122"/>
  <c r="J6" i="31" s="1"/>
  <c r="F6" i="122"/>
  <c r="J7" i="31" s="1"/>
  <c r="F11" i="122"/>
  <c r="F12" i="122"/>
  <c r="F13" i="122"/>
  <c r="F14" i="122"/>
  <c r="F15" i="122"/>
  <c r="B6" i="31"/>
  <c r="B13" i="31" s="1"/>
  <c r="F13" i="31"/>
  <c r="G13" i="31"/>
  <c r="I13" i="31" s="1"/>
  <c r="K13" i="31" s="1"/>
  <c r="G21" i="2" s="1"/>
  <c r="H13" i="31"/>
  <c r="J13" i="31"/>
  <c r="C1" i="95"/>
  <c r="L5" i="95"/>
  <c r="L6" i="95"/>
  <c r="M6" i="95"/>
  <c r="N6" i="95" s="1"/>
  <c r="L7" i="95"/>
  <c r="M7" i="95"/>
  <c r="N7" i="95" s="1"/>
  <c r="L8" i="95"/>
  <c r="M8" i="95"/>
  <c r="N8" i="95" s="1"/>
  <c r="L9" i="95"/>
  <c r="M9" i="95"/>
  <c r="N9" i="95" s="1"/>
  <c r="L10" i="95"/>
  <c r="M10" i="95"/>
  <c r="N10" i="95" s="1"/>
  <c r="M11" i="95"/>
  <c r="N11" i="95" s="1"/>
  <c r="M12" i="95"/>
  <c r="N12" i="95" s="1"/>
  <c r="L12" i="95"/>
  <c r="L14" i="95"/>
  <c r="M14" i="95"/>
  <c r="N14" i="95" s="1"/>
  <c r="L15" i="95"/>
  <c r="M16" i="95"/>
  <c r="N16" i="95" s="1"/>
  <c r="L16" i="95"/>
  <c r="C5" i="9"/>
  <c r="E5" i="9"/>
  <c r="C8" i="9"/>
  <c r="E8" i="9"/>
  <c r="H5" i="136"/>
  <c r="K5" i="136"/>
  <c r="H6" i="136"/>
  <c r="K6" i="136"/>
  <c r="H7" i="136"/>
  <c r="K7" i="136"/>
  <c r="H8" i="136"/>
  <c r="K8" i="136"/>
  <c r="H9" i="136"/>
  <c r="K9" i="136"/>
  <c r="P9" i="136"/>
  <c r="H10" i="136"/>
  <c r="K10" i="136"/>
  <c r="H12" i="136"/>
  <c r="K12" i="136"/>
  <c r="H13" i="136"/>
  <c r="K13" i="136"/>
  <c r="P13" i="136"/>
  <c r="H7" i="132"/>
  <c r="K7" i="132"/>
  <c r="H8" i="132"/>
  <c r="K8" i="132"/>
  <c r="P8" i="132"/>
  <c r="H9" i="132"/>
  <c r="K9" i="132"/>
  <c r="H10" i="132"/>
  <c r="K10" i="132"/>
  <c r="P10" i="132"/>
  <c r="Q10" i="132" s="1"/>
  <c r="H12" i="132"/>
  <c r="K12" i="132"/>
  <c r="H16" i="132"/>
  <c r="K16" i="132"/>
  <c r="H15" i="132"/>
  <c r="K15" i="132"/>
  <c r="H13" i="132"/>
  <c r="K13" i="132"/>
  <c r="H11" i="132"/>
  <c r="K11" i="132"/>
  <c r="P11" i="132"/>
  <c r="H5" i="131"/>
  <c r="K5" i="131"/>
  <c r="H6" i="131"/>
  <c r="K6" i="131"/>
  <c r="H7" i="131"/>
  <c r="K7" i="131"/>
  <c r="P7" i="131"/>
  <c r="Q7" i="131" s="1"/>
  <c r="H8" i="131"/>
  <c r="K8" i="131"/>
  <c r="P8" i="131"/>
  <c r="Q8" i="131" s="1"/>
  <c r="H9" i="131"/>
  <c r="K9" i="131"/>
  <c r="P9" i="131"/>
  <c r="Q9" i="131" s="1"/>
  <c r="H10" i="131"/>
  <c r="K10" i="131"/>
  <c r="H15" i="131"/>
  <c r="K15" i="131"/>
  <c r="P15" i="131"/>
  <c r="H11" i="131"/>
  <c r="K11" i="131"/>
  <c r="P11" i="131"/>
  <c r="H16" i="131"/>
  <c r="K16" i="131"/>
  <c r="H13" i="131"/>
  <c r="K13" i="131"/>
  <c r="H17" i="131"/>
  <c r="K17" i="131"/>
  <c r="H12" i="131"/>
  <c r="K12" i="131"/>
  <c r="G4" i="128"/>
  <c r="G5" i="128"/>
  <c r="H4" i="128" s="1"/>
  <c r="I4" i="128" s="1"/>
  <c r="E25" i="7" s="1"/>
  <c r="F25" i="7" s="1"/>
  <c r="G11" i="2" s="1"/>
  <c r="H8" i="128"/>
  <c r="I8" i="128"/>
  <c r="E33" i="7" s="1"/>
  <c r="E9" i="7"/>
  <c r="G6" i="2" s="1"/>
  <c r="E24" i="7"/>
  <c r="E27" i="7"/>
  <c r="E32" i="7"/>
  <c r="F32" i="7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C20" i="2"/>
  <c r="F20" i="2"/>
  <c r="F21" i="2"/>
  <c r="C22" i="2"/>
  <c r="F22" i="2"/>
  <c r="F23" i="2"/>
  <c r="F24" i="2"/>
  <c r="C25" i="2"/>
  <c r="F25" i="2"/>
  <c r="E3" i="18"/>
  <c r="F41" i="7" s="1"/>
  <c r="G17" i="2" s="1"/>
  <c r="D5" i="18"/>
  <c r="D8" i="18"/>
  <c r="D18" i="18"/>
  <c r="D32" i="18" s="1"/>
  <c r="E18" i="18"/>
  <c r="E15" i="7"/>
  <c r="G7" i="2" s="1"/>
  <c r="F18" i="18"/>
  <c r="G18" i="18"/>
  <c r="H18" i="18"/>
  <c r="D19" i="18"/>
  <c r="E19" i="18"/>
  <c r="F19" i="18"/>
  <c r="G19" i="18"/>
  <c r="H19" i="18"/>
  <c r="E21" i="18"/>
  <c r="E22" i="18" s="1"/>
  <c r="F21" i="18"/>
  <c r="F22" i="18" s="1"/>
  <c r="E19" i="7" s="1"/>
  <c r="G21" i="18"/>
  <c r="G23" i="18" s="1"/>
  <c r="D22" i="18"/>
  <c r="D40" i="18"/>
  <c r="H22" i="18"/>
  <c r="D23" i="18"/>
  <c r="D41" i="18" s="1"/>
  <c r="F23" i="18"/>
  <c r="F19" i="7" s="1"/>
  <c r="H23" i="18"/>
  <c r="E31" i="18"/>
  <c r="E32" i="18" s="1"/>
  <c r="F31" i="18"/>
  <c r="G31" i="18"/>
  <c r="G33" i="18" s="1"/>
  <c r="H31" i="18"/>
  <c r="H33" i="18" s="1"/>
  <c r="H32" i="18"/>
  <c r="I31" i="18"/>
  <c r="I33" i="18" s="1"/>
  <c r="F32" i="18"/>
  <c r="D33" i="18"/>
  <c r="F33" i="18"/>
  <c r="E35" i="18"/>
  <c r="E37" i="18"/>
  <c r="F35" i="18"/>
  <c r="F37" i="18"/>
  <c r="G35" i="18"/>
  <c r="G36" i="18" s="1"/>
  <c r="H35" i="18"/>
  <c r="H37" i="18"/>
  <c r="I35" i="18"/>
  <c r="I37" i="18"/>
  <c r="D36" i="18"/>
  <c r="E36" i="18"/>
  <c r="I36" i="18"/>
  <c r="J36" i="18"/>
  <c r="D37" i="18"/>
  <c r="J37" i="18"/>
  <c r="E39" i="18"/>
  <c r="E41" i="18" s="1"/>
  <c r="F39" i="18"/>
  <c r="F41" i="18"/>
  <c r="G39" i="18"/>
  <c r="G40" i="18"/>
  <c r="H39" i="18"/>
  <c r="H40" i="18" s="1"/>
  <c r="I39" i="18"/>
  <c r="F40" i="18"/>
  <c r="I40" i="18"/>
  <c r="G41" i="18"/>
  <c r="I41" i="18"/>
  <c r="E43" i="18"/>
  <c r="E45" i="18" s="1"/>
  <c r="F43" i="18"/>
  <c r="F45" i="18" s="1"/>
  <c r="G43" i="18"/>
  <c r="G44" i="18"/>
  <c r="H43" i="18"/>
  <c r="I43" i="18"/>
  <c r="I45" i="18"/>
  <c r="H44" i="18"/>
  <c r="I44" i="18"/>
  <c r="J44" i="18"/>
  <c r="H45" i="18"/>
  <c r="J45" i="18"/>
  <c r="E49" i="18"/>
  <c r="F49" i="18"/>
  <c r="G49" i="18"/>
  <c r="D53" i="18"/>
  <c r="E53" i="18"/>
  <c r="F53" i="18"/>
  <c r="G53" i="18"/>
  <c r="H53" i="18"/>
  <c r="I53" i="18"/>
  <c r="E65" i="18"/>
  <c r="F65" i="18"/>
  <c r="G65" i="18"/>
  <c r="H65" i="18"/>
  <c r="E72" i="18"/>
  <c r="F72" i="18"/>
  <c r="G72" i="18"/>
  <c r="H72" i="18"/>
  <c r="I72" i="18"/>
  <c r="E82" i="18"/>
  <c r="D7" i="83"/>
  <c r="D8" i="83" s="1"/>
  <c r="G25" i="2" s="1"/>
  <c r="D83" i="18"/>
  <c r="E83" i="18"/>
  <c r="E7" i="83" s="1"/>
  <c r="E8" i="83" s="1"/>
  <c r="G26" i="2" s="1"/>
  <c r="D84" i="18"/>
  <c r="E84" i="18"/>
  <c r="D85" i="18"/>
  <c r="E85" i="18"/>
  <c r="F7" i="83" s="1"/>
  <c r="D86" i="18"/>
  <c r="E86" i="18"/>
  <c r="G7" i="83" s="1"/>
  <c r="C93" i="18"/>
  <c r="G45" i="18"/>
  <c r="M18" i="95"/>
  <c r="N18" i="95" s="1"/>
  <c r="N20" i="141"/>
  <c r="D9" i="9" s="1"/>
  <c r="L20" i="141"/>
  <c r="D6" i="9"/>
  <c r="P8" i="137"/>
  <c r="P13" i="132"/>
  <c r="Q13" i="132" s="1"/>
  <c r="P16" i="132"/>
  <c r="Q16" i="132" s="1"/>
  <c r="P16" i="131"/>
  <c r="Q16" i="131" s="1"/>
  <c r="P17" i="131"/>
  <c r="Q17" i="131" s="1"/>
  <c r="M13" i="95"/>
  <c r="N13" i="95" s="1"/>
  <c r="M19" i="95"/>
  <c r="N19" i="95" s="1"/>
  <c r="P12" i="131"/>
  <c r="Q12" i="131" s="1"/>
  <c r="D45" i="18"/>
  <c r="I13" i="32"/>
  <c r="J13" i="32" s="1"/>
  <c r="G23" i="2" s="1"/>
  <c r="P11" i="137"/>
  <c r="J4" i="56"/>
  <c r="J14" i="55"/>
  <c r="E6" i="32" s="1"/>
  <c r="H6" i="32" s="1"/>
  <c r="H36" i="18"/>
  <c r="F36" i="18"/>
  <c r="G32" i="18"/>
  <c r="D44" i="18"/>
  <c r="P10" i="131"/>
  <c r="Q10" i="131" s="1"/>
  <c r="P6" i="131"/>
  <c r="Q6" i="131" s="1"/>
  <c r="P15" i="132"/>
  <c r="L11" i="95"/>
  <c r="L17" i="95"/>
  <c r="I32" i="18"/>
  <c r="M5" i="95"/>
  <c r="N5" i="95" s="1"/>
  <c r="M15" i="95"/>
  <c r="N15" i="95" s="1"/>
  <c r="E23" i="18"/>
  <c r="P7" i="136"/>
  <c r="Q7" i="136" s="1"/>
  <c r="P5" i="136"/>
  <c r="Q5" i="136" s="1"/>
  <c r="M4" i="95"/>
  <c r="N4" i="95" s="1"/>
  <c r="G28" i="2" l="1"/>
  <c r="G17" i="7"/>
  <c r="G8" i="2" s="1"/>
  <c r="F8" i="83"/>
  <c r="G27" i="2" s="1"/>
  <c r="F34" i="7"/>
  <c r="Q14" i="132"/>
  <c r="E34" i="7"/>
  <c r="G33" i="7" s="1"/>
  <c r="G13" i="2" s="1"/>
  <c r="E40" i="18"/>
  <c r="E33" i="18"/>
  <c r="Q15" i="131"/>
  <c r="Q11" i="132"/>
  <c r="B26" i="32"/>
  <c r="Q9" i="137"/>
  <c r="Q11" i="136"/>
  <c r="Q14" i="137"/>
  <c r="J16" i="56"/>
  <c r="G26" i="32" s="1"/>
  <c r="H26" i="32" s="1"/>
  <c r="P14" i="132"/>
  <c r="Q15" i="132"/>
  <c r="E44" i="18"/>
  <c r="F44" i="18"/>
  <c r="Q12" i="137"/>
  <c r="Q10" i="136"/>
  <c r="Q7" i="137"/>
  <c r="H41" i="18"/>
  <c r="Q8" i="137"/>
  <c r="Q11" i="131"/>
  <c r="Q13" i="136"/>
  <c r="Q13" i="137"/>
  <c r="Q14" i="131"/>
  <c r="Q19" i="131" s="1"/>
  <c r="G7" i="31"/>
  <c r="G22" i="18"/>
  <c r="Q11" i="137"/>
  <c r="G37" i="18"/>
  <c r="Q8" i="132"/>
  <c r="Q9" i="136"/>
  <c r="Q6" i="137"/>
  <c r="Q19" i="137" s="1"/>
  <c r="D6" i="32"/>
  <c r="H7" i="32"/>
  <c r="L21" i="95"/>
  <c r="D8" i="9" s="1"/>
  <c r="F8" i="9" s="1"/>
  <c r="G8" i="9" s="1"/>
  <c r="H8" i="9" s="1"/>
  <c r="G19" i="2" s="1"/>
  <c r="J28" i="130"/>
  <c r="Q16" i="136"/>
  <c r="Q17" i="136" s="1"/>
  <c r="E35" i="7" s="1"/>
  <c r="E36" i="7" s="1"/>
  <c r="J28" i="140"/>
  <c r="C27" i="32" s="1"/>
  <c r="I6" i="32"/>
  <c r="O6" i="32" s="1"/>
  <c r="G22" i="2" s="1"/>
  <c r="F16" i="122"/>
  <c r="K6" i="31" s="1"/>
  <c r="J13" i="56"/>
  <c r="E26" i="32" s="1"/>
  <c r="F26" i="32" s="1"/>
  <c r="J9" i="56"/>
  <c r="C26" i="32" s="1"/>
  <c r="D26" i="32" s="1"/>
  <c r="J26" i="32" s="1"/>
  <c r="G24" i="2" s="1"/>
  <c r="C6" i="2"/>
  <c r="M6" i="32"/>
  <c r="N21" i="95"/>
  <c r="D5" i="9" s="1"/>
  <c r="F5" i="9" s="1"/>
  <c r="H5" i="9" s="1"/>
  <c r="G18" i="2" s="1"/>
  <c r="Q20" i="132"/>
  <c r="Q21" i="132" s="1"/>
  <c r="E30" i="7" s="1"/>
  <c r="E31" i="7" s="1"/>
  <c r="F30" i="7" s="1"/>
  <c r="G15" i="2" s="1"/>
  <c r="G6" i="31"/>
  <c r="C11" i="2"/>
  <c r="F29" i="2"/>
  <c r="L6" i="31" l="1"/>
  <c r="G20" i="2" s="1"/>
  <c r="C29" i="2"/>
  <c r="F35" i="7"/>
  <c r="F36" i="7" s="1"/>
  <c r="G35" i="7" s="1"/>
  <c r="G16" i="2" s="1"/>
  <c r="Q20" i="137"/>
  <c r="Q20" i="131"/>
  <c r="E26" i="7"/>
  <c r="F26" i="7" s="1"/>
  <c r="G14" i="2" s="1"/>
  <c r="G29" i="2" l="1"/>
</calcChain>
</file>

<file path=xl/comments1.xml><?xml version="1.0" encoding="utf-8"?>
<comments xmlns="http://schemas.openxmlformats.org/spreadsheetml/2006/main">
  <authors>
    <author>Preferred Customer</author>
  </authors>
  <commentList>
    <comment ref="C6" authorId="0" shapeId="0">
      <text>
        <r>
          <rPr>
            <b/>
            <sz val="9"/>
            <color indexed="81"/>
            <rFont val="굴림"/>
            <family val="3"/>
            <charset val="129"/>
          </rPr>
          <t>중복배치가 아닌 경우
= "아니요" 기재</t>
        </r>
      </text>
    </comment>
  </commentList>
</comments>
</file>

<file path=xl/sharedStrings.xml><?xml version="1.0" encoding="utf-8"?>
<sst xmlns="http://schemas.openxmlformats.org/spreadsheetml/2006/main" count="1249" uniqueCount="562">
  <si>
    <t>참여분야</t>
    <phoneticPr fontId="2" type="noConversion"/>
  </si>
  <si>
    <t>부실벌점 내용</t>
    <phoneticPr fontId="2" type="noConversion"/>
  </si>
  <si>
    <t>성명</t>
    <phoneticPr fontId="2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</si>
  <si>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</si>
  <si>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</si>
  <si>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</si>
  <si>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</si>
  <si>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비고</t>
    <phoneticPr fontId="23" type="noConversion"/>
  </si>
  <si>
    <t>소계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</si>
  <si>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</si>
  <si>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</si>
  <si>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</si>
  <si>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</si>
  <si>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</si>
  <si>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</si>
  <si>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</si>
  <si>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</si>
  <si>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</si>
  <si>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</si>
  <si>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</si>
  <si>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</si>
  <si>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</si>
  <si>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</si>
  <si>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총계</t>
    <phoneticPr fontId="23" type="noConversion"/>
  </si>
  <si>
    <t>주)</t>
    <phoneticPr fontId="23" type="noConversion"/>
  </si>
  <si>
    <t>※신고자의 실적에 해당하는 양식을  사용하여 작성합니다. 합계건수가 기술자 시트에 입력 되도록 확인합니다.</t>
    <phoneticPr fontId="23" type="noConversion"/>
  </si>
  <si>
    <t>용역실적증명서(원본 또는 사본)를 첨부하고, 실적대조를 위하여 양식에 작성된 연번을 반드시 기재하시기 바라며, 연번 순서대로 제본하여야 합니다.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</si>
  <si>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</si>
  <si>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</si>
  <si>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</si>
  <si>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용역기간</t>
    <phoneticPr fontId="23" type="noConversion"/>
  </si>
  <si>
    <t>용역
계약일</t>
    <phoneticPr fontId="23" type="noConversion"/>
  </si>
  <si>
    <t>용역
준공일</t>
    <phoneticPr fontId="23" type="noConversion"/>
  </si>
  <si>
    <r>
      <t>기입란은 행 삽입,삭제가 가능하며, 행삽입,삭제시 실적이 합계에서 누락되지 않도록 반드시 확인(기술자실적 시트) 주의해야 합니다</t>
    </r>
    <r>
      <rPr>
        <sz val="10"/>
        <rFont val="돋움"/>
        <family val="3"/>
        <charset val="129"/>
      </rPr>
      <t>.</t>
    </r>
    <phoneticPr fontId="23" type="noConversion"/>
  </si>
  <si>
    <t>▣ 유사용역 수행실적</t>
    <phoneticPr fontId="2" type="noConversion"/>
  </si>
  <si>
    <t>도급지분</t>
    <phoneticPr fontId="23" type="noConversion"/>
  </si>
  <si>
    <t>용역건수
(지분율미반영)</t>
    <phoneticPr fontId="23" type="noConversion"/>
  </si>
  <si>
    <t>실적금액
(백만원)</t>
    <phoneticPr fontId="23" type="noConversion"/>
  </si>
  <si>
    <t>실적건수
(지분율반영)</t>
    <phoneticPr fontId="23" type="noConversion"/>
  </si>
  <si>
    <t>합계</t>
    <phoneticPr fontId="23" type="noConversion"/>
  </si>
  <si>
    <t>적용금액
(백만원)</t>
    <phoneticPr fontId="23" type="noConversion"/>
  </si>
  <si>
    <t>주)</t>
    <phoneticPr fontId="2" type="noConversion"/>
  </si>
  <si>
    <t>재정상태건실도 평가는 유효기간내의 회사채,기업어음,기업신용 중 한가지만 입력하면 됩니다.</t>
    <phoneticPr fontId="23" type="noConversion"/>
  </si>
  <si>
    <t>업체명</t>
    <phoneticPr fontId="2" type="noConversion"/>
  </si>
  <si>
    <t>평가</t>
    <phoneticPr fontId="2" type="noConversion"/>
  </si>
  <si>
    <t>사업책임기술자</t>
    <phoneticPr fontId="2" type="noConversion"/>
  </si>
  <si>
    <t>부실벌점</t>
    <phoneticPr fontId="2" type="noConversion"/>
  </si>
  <si>
    <t>업체</t>
    <phoneticPr fontId="2" type="noConversion"/>
  </si>
  <si>
    <t>기술자</t>
    <phoneticPr fontId="2" type="noConversion"/>
  </si>
  <si>
    <t>세부항목</t>
    <phoneticPr fontId="2" type="noConversion"/>
  </si>
  <si>
    <t>점수</t>
    <phoneticPr fontId="2" type="noConversion"/>
  </si>
  <si>
    <t>비율</t>
    <phoneticPr fontId="2" type="noConversion"/>
  </si>
  <si>
    <t>기준</t>
    <phoneticPr fontId="2" type="noConversion"/>
  </si>
  <si>
    <t>투자실적</t>
    <phoneticPr fontId="2" type="noConversion"/>
  </si>
  <si>
    <t>구분</t>
    <phoneticPr fontId="2" type="noConversion"/>
  </si>
  <si>
    <t>총 계</t>
    <phoneticPr fontId="2" type="noConversion"/>
  </si>
  <si>
    <t>등급</t>
    <phoneticPr fontId="2" type="noConversion"/>
  </si>
  <si>
    <t>특급</t>
    <phoneticPr fontId="2" type="noConversion"/>
  </si>
  <si>
    <t>고급</t>
    <phoneticPr fontId="2" type="noConversion"/>
  </si>
  <si>
    <t>중급</t>
    <phoneticPr fontId="2" type="noConversion"/>
  </si>
  <si>
    <t>경력</t>
    <phoneticPr fontId="2" type="noConversion"/>
  </si>
  <si>
    <t>실적</t>
    <phoneticPr fontId="2" type="noConversion"/>
  </si>
  <si>
    <t>신용도</t>
    <phoneticPr fontId="2" type="noConversion"/>
  </si>
  <si>
    <t>실용신안</t>
    <phoneticPr fontId="2" type="noConversion"/>
  </si>
  <si>
    <t>지분율</t>
    <phoneticPr fontId="2" type="noConversion"/>
  </si>
  <si>
    <t>1순위</t>
    <phoneticPr fontId="2" type="noConversion"/>
  </si>
  <si>
    <t>2순위</t>
  </si>
  <si>
    <t>3순위</t>
  </si>
  <si>
    <t>4순위</t>
  </si>
  <si>
    <t>5순위</t>
  </si>
  <si>
    <t>1. 등급</t>
    <phoneticPr fontId="2" type="noConversion"/>
  </si>
  <si>
    <t>2. 경력</t>
    <phoneticPr fontId="2" type="noConversion"/>
  </si>
  <si>
    <t>최소점수 =0</t>
    <phoneticPr fontId="2" type="noConversion"/>
  </si>
  <si>
    <t>5년미만</t>
    <phoneticPr fontId="2" type="noConversion"/>
  </si>
  <si>
    <t>소계</t>
    <phoneticPr fontId="2" type="noConversion"/>
  </si>
  <si>
    <t>5~10년</t>
    <phoneticPr fontId="2" type="noConversion"/>
  </si>
  <si>
    <t>10~20년</t>
    <phoneticPr fontId="2" type="noConversion"/>
  </si>
  <si>
    <t>신기술</t>
    <phoneticPr fontId="2" type="noConversion"/>
  </si>
  <si>
    <t>건수</t>
    <phoneticPr fontId="2" type="noConversion"/>
  </si>
  <si>
    <t>2주이상</t>
    <phoneticPr fontId="2" type="noConversion"/>
  </si>
  <si>
    <t>금액</t>
    <phoneticPr fontId="2" type="noConversion"/>
  </si>
  <si>
    <t>감점</t>
    <phoneticPr fontId="2" type="noConversion"/>
  </si>
  <si>
    <t>입찰참가제한</t>
    <phoneticPr fontId="2" type="noConversion"/>
  </si>
  <si>
    <t>기술자격정지
또는 업무정지</t>
    <phoneticPr fontId="2" type="noConversion"/>
  </si>
  <si>
    <t>기술개발 및 투자실적</t>
    <phoneticPr fontId="2" type="noConversion"/>
  </si>
  <si>
    <t>개발실적</t>
    <phoneticPr fontId="2" type="noConversion"/>
  </si>
  <si>
    <t>특허</t>
    <phoneticPr fontId="2" type="noConversion"/>
  </si>
  <si>
    <t>기간</t>
    <phoneticPr fontId="2" type="noConversion"/>
  </si>
  <si>
    <t>업무중첩도</t>
    <phoneticPr fontId="2" type="noConversion"/>
  </si>
  <si>
    <t>가감점</t>
    <phoneticPr fontId="2" type="noConversion"/>
  </si>
  <si>
    <t>교육훈련</t>
    <phoneticPr fontId="2" type="noConversion"/>
  </si>
  <si>
    <t>최근3년간(백만원)</t>
    <phoneticPr fontId="2" type="noConversion"/>
  </si>
  <si>
    <t>미제출</t>
    <phoneticPr fontId="2" type="noConversion"/>
  </si>
  <si>
    <t>기술능력</t>
    <phoneticPr fontId="2" type="noConversion"/>
  </si>
  <si>
    <t>투자금액</t>
    <phoneticPr fontId="2" type="noConversion"/>
  </si>
  <si>
    <t>건설매출</t>
    <phoneticPr fontId="2" type="noConversion"/>
  </si>
  <si>
    <t>특      허</t>
    <phoneticPr fontId="2" type="noConversion"/>
  </si>
  <si>
    <t>개월</t>
    <phoneticPr fontId="2" type="noConversion"/>
  </si>
  <si>
    <t>재정상태건실도</t>
    <phoneticPr fontId="2" type="noConversion"/>
  </si>
  <si>
    <t>A-이상</t>
    <phoneticPr fontId="2" type="noConversion"/>
  </si>
  <si>
    <t>A2-이상</t>
    <phoneticPr fontId="2" type="noConversion"/>
  </si>
  <si>
    <t>C이하</t>
    <phoneticPr fontId="2" type="noConversion"/>
  </si>
  <si>
    <t>CCC+이하</t>
    <phoneticPr fontId="2" type="noConversion"/>
  </si>
  <si>
    <t>회사채</t>
    <phoneticPr fontId="2" type="noConversion"/>
  </si>
  <si>
    <t>기업어음</t>
    <phoneticPr fontId="2" type="noConversion"/>
  </si>
  <si>
    <t>기업신용</t>
    <phoneticPr fontId="2" type="noConversion"/>
  </si>
  <si>
    <t>AAA</t>
  </si>
  <si>
    <t>A1</t>
  </si>
  <si>
    <t>A2+</t>
  </si>
  <si>
    <t>A20</t>
  </si>
  <si>
    <t>A2-</t>
  </si>
  <si>
    <t>A+</t>
  </si>
  <si>
    <t>A3+</t>
  </si>
  <si>
    <t>A0</t>
  </si>
  <si>
    <t>A30</t>
  </si>
  <si>
    <t>A-</t>
  </si>
  <si>
    <t>A3-</t>
  </si>
  <si>
    <t>BBB+</t>
  </si>
  <si>
    <t>B+</t>
  </si>
  <si>
    <t>BBB0</t>
  </si>
  <si>
    <t>B0</t>
  </si>
  <si>
    <t>BBB-</t>
  </si>
  <si>
    <t>B-</t>
  </si>
  <si>
    <t>C 이하</t>
  </si>
  <si>
    <t>BB-</t>
  </si>
  <si>
    <t>CCC+ 이하</t>
  </si>
  <si>
    <t>AA+</t>
    <phoneticPr fontId="2" type="noConversion"/>
  </si>
  <si>
    <t>AA0</t>
    <phoneticPr fontId="2" type="noConversion"/>
  </si>
  <si>
    <t>AA-</t>
    <phoneticPr fontId="2" type="noConversion"/>
  </si>
  <si>
    <t>BB+</t>
    <phoneticPr fontId="2" type="noConversion"/>
  </si>
  <si>
    <t>BB0</t>
    <phoneticPr fontId="2" type="noConversion"/>
  </si>
  <si>
    <t>B+</t>
    <phoneticPr fontId="2" type="noConversion"/>
  </si>
  <si>
    <t>B0</t>
    <phoneticPr fontId="2" type="noConversion"/>
  </si>
  <si>
    <t>B-</t>
    <phoneticPr fontId="2" type="noConversion"/>
  </si>
  <si>
    <t>건수</t>
  </si>
  <si>
    <t>가중치</t>
    <phoneticPr fontId="2" type="noConversion"/>
  </si>
  <si>
    <t xml:space="preserve">  * 활용실적에 따른 가중치는 활용건수, 활용금액 중 하나의 조건을 만족하면 인정</t>
    <phoneticPr fontId="2" type="noConversion"/>
  </si>
  <si>
    <t>3.실적</t>
    <phoneticPr fontId="2" type="noConversion"/>
  </si>
  <si>
    <t>유사용역(회사)</t>
    <phoneticPr fontId="2" type="noConversion"/>
  </si>
  <si>
    <t>A-미만BBB-이상</t>
    <phoneticPr fontId="2" type="noConversion"/>
  </si>
  <si>
    <t>BBB-미만B-이상</t>
    <phoneticPr fontId="2" type="noConversion"/>
  </si>
  <si>
    <t>정지기간(일)</t>
    <phoneticPr fontId="2" type="noConversion"/>
  </si>
  <si>
    <t>비율평균</t>
    <phoneticPr fontId="2" type="noConversion"/>
  </si>
  <si>
    <t>적용</t>
    <phoneticPr fontId="2" type="noConversion"/>
  </si>
  <si>
    <t>항목</t>
    <phoneticPr fontId="2" type="noConversion"/>
  </si>
  <si>
    <t>비고</t>
    <phoneticPr fontId="2" type="noConversion"/>
  </si>
  <si>
    <t>항      목</t>
    <phoneticPr fontId="2" type="noConversion"/>
  </si>
  <si>
    <t>분야1</t>
    <phoneticPr fontId="2" type="noConversion"/>
  </si>
  <si>
    <t>분야2</t>
    <phoneticPr fontId="2" type="noConversion"/>
  </si>
  <si>
    <t>1. 건수</t>
    <phoneticPr fontId="2" type="noConversion"/>
  </si>
  <si>
    <t>2. 금액</t>
    <phoneticPr fontId="2" type="noConversion"/>
  </si>
  <si>
    <t>CCC+ 이하</t>
    <phoneticPr fontId="2" type="noConversion"/>
  </si>
  <si>
    <t>활용실적</t>
    <phoneticPr fontId="2" type="noConversion"/>
  </si>
  <si>
    <t>활용건수(건)</t>
    <phoneticPr fontId="2" type="noConversion"/>
  </si>
  <si>
    <t>활용금액(억원)</t>
    <phoneticPr fontId="2" type="noConversion"/>
  </si>
  <si>
    <t>1주이상</t>
    <phoneticPr fontId="2" type="noConversion"/>
  </si>
  <si>
    <t>사책</t>
    <phoneticPr fontId="2" type="noConversion"/>
  </si>
  <si>
    <t>분책</t>
    <phoneticPr fontId="2" type="noConversion"/>
  </si>
  <si>
    <t>참여</t>
    <phoneticPr fontId="2" type="noConversion"/>
  </si>
  <si>
    <t>업무관리능력</t>
    <phoneticPr fontId="2" type="noConversion"/>
  </si>
  <si>
    <t>신용평가등급</t>
    <phoneticPr fontId="2" type="noConversion"/>
  </si>
  <si>
    <t>계</t>
    <phoneticPr fontId="2" type="noConversion"/>
  </si>
  <si>
    <t>□ 재정상태 건실도- 신용평가등급(3점)</t>
    <phoneticPr fontId="2" type="noConversion"/>
  </si>
  <si>
    <t>업체별</t>
    <phoneticPr fontId="2" type="noConversion"/>
  </si>
  <si>
    <t>□ 개발실적(2점)</t>
    <phoneticPr fontId="2" type="noConversion"/>
  </si>
  <si>
    <t>□ 활용실적(3점)</t>
    <phoneticPr fontId="2" type="noConversion"/>
  </si>
  <si>
    <t>배점</t>
    <phoneticPr fontId="2" type="noConversion"/>
  </si>
  <si>
    <t>번호</t>
    <phoneticPr fontId="23" type="noConversion"/>
  </si>
  <si>
    <t>비고</t>
    <phoneticPr fontId="23" type="noConversion"/>
  </si>
  <si>
    <t>종류</t>
  </si>
  <si>
    <t>번호</t>
  </si>
  <si>
    <t>기술명</t>
  </si>
  <si>
    <t>경과기간</t>
  </si>
  <si>
    <t>유효기간</t>
  </si>
  <si>
    <t>최초출원인</t>
    <phoneticPr fontId="23" type="noConversion"/>
  </si>
  <si>
    <t>출원
인수</t>
    <phoneticPr fontId="23" type="noConversion"/>
  </si>
  <si>
    <t>신기술 소계</t>
    <phoneticPr fontId="23" type="noConversion"/>
  </si>
  <si>
    <t>지정(출원)일</t>
    <phoneticPr fontId="23" type="noConversion"/>
  </si>
  <si>
    <t>실용신안</t>
    <phoneticPr fontId="23" type="noConversion"/>
  </si>
  <si>
    <t xml:space="preserve"> 특허 20년미만 소계</t>
    <phoneticPr fontId="23" type="noConversion"/>
  </si>
  <si>
    <t>특허 10년미만 소계</t>
    <phoneticPr fontId="23" type="noConversion"/>
  </si>
  <si>
    <t>금액
가중치</t>
    <phoneticPr fontId="23" type="noConversion"/>
  </si>
  <si>
    <t>건수
가중치</t>
    <phoneticPr fontId="23" type="noConversion"/>
  </si>
  <si>
    <t>실적
건수</t>
    <phoneticPr fontId="23" type="noConversion"/>
  </si>
  <si>
    <t>번호</t>
    <phoneticPr fontId="23" type="noConversion"/>
  </si>
  <si>
    <t>비고</t>
    <phoneticPr fontId="23" type="noConversion"/>
  </si>
  <si>
    <t>최근 5년간</t>
    <phoneticPr fontId="2" type="noConversion"/>
  </si>
  <si>
    <t>종  합  평  가  표</t>
    <phoneticPr fontId="2" type="noConversion"/>
  </si>
  <si>
    <t>평가항목</t>
    <phoneticPr fontId="2" type="noConversion"/>
  </si>
  <si>
    <t>세   부   사   항</t>
    <phoneticPr fontId="2" type="noConversion"/>
  </si>
  <si>
    <t>배점</t>
    <phoneticPr fontId="2" type="noConversion"/>
  </si>
  <si>
    <t>배 점</t>
    <phoneticPr fontId="2" type="noConversion"/>
  </si>
  <si>
    <t>주) 1.</t>
    <phoneticPr fontId="23" type="noConversion"/>
  </si>
  <si>
    <t>회사채</t>
    <phoneticPr fontId="2" type="noConversion"/>
  </si>
  <si>
    <t xml:space="preserve">            란을 직접입력합니다. </t>
    <phoneticPr fontId="23" type="noConversion"/>
  </si>
  <si>
    <t xml:space="preserve">     2.</t>
    <phoneticPr fontId="2" type="noConversion"/>
  </si>
  <si>
    <t>기술개요</t>
    <phoneticPr fontId="23" type="noConversion"/>
  </si>
  <si>
    <t>신기술명</t>
    <phoneticPr fontId="23" type="noConversion"/>
  </si>
  <si>
    <t>특허명</t>
    <phoneticPr fontId="23" type="noConversion"/>
  </si>
  <si>
    <t xml:space="preserve">     3.</t>
  </si>
  <si>
    <t xml:space="preserve"> 회사채(또는 기업어음)에 대한 신용평가등급 및 기업신용평가에 따른 평점이 다른 경우에는 높은 평점으로 평가하며, 등급확인서를 제출하지 않은 경우에는 0점으로 평가합니다.</t>
    <phoneticPr fontId="2" type="noConversion"/>
  </si>
  <si>
    <t>     </t>
    <phoneticPr fontId="2" type="noConversion"/>
  </si>
  <si>
    <t>증빙서류는 공인회계사 또는 세무사가 증명한 최근 3회계년 투자실적입니다.</t>
    <phoneticPr fontId="23" type="noConversion"/>
  </si>
  <si>
    <t>(단, 투자실적에서 R&amp;D사업 참여실적에 적용된 실적금액은 제외)</t>
    <phoneticPr fontId="23" type="noConversion"/>
  </si>
  <si>
    <t>주) 1.</t>
    <phoneticPr fontId="23" type="noConversion"/>
  </si>
  <si>
    <t>1. 점수입력시              색으로 표시된 부분에 입력하도록 하고, 산식으로 계산된 부분은 입력하지 않습니다.</t>
    <phoneticPr fontId="2" type="noConversion"/>
  </si>
  <si>
    <t>년도별</t>
    <phoneticPr fontId="2" type="noConversion"/>
  </si>
  <si>
    <t>종류</t>
    <phoneticPr fontId="23" type="noConversion"/>
  </si>
  <si>
    <t>기술명</t>
    <phoneticPr fontId="2" type="noConversion"/>
  </si>
  <si>
    <t>경과기간
가중치</t>
    <phoneticPr fontId="23" type="noConversion"/>
  </si>
  <si>
    <t>실적
금액
(백만원)</t>
    <phoneticPr fontId="23" type="noConversion"/>
  </si>
  <si>
    <t>점수</t>
    <phoneticPr fontId="23" type="noConversion"/>
  </si>
  <si>
    <t>신기술</t>
    <phoneticPr fontId="23" type="noConversion"/>
  </si>
  <si>
    <t>특허</t>
    <phoneticPr fontId="23" type="noConversion"/>
  </si>
  <si>
    <t>건설신기술</t>
    <phoneticPr fontId="23" type="noConversion"/>
  </si>
  <si>
    <t>특허 5년미만 소계</t>
    <phoneticPr fontId="23" type="noConversion"/>
  </si>
  <si>
    <t>입찰공고일 :</t>
    <phoneticPr fontId="23" type="noConversion"/>
  </si>
  <si>
    <t>주) 1.</t>
    <phoneticPr fontId="23" type="noConversion"/>
  </si>
  <si>
    <t>증빙서류 좌측에 연번을 반드시 기재후 연번순서대로 제본하여야 합니다.</t>
    <phoneticPr fontId="23" type="noConversion"/>
  </si>
  <si>
    <t xml:space="preserve"> 2.</t>
    <phoneticPr fontId="23" type="noConversion"/>
  </si>
  <si>
    <t>경과기간은 출원일로부터 경과기간을 기재해야 하며, 2인이상 출원시 출원인수로 나누어 산정한 건수로 산정되어집니다.</t>
    <phoneticPr fontId="23" type="noConversion"/>
  </si>
  <si>
    <t xml:space="preserve"> 3.</t>
    <phoneticPr fontId="23" type="noConversion"/>
  </si>
  <si>
    <t>증빙서류는 최근 1월 이내에 관할기관에서 발행한 등본이어야 합니다.</t>
    <phoneticPr fontId="23" type="noConversion"/>
  </si>
  <si>
    <t>준공
금액
(백만원)</t>
    <phoneticPr fontId="2" type="noConversion"/>
  </si>
  <si>
    <t>지정
번호</t>
    <phoneticPr fontId="23" type="noConversion"/>
  </si>
  <si>
    <t>계</t>
  </si>
  <si>
    <t>해당분야</t>
    <phoneticPr fontId="2" type="noConversion"/>
  </si>
  <si>
    <t>중복건수</t>
    <phoneticPr fontId="2" type="noConversion"/>
  </si>
  <si>
    <t>평가대상 인원수</t>
    <phoneticPr fontId="2" type="noConversion"/>
  </si>
  <si>
    <t>사업수행능력평가 참가업체</t>
    <phoneticPr fontId="2" type="noConversion"/>
  </si>
  <si>
    <t>교육훈련</t>
    <phoneticPr fontId="2" type="noConversion"/>
  </si>
  <si>
    <t>용역실적증명서의 참여기술자 명단이 누락 되었거나, 참여기술자 명단에 해당 참여기술자가 누락된 경우에는 해당실적을 인정하지 않습니다.</t>
    <phoneticPr fontId="23" type="noConversion"/>
  </si>
  <si>
    <t>실적건수
(건)</t>
    <phoneticPr fontId="2" type="noConversion"/>
  </si>
  <si>
    <t>실적금액
(억원)</t>
    <phoneticPr fontId="2" type="noConversion"/>
  </si>
  <si>
    <t>용역중지기간은 용역기간 및 참여기간에 포함시키지 않습니다.</t>
    <phoneticPr fontId="23" type="noConversion"/>
  </si>
  <si>
    <t>구분</t>
    <phoneticPr fontId="23" type="noConversion"/>
  </si>
  <si>
    <t>평점</t>
    <phoneticPr fontId="23" type="noConversion"/>
  </si>
  <si>
    <t>건별산정기준</t>
    <phoneticPr fontId="2" type="noConversion"/>
  </si>
  <si>
    <t>기술자</t>
    <phoneticPr fontId="2" type="noConversion"/>
  </si>
  <si>
    <t>1) 참여업체 부실벌점</t>
    <phoneticPr fontId="2" type="noConversion"/>
  </si>
  <si>
    <t>항     목</t>
    <phoneticPr fontId="2" type="noConversion"/>
  </si>
  <si>
    <t>사업책임</t>
    <phoneticPr fontId="2" type="noConversion"/>
  </si>
  <si>
    <t>구 분</t>
    <phoneticPr fontId="2" type="noConversion"/>
  </si>
  <si>
    <t>항목</t>
    <phoneticPr fontId="2" type="noConversion"/>
  </si>
  <si>
    <t>등급</t>
    <phoneticPr fontId="2" type="noConversion"/>
  </si>
  <si>
    <t>이적계수</t>
    <phoneticPr fontId="2" type="noConversion"/>
  </si>
  <si>
    <t>평가</t>
    <phoneticPr fontId="2" type="noConversion"/>
  </si>
  <si>
    <t>사업책임기술자</t>
    <phoneticPr fontId="2" type="noConversion"/>
  </si>
  <si>
    <t>기술능력</t>
    <phoneticPr fontId="2" type="noConversion"/>
  </si>
  <si>
    <t>업무관리</t>
    <phoneticPr fontId="2" type="noConversion"/>
  </si>
  <si>
    <t>점수</t>
    <phoneticPr fontId="2" type="noConversion"/>
  </si>
  <si>
    <t>분야별 참여기술자</t>
    <phoneticPr fontId="2" type="noConversion"/>
  </si>
  <si>
    <t>능력</t>
    <phoneticPr fontId="2" type="noConversion"/>
  </si>
  <si>
    <t>경력</t>
    <phoneticPr fontId="2" type="noConversion"/>
  </si>
  <si>
    <t>실적</t>
    <phoneticPr fontId="2" type="noConversion"/>
  </si>
  <si>
    <t>교육훈련(1점)</t>
    <phoneticPr fontId="2" type="noConversion"/>
  </si>
  <si>
    <t>2주이상</t>
    <phoneticPr fontId="2" type="noConversion"/>
  </si>
  <si>
    <t>1주이상</t>
    <phoneticPr fontId="2" type="noConversion"/>
  </si>
  <si>
    <t>참여분야</t>
    <phoneticPr fontId="2" type="noConversion"/>
  </si>
  <si>
    <t>성     명</t>
    <phoneticPr fontId="2" type="noConversion"/>
  </si>
  <si>
    <t>교육기간</t>
    <phoneticPr fontId="2" type="noConversion"/>
  </si>
  <si>
    <t>교육기관</t>
    <phoneticPr fontId="2" type="noConversion"/>
  </si>
  <si>
    <t>평점</t>
    <phoneticPr fontId="2" type="noConversion"/>
  </si>
  <si>
    <t> (a/c)×1 + (b/c)×0.5
a : 2주이상교육인원수
b : 1주이상교육인원수
c : 평가대상인원</t>
    <phoneticPr fontId="2" type="noConversion"/>
  </si>
  <si>
    <t>부실벌점</t>
    <phoneticPr fontId="2" type="noConversion"/>
  </si>
  <si>
    <t>업체</t>
    <phoneticPr fontId="2" type="noConversion"/>
  </si>
  <si>
    <t>평 가</t>
    <phoneticPr fontId="2" type="noConversion"/>
  </si>
  <si>
    <t>분 야 별</t>
    <phoneticPr fontId="2" type="noConversion"/>
  </si>
  <si>
    <t>항    목</t>
    <phoneticPr fontId="2" type="noConversion"/>
  </si>
  <si>
    <t>-0.5</t>
    <phoneticPr fontId="2" type="noConversion"/>
  </si>
  <si>
    <t>Ⅳ.가감점</t>
    <phoneticPr fontId="2" type="noConversion"/>
  </si>
  <si>
    <t>2.기술능력</t>
    <phoneticPr fontId="2" type="noConversion"/>
  </si>
  <si>
    <t>3.업무관리능력</t>
    <phoneticPr fontId="2" type="noConversion"/>
  </si>
  <si>
    <t>4. 경력</t>
    <phoneticPr fontId="2" type="noConversion"/>
  </si>
  <si>
    <t>5. 실적</t>
    <phoneticPr fontId="2" type="noConversion"/>
  </si>
  <si>
    <t>1.등급</t>
    <phoneticPr fontId="2" type="noConversion"/>
  </si>
  <si>
    <t xml:space="preserve">2. 각 실적 입력 시트에  </t>
    <phoneticPr fontId="2" type="noConversion"/>
  </si>
  <si>
    <t>20점 이상</t>
    <phoneticPr fontId="2" type="noConversion"/>
  </si>
  <si>
    <t>1점이상 2점미만</t>
    <phoneticPr fontId="2" type="noConversion"/>
  </si>
  <si>
    <t>2점이상 5점미만</t>
    <phoneticPr fontId="2" type="noConversion"/>
  </si>
  <si>
    <t>5점이상 10점미만</t>
    <phoneticPr fontId="2" type="noConversion"/>
  </si>
  <si>
    <t>10점이상 15점미만</t>
    <phoneticPr fontId="2" type="noConversion"/>
  </si>
  <si>
    <t>15점이상 20점미만</t>
    <phoneticPr fontId="2" type="noConversion"/>
  </si>
  <si>
    <t>□ 투자실적(10점)</t>
    <phoneticPr fontId="2" type="noConversion"/>
  </si>
  <si>
    <t>A2-미만A3-이상</t>
    <phoneticPr fontId="2" type="noConversion"/>
  </si>
  <si>
    <t>A3-미만B-이상</t>
    <phoneticPr fontId="2" type="noConversion"/>
  </si>
  <si>
    <t>-1.0</t>
    <phoneticPr fontId="2" type="noConversion"/>
  </si>
  <si>
    <t>0건</t>
    <phoneticPr fontId="2" type="noConversion"/>
  </si>
  <si>
    <t>입찰불참
감점</t>
    <phoneticPr fontId="2" type="noConversion"/>
  </si>
  <si>
    <t>Ⅰ.참여
기술자
[50]</t>
    <phoneticPr fontId="2" type="noConversion"/>
  </si>
  <si>
    <t>Ⅱ.참여
업체
[40]</t>
    <phoneticPr fontId="2" type="noConversion"/>
  </si>
  <si>
    <t>4. 신용도</t>
    <phoneticPr fontId="2" type="noConversion"/>
  </si>
  <si>
    <t>2. 경력,실적,
   교육훈련,전차용역</t>
    <phoneticPr fontId="2" type="noConversion"/>
  </si>
  <si>
    <t>3. 유사용역 수행실적</t>
    <phoneticPr fontId="2" type="noConversion"/>
  </si>
  <si>
    <t>5. 기술개발 및 투자
   실적</t>
    <phoneticPr fontId="2" type="noConversion"/>
  </si>
  <si>
    <t>평가점수</t>
    <phoneticPr fontId="2" type="noConversion"/>
  </si>
  <si>
    <t>상대평가</t>
    <phoneticPr fontId="2" type="noConversion"/>
  </si>
  <si>
    <t>발주금액</t>
    <phoneticPr fontId="2" type="noConversion"/>
  </si>
  <si>
    <t>발주금액(금액기입)</t>
    <phoneticPr fontId="2" type="noConversion"/>
  </si>
  <si>
    <t>○ 교육훈련(1점)</t>
    <phoneticPr fontId="2" type="noConversion"/>
  </si>
  <si>
    <t xml:space="preserve"> - 실적양식</t>
    <phoneticPr fontId="23" type="noConversion"/>
  </si>
  <si>
    <t>참여기술자가 발주기관 및 엔지니어 등 수행한 용역을 기초로 해당 양식을 사용하여 작성 합니다.</t>
    <phoneticPr fontId="23" type="noConversion"/>
  </si>
  <si>
    <t>가중치
(연약지반100%,
연약지반외
60%)</t>
    <phoneticPr fontId="23" type="noConversion"/>
  </si>
  <si>
    <t>초급</t>
    <phoneticPr fontId="2" type="noConversion"/>
  </si>
  <si>
    <t>소계</t>
    <phoneticPr fontId="2" type="noConversion"/>
  </si>
  <si>
    <t>분참</t>
    <phoneticPr fontId="2" type="noConversion"/>
  </si>
  <si>
    <t>중복해당여부</t>
    <phoneticPr fontId="23" type="noConversion"/>
  </si>
  <si>
    <t>아니요</t>
    <phoneticPr fontId="23" type="noConversion"/>
  </si>
  <si>
    <t>아니요</t>
    <phoneticPr fontId="23" type="noConversion"/>
  </si>
  <si>
    <t>점수</t>
    <phoneticPr fontId="23" type="noConversion"/>
  </si>
  <si>
    <t>성명</t>
    <phoneticPr fontId="2" type="noConversion"/>
  </si>
  <si>
    <t>분야별 책임기술자</t>
    <phoneticPr fontId="2" type="noConversion"/>
  </si>
  <si>
    <t>]</t>
    <phoneticPr fontId="2" type="noConversion"/>
  </si>
  <si>
    <t xml:space="preserve">  - 연약지반침하안정관리용역</t>
    <phoneticPr fontId="23" type="noConversion"/>
  </si>
  <si>
    <t>한국토지
주택공사</t>
    <phoneticPr fontId="23" type="noConversion"/>
  </si>
  <si>
    <t>경림씨앤씨㈜</t>
    <phoneticPr fontId="23" type="noConversion"/>
  </si>
  <si>
    <t>수도권매립지
관리공사</t>
    <phoneticPr fontId="23" type="noConversion"/>
  </si>
  <si>
    <t>"</t>
    <phoneticPr fontId="2" type="noConversion"/>
  </si>
  <si>
    <t xml:space="preserve"> 건설기술교육원</t>
    <phoneticPr fontId="2" type="noConversion"/>
  </si>
  <si>
    <t>특허</t>
    <phoneticPr fontId="23" type="noConversion"/>
  </si>
  <si>
    <t>경사센서지지장치</t>
    <phoneticPr fontId="23" type="noConversion"/>
  </si>
  <si>
    <t>내공 변위 측정 시스템</t>
    <phoneticPr fontId="23" type="noConversion"/>
  </si>
  <si>
    <t>침출수위 측정기</t>
    <phoneticPr fontId="23" type="noConversion"/>
  </si>
  <si>
    <t>해당없음</t>
    <phoneticPr fontId="23" type="noConversion"/>
  </si>
  <si>
    <t>지하수위계와 지중경사계 겸용측정관 및 
그 측정관 설치방법</t>
    <phoneticPr fontId="23" type="noConversion"/>
  </si>
  <si>
    <t>연약지반 계측관리용 
텔레스코픽 커플링 체결구조</t>
    <phoneticPr fontId="23" type="noConversion"/>
  </si>
  <si>
    <t>10-1020125</t>
    <phoneticPr fontId="23" type="noConversion"/>
  </si>
  <si>
    <t>10-0634483</t>
    <phoneticPr fontId="23" type="noConversion"/>
  </si>
  <si>
    <t>실용
신안</t>
    <phoneticPr fontId="23" type="noConversion"/>
  </si>
  <si>
    <t>10-0767751</t>
    <phoneticPr fontId="23" type="noConversion"/>
  </si>
  <si>
    <t>20-0419890</t>
    <phoneticPr fontId="23" type="noConversion"/>
  </si>
  <si>
    <t xml:space="preserve">연약지반 계측관리용 
텔레스코픽 커플링 체결구조
</t>
    <phoneticPr fontId="23" type="noConversion"/>
  </si>
  <si>
    <t xml:space="preserve"> 실용신안 10년미만 소계</t>
    <phoneticPr fontId="23" type="noConversion"/>
  </si>
  <si>
    <t>자동 지중경사계 측정센서장치</t>
    <phoneticPr fontId="23" type="noConversion"/>
  </si>
  <si>
    <t>경사센서 지지장치</t>
    <phoneticPr fontId="23" type="noConversion"/>
  </si>
  <si>
    <t>4. 참여기술자 평가</t>
    <phoneticPr fontId="2" type="noConversion"/>
  </si>
  <si>
    <t>○ 등 급(13점[11점])</t>
    <phoneticPr fontId="2" type="noConversion"/>
  </si>
  <si>
    <t>4-1. 등급,경력,교육훈련</t>
    <phoneticPr fontId="2" type="noConversion"/>
  </si>
  <si>
    <t xml:space="preserve">   5-1. 유사용역 수행실적(15점)</t>
    <phoneticPr fontId="2" type="noConversion"/>
  </si>
  <si>
    <t>5. 참여업체 평가</t>
    <phoneticPr fontId="2" type="noConversion"/>
  </si>
  <si>
    <t>5-2. 신용도(10점)</t>
    <phoneticPr fontId="2" type="noConversion"/>
  </si>
  <si>
    <t>5-3. 기술개발 및 투자실적(15점)</t>
    <phoneticPr fontId="2" type="noConversion"/>
  </si>
  <si>
    <t>□ 개발실적</t>
    <phoneticPr fontId="23" type="noConversion"/>
  </si>
  <si>
    <t>6. 업무중첩도 (10점)</t>
    <phoneticPr fontId="2" type="noConversion"/>
  </si>
  <si>
    <t>7. 가감점</t>
    <phoneticPr fontId="2" type="noConversion"/>
  </si>
  <si>
    <t>토목 
총 경력일수</t>
    <phoneticPr fontId="2" type="noConversion"/>
  </si>
  <si>
    <t>계측용역경력
일수(100%)</t>
    <phoneticPr fontId="2" type="noConversion"/>
  </si>
  <si>
    <t>그외 경력
일수 (30 %)</t>
    <phoneticPr fontId="2" type="noConversion"/>
  </si>
  <si>
    <t>인정경력
일수</t>
    <phoneticPr fontId="2" type="noConversion"/>
  </si>
  <si>
    <t>경력년수</t>
    <phoneticPr fontId="2" type="noConversion"/>
  </si>
  <si>
    <t>경력 (년)</t>
    <phoneticPr fontId="2" type="noConversion"/>
  </si>
  <si>
    <t>실적(건수)</t>
    <phoneticPr fontId="2" type="noConversion"/>
  </si>
  <si>
    <t>분석및전산처리분야
책임기술자</t>
    <phoneticPr fontId="2" type="noConversion"/>
  </si>
  <si>
    <t>토질및기초
경력일수(100%)</t>
    <phoneticPr fontId="2" type="noConversion"/>
  </si>
  <si>
    <t>성 명</t>
    <phoneticPr fontId="2" type="noConversion"/>
  </si>
  <si>
    <t>전산처리담당
참여기술자</t>
    <phoneticPr fontId="2" type="noConversion"/>
  </si>
  <si>
    <t>측량및계측담당
참여기술자</t>
    <phoneticPr fontId="2" type="noConversion"/>
  </si>
  <si>
    <t>교육과정명</t>
    <phoneticPr fontId="2" type="noConversion"/>
  </si>
  <si>
    <t>계측 100%</t>
    <phoneticPr fontId="2" type="noConversion"/>
  </si>
  <si>
    <t>그외토목
30%</t>
    <phoneticPr fontId="2" type="noConversion"/>
  </si>
  <si>
    <t>토질기초100%
그외 30%</t>
    <phoneticPr fontId="2" type="noConversion"/>
  </si>
  <si>
    <t>□ 부실벌점 현황</t>
    <phoneticPr fontId="2" type="noConversion"/>
  </si>
  <si>
    <t>□  활용실적</t>
    <phoneticPr fontId="23" type="noConversion"/>
  </si>
  <si>
    <t>신기술활용실적  소계</t>
    <phoneticPr fontId="23" type="noConversion"/>
  </si>
  <si>
    <t>특허활용실적  소계</t>
    <phoneticPr fontId="23" type="noConversion"/>
  </si>
  <si>
    <t>실용신안 활용실적  소계</t>
    <phoneticPr fontId="23" type="noConversion"/>
  </si>
  <si>
    <t>○ 경력 및 실적(37점[39점])</t>
    <phoneticPr fontId="2" type="noConversion"/>
  </si>
  <si>
    <t>유형</t>
    <phoneticPr fontId="2" type="noConversion"/>
  </si>
  <si>
    <t>회사 유사용역실적</t>
    <phoneticPr fontId="2" type="noConversion"/>
  </si>
  <si>
    <t>A</t>
    <phoneticPr fontId="2" type="noConversion"/>
  </si>
  <si>
    <t>B</t>
    <phoneticPr fontId="2" type="noConversion"/>
  </si>
  <si>
    <t>민간실적</t>
    <phoneticPr fontId="2" type="noConversion"/>
  </si>
  <si>
    <t xml:space="preserve"> 연약지반 
 계측용역</t>
    <phoneticPr fontId="23" type="noConversion"/>
  </si>
  <si>
    <t xml:space="preserve"> 연약지반
침하안정관리용역</t>
    <phoneticPr fontId="23" type="noConversion"/>
  </si>
  <si>
    <t>▣ 민간실적 현황</t>
    <phoneticPr fontId="2" type="noConversion"/>
  </si>
  <si>
    <t>1) 용역실적증명서  2)계약서  3)세금계산서총괄표  4)세금계산서사본</t>
    <phoneticPr fontId="2" type="noConversion"/>
  </si>
  <si>
    <t>실적제외
금액
(백만원)</t>
    <phoneticPr fontId="23" type="noConversion"/>
  </si>
  <si>
    <t>협회
증명번호</t>
    <phoneticPr fontId="23" type="noConversion"/>
  </si>
  <si>
    <t>실적
증명
번호</t>
    <phoneticPr fontId="23" type="noConversion"/>
  </si>
  <si>
    <t xml:space="preserve"> - 연약지반침하안정관리용역</t>
    <phoneticPr fontId="23" type="noConversion"/>
  </si>
  <si>
    <t xml:space="preserve"> - 연약지반 계측용역</t>
    <phoneticPr fontId="23" type="noConversion"/>
  </si>
  <si>
    <t>분석및전산처리
분야책임기술자</t>
    <phoneticPr fontId="2" type="noConversion"/>
  </si>
  <si>
    <t xml:space="preserve"> - 연약지반침하안정관리용역</t>
    <phoneticPr fontId="23" type="noConversion"/>
  </si>
  <si>
    <t>삼성물산㈜</t>
    <phoneticPr fontId="23" type="noConversion"/>
  </si>
  <si>
    <t>수도권매립지
관리공사</t>
    <phoneticPr fontId="23" type="noConversion"/>
  </si>
  <si>
    <t>한국토지
주택공사</t>
    <phoneticPr fontId="23" type="noConversion"/>
  </si>
  <si>
    <t xml:space="preserve"> - 연약지반 계측용역</t>
    <phoneticPr fontId="23" type="noConversion"/>
  </si>
  <si>
    <t>현대건설㈜</t>
    <phoneticPr fontId="23" type="noConversion"/>
  </si>
  <si>
    <t>경림씨앤씨㈜</t>
    <phoneticPr fontId="23" type="noConversion"/>
  </si>
  <si>
    <t>남광건설㈜</t>
    <phoneticPr fontId="23" type="noConversion"/>
  </si>
  <si>
    <t>`</t>
    <phoneticPr fontId="23" type="noConversion"/>
  </si>
  <si>
    <t>용역건수
(지분율미반영)</t>
  </si>
  <si>
    <t>실적건수
(지분율반영)</t>
  </si>
  <si>
    <t>점수</t>
  </si>
  <si>
    <t>1억-10억</t>
  </si>
  <si>
    <t>10억-20억</t>
  </si>
  <si>
    <t>20억이상</t>
  </si>
  <si>
    <t>           2주이상교육자                                                                                                     ( 4  )인</t>
    <phoneticPr fontId="2" type="noConversion"/>
  </si>
  <si>
    <t>특급전문교육과정</t>
    <phoneticPr fontId="2" type="noConversion"/>
  </si>
  <si>
    <t>도로 및 암사면</t>
    <phoneticPr fontId="2" type="noConversion"/>
  </si>
  <si>
    <t>고급전문교육과정</t>
    <phoneticPr fontId="2" type="noConversion"/>
  </si>
  <si>
    <t>        1주～2주미만교육자                                                                                        (    )인</t>
    <phoneticPr fontId="2" type="noConversion"/>
  </si>
  <si>
    <t>Ⅲ.업무중첩도[10]</t>
    <phoneticPr fontId="2" type="noConversion"/>
  </si>
  <si>
    <t xml:space="preserve"> -  실적없음 -</t>
    <phoneticPr fontId="2" type="noConversion"/>
  </si>
  <si>
    <t>C</t>
    <phoneticPr fontId="2" type="noConversion"/>
  </si>
  <si>
    <t>E</t>
    <phoneticPr fontId="2" type="noConversion"/>
  </si>
  <si>
    <t>F</t>
    <phoneticPr fontId="2" type="noConversion"/>
  </si>
  <si>
    <t>기술자 유사용역실적</t>
    <phoneticPr fontId="2" type="noConversion"/>
  </si>
  <si>
    <t>A</t>
    <phoneticPr fontId="23" type="noConversion"/>
  </si>
  <si>
    <t>B</t>
    <phoneticPr fontId="2" type="noConversion"/>
  </si>
  <si>
    <t>C</t>
    <phoneticPr fontId="2" type="noConversion"/>
  </si>
  <si>
    <t>F</t>
    <phoneticPr fontId="2" type="noConversion"/>
  </si>
  <si>
    <t>D</t>
    <phoneticPr fontId="2" type="noConversion"/>
  </si>
  <si>
    <t>E</t>
    <phoneticPr fontId="2" type="noConversion"/>
  </si>
  <si>
    <t>C</t>
    <phoneticPr fontId="23" type="noConversion"/>
  </si>
  <si>
    <t>E</t>
    <phoneticPr fontId="23" type="noConversion"/>
  </si>
  <si>
    <t>특허</t>
    <phoneticPr fontId="23" type="noConversion"/>
  </si>
  <si>
    <t>터널굴착방법</t>
    <phoneticPr fontId="23" type="noConversion"/>
  </si>
  <si>
    <t>20-0416324</t>
    <phoneticPr fontId="23" type="noConversion"/>
  </si>
  <si>
    <t>연약지반의 지하수위 및 침하계측구조</t>
    <phoneticPr fontId="23" type="noConversion"/>
  </si>
  <si>
    <t>해당없음</t>
    <phoneticPr fontId="2" type="noConversion"/>
  </si>
  <si>
    <t>신기술</t>
    <phoneticPr fontId="23" type="noConversion"/>
  </si>
  <si>
    <t>바(Bar) 조립식 수팩커와 가지관 보수팩커를 이용한 하수관거 비굴착 부분보수공법 (Multi Point Liner System / MPL공법)</t>
    <phoneticPr fontId="2" type="noConversion"/>
  </si>
  <si>
    <t>고장력 연질보강튜브 직접삽입방식에 의한 하수관 비굴착 보수공법</t>
    <phoneticPr fontId="2" type="noConversion"/>
  </si>
  <si>
    <t>수냉 비정질 C12A7계 시멘트 광물계 급결제와 복합에어인젝션 시스템으로 구성된 타설 장비를 이용한 습식 숏크리트 공법</t>
    <phoneticPr fontId="2" type="noConversion"/>
  </si>
  <si>
    <t>단부의 측면에 설치된 정착장치와 연속 텐던을 이용한 PSC-I형 거더 합성교의 연속화 공법</t>
    <phoneticPr fontId="2" type="noConversion"/>
  </si>
  <si>
    <t>일체형 견인, 반전창치를 이용한 견인 및 반전튜브 밀착 열경화 비굴착 관로보수공법</t>
    <phoneticPr fontId="2" type="noConversion"/>
  </si>
  <si>
    <t>조립식 프리캐스트 콘크리트 중공 슬래브 교량 시스템(PPC 교량 시스템)</t>
    <phoneticPr fontId="2" type="noConversion"/>
  </si>
  <si>
    <t>하이브리드 바탕조정재 및 프리폴리머 피복재에 혼성섬유보강재를 혼입한 상수도 염소처리 구조물 방수,방식공법</t>
    <phoneticPr fontId="2" type="noConversion"/>
  </si>
  <si>
    <t>3점 나사식 경계석 받침대와 모따기가 고려된 경량 조립식 거푸집을 이용한 경계석과 측구의 일체형 시공법</t>
    <phoneticPr fontId="2" type="noConversion"/>
  </si>
  <si>
    <t>다단계 긴장을 도입한 하부플랜지 매립형 합성거더(Multi Stages Prestressed 합성거더)의 제작 기술</t>
    <phoneticPr fontId="2" type="noConversion"/>
  </si>
  <si>
    <t>유리섬유 밀폐형 보강재(ALPS 수지, 충전제)를 사용한 하수관로 비굴착 부분보수공법(ALPS공법)</t>
    <phoneticPr fontId="2" type="noConversion"/>
  </si>
  <si>
    <t>구성 부품의 마찰력과 공기의 압축저항을 이용한 충격흡수시설(CC2급)의 제작 및 설치기술</t>
    <phoneticPr fontId="2" type="noConversion"/>
  </si>
  <si>
    <t>어스오거와 유압장치를 이용한 저진동·저소음 다짐말뚝 공법(LVNCP공법)</t>
    <phoneticPr fontId="2" type="noConversion"/>
  </si>
  <si>
    <t>신기술</t>
    <phoneticPr fontId="23" type="noConversion"/>
  </si>
  <si>
    <t>PSC I형 거더의 상연에 강판을 매설하고 부모멘트 구간에 강판 및 강선을 연결한 교량의 연속화 공법</t>
    <phoneticPr fontId="2" type="noConversion"/>
  </si>
  <si>
    <t>고밀도 폴리에틸렌 필름 및 자착식 부틸고무시트에 격자형 유리섬유를 적층하여 일체화 시킨 방수시트를 이용한 비노출 방수공법</t>
    <phoneticPr fontId="2" type="noConversion"/>
  </si>
  <si>
    <t>반도체 압력센서 내장형 자동측정 침하계를 이용한 연약지반 침하측정 기술</t>
    <phoneticPr fontId="2" type="noConversion"/>
  </si>
  <si>
    <t>고강도 프리캐스트 패널(LB-DECK)과 전용 작업대차를 활용한 교량 바닥판 시공공법</t>
    <phoneticPr fontId="2" type="noConversion"/>
  </si>
  <si>
    <t>듀얼 또는 다단식 진공시스템을 이용하여 소규모 하수 및 오.폐수를 수집하는 기술</t>
    <phoneticPr fontId="2" type="noConversion"/>
  </si>
  <si>
    <t>강관말뚝과 PHC말뚝을 결합구로 용접시킨 매입형 복합말뚝(HCP:Hybrid Composite Pile)의 설계 및 시공 방법</t>
    <phoneticPr fontId="2" type="noConversion"/>
  </si>
  <si>
    <t>WPC(Wide flange Prestressed Concrete)박스거더 교량공법</t>
    <phoneticPr fontId="2" type="noConversion"/>
  </si>
  <si>
    <t>강관간의 횡방향 접합부가 철근으로 보강된 가설용 충전강관구조체를 이용한 비개착식 지중구조물 축조공법(STS 공법)</t>
    <phoneticPr fontId="2" type="noConversion"/>
  </si>
  <si>
    <t>거더 단부의 상부에 긴장재의 이완과 재긴장이 가능한 정착시스템을 이용한 프리스트레스트 콘크리트 거더 공법</t>
    <phoneticPr fontId="2" type="noConversion"/>
  </si>
  <si>
    <t>부단수 상태에 적용 가능한 상수관로 결함부 내시 기술</t>
    <phoneticPr fontId="2" type="noConversion"/>
  </si>
  <si>
    <t>고점도 및 저점도 유동성 겔과 개량 아스팔트시트를 일체화시킨 공장제작형 복합방수시트(NaB sheet)를 진동롤러로 부착시키는 방수공법(유동성 복합시트 방수공법)</t>
    <phoneticPr fontId="2" type="noConversion"/>
  </si>
  <si>
    <t>LU형으로 3차원 가공된 이형철근을 결합한 강관말뚝 두부보강 공법</t>
    <phoneticPr fontId="2" type="noConversion"/>
  </si>
  <si>
    <t>PS강선 및 강봉의 일체긴장시스템을 이용하여 프리스트레스를 도입하는 PSC거더(Bicon거더)의 제작공법</t>
    <phoneticPr fontId="2" type="noConversion"/>
  </si>
  <si>
    <t>D</t>
    <phoneticPr fontId="2" type="noConversion"/>
  </si>
  <si>
    <t>2012년하반기- 2014년 상반기</t>
    <phoneticPr fontId="2" type="noConversion"/>
  </si>
  <si>
    <t xml:space="preserve">   해당없음</t>
    <phoneticPr fontId="2" type="noConversion"/>
  </si>
  <si>
    <t>전산처리분야
참여기술자</t>
    <phoneticPr fontId="2" type="noConversion"/>
  </si>
  <si>
    <t>측량및계측분야
참여기술자</t>
    <phoneticPr fontId="2" type="noConversion"/>
  </si>
  <si>
    <t>토질지질</t>
    <phoneticPr fontId="2" type="noConversion"/>
  </si>
  <si>
    <t>토질지질</t>
    <phoneticPr fontId="23" type="noConversion"/>
  </si>
  <si>
    <t>* 용역참여기간은 경력증명서(첨부참조), 실적증명서 참여기간과 동일</t>
    <phoneticPr fontId="2" type="noConversion"/>
  </si>
  <si>
    <t>A엔지니어링</t>
    <phoneticPr fontId="2" type="noConversion"/>
  </si>
  <si>
    <t>B엔지니어링</t>
    <phoneticPr fontId="2" type="noConversion"/>
  </si>
  <si>
    <t>00단지 조성공사(1-1, 1-2공구) 연약지반 침하안정관리용역</t>
    <phoneticPr fontId="2" type="noConversion"/>
  </si>
  <si>
    <t>AAA</t>
    <phoneticPr fontId="2" type="noConversion"/>
  </si>
  <si>
    <t>BBB</t>
    <phoneticPr fontId="2" type="noConversion"/>
  </si>
  <si>
    <t>CCC</t>
    <phoneticPr fontId="2" type="noConversion"/>
  </si>
  <si>
    <t>DDD</t>
    <phoneticPr fontId="2" type="noConversion"/>
  </si>
  <si>
    <t>AAA</t>
    <phoneticPr fontId="2" type="noConversion"/>
  </si>
  <si>
    <t>BBB</t>
    <phoneticPr fontId="2" type="noConversion"/>
  </si>
  <si>
    <t>DDD</t>
    <phoneticPr fontId="2" type="noConversion"/>
  </si>
  <si>
    <t>AAA</t>
    <phoneticPr fontId="23" type="noConversion"/>
  </si>
  <si>
    <t>BBB</t>
    <phoneticPr fontId="23" type="noConversion"/>
  </si>
  <si>
    <t>CCC</t>
    <phoneticPr fontId="23" type="noConversion"/>
  </si>
  <si>
    <t>DDD</t>
    <phoneticPr fontId="23" type="noConversion"/>
  </si>
  <si>
    <t>AAA</t>
    <phoneticPr fontId="2" type="noConversion"/>
  </si>
  <si>
    <t>BBB</t>
    <phoneticPr fontId="2" type="noConversion"/>
  </si>
  <si>
    <t>BBB</t>
    <phoneticPr fontId="2" type="noConversion"/>
  </si>
  <si>
    <t>CCC</t>
    <phoneticPr fontId="2" type="noConversion"/>
  </si>
  <si>
    <t>DDD</t>
    <phoneticPr fontId="2" type="noConversion"/>
  </si>
  <si>
    <t>AAA</t>
    <phoneticPr fontId="2" type="noConversion"/>
  </si>
  <si>
    <t>00지구택지개발사업3단계조성공사 연약지반침하안정관리용역</t>
    <phoneticPr fontId="23" type="noConversion"/>
  </si>
  <si>
    <t>00신항방파제(1단계)축조공사 중 
 계측기설치 및 관리분석</t>
    <phoneticPr fontId="23" type="noConversion"/>
  </si>
  <si>
    <t>0000유통단지개발사업 조성공사 
 연약지반침하안정관리용역</t>
    <phoneticPr fontId="23" type="noConversion"/>
  </si>
  <si>
    <t>00지구택지개발사업3단계조성공사 
 연약지반침하안정관리용역</t>
    <phoneticPr fontId="23" type="noConversion"/>
  </si>
  <si>
    <t>수도권매립지 계측위탁관리용역 (6차)</t>
    <phoneticPr fontId="23" type="noConversion"/>
  </si>
  <si>
    <t>00지구 경제구역개발사업(2.3공구) 
 연약지반 침하안정관리용역</t>
    <phoneticPr fontId="23" type="noConversion"/>
  </si>
  <si>
    <t>00지구택지개발상업(1.2공구)
 연약지반침하안정관리용역</t>
    <phoneticPr fontId="23" type="noConversion"/>
  </si>
  <si>
    <t>00산업단지 개발사업 조성공사
(2공구) 연약지반 침하안정관리용역</t>
    <phoneticPr fontId="23" type="noConversion"/>
  </si>
  <si>
    <t>행정중심복합도시건설사업(00생활권
외)  연약지반침하안정관리용역</t>
    <phoneticPr fontId="23" type="noConversion"/>
  </si>
  <si>
    <t>00진입도로확포장공사
연약지반계측관리</t>
    <phoneticPr fontId="23" type="noConversion"/>
  </si>
  <si>
    <t>00산업단지(2단계)개발사업
 연약지반침하안정관리용역</t>
    <phoneticPr fontId="23" type="noConversion"/>
  </si>
  <si>
    <t>00제1공구시설공사 현장
 계측관리용역</t>
    <phoneticPr fontId="23" type="noConversion"/>
  </si>
  <si>
    <t>00국가산업단지 개발사업 조성공사
(1공구) 연약지반 침하안정관리용역</t>
    <phoneticPr fontId="23" type="noConversion"/>
  </si>
  <si>
    <t>00도로개설공사(2-1)공구
 연약지반처리공계측</t>
    <phoneticPr fontId="23" type="noConversion"/>
  </si>
  <si>
    <t>00건설㈜</t>
    <phoneticPr fontId="23" type="noConversion"/>
  </si>
  <si>
    <t>00신항방파제(2단계)축조공사 중 
 계측기설치 및 관리분석</t>
    <phoneticPr fontId="23" type="noConversion"/>
  </si>
  <si>
    <t>분야별 책임기술인</t>
    <phoneticPr fontId="2" type="noConversion"/>
  </si>
  <si>
    <t>분야별 참여기술인</t>
    <phoneticPr fontId="2" type="noConversion"/>
  </si>
  <si>
    <t>사업책임기술인</t>
    <phoneticPr fontId="2" type="noConversion"/>
  </si>
  <si>
    <t>사업책임기술인</t>
    <phoneticPr fontId="2" type="noConversion"/>
  </si>
  <si>
    <t>분야별 책임기술인</t>
    <phoneticPr fontId="2" type="noConversion"/>
  </si>
  <si>
    <t>분야별 참여기술인</t>
    <phoneticPr fontId="2" type="noConversion"/>
  </si>
  <si>
    <t>참여기술인</t>
    <phoneticPr fontId="2" type="noConversion"/>
  </si>
  <si>
    <t>사업책임기술인</t>
    <phoneticPr fontId="2" type="noConversion"/>
  </si>
  <si>
    <t>분야별책임기술인</t>
    <phoneticPr fontId="2" type="noConversion"/>
  </si>
  <si>
    <t>분야별참여기술인</t>
    <phoneticPr fontId="2" type="noConversion"/>
  </si>
  <si>
    <t>업무정지,부실벌점</t>
    <phoneticPr fontId="2" type="noConversion"/>
  </si>
  <si>
    <t>1. 등급 및 사업책임
   기술인 능력QBS)</t>
    <phoneticPr fontId="2" type="noConversion"/>
  </si>
  <si>
    <t>○ 참여기술인 경력산출근거</t>
    <phoneticPr fontId="2" type="noConversion"/>
  </si>
  <si>
    <t xml:space="preserve">○ 참여기술인 교육훈련 총괄표 </t>
    <phoneticPr fontId="2" type="noConversion"/>
  </si>
  <si>
    <t>사업책임기술인</t>
    <phoneticPr fontId="2" type="noConversion"/>
  </si>
  <si>
    <t>사업책임기술인</t>
    <phoneticPr fontId="2" type="noConversion"/>
  </si>
  <si>
    <t>분야별책임기술인</t>
    <phoneticPr fontId="2" type="noConversion"/>
  </si>
  <si>
    <t>분야별책임기술인</t>
    <phoneticPr fontId="2" type="noConversion"/>
  </si>
  <si>
    <t>전산처리분야 
참여기술인</t>
    <phoneticPr fontId="2" type="noConversion"/>
  </si>
  <si>
    <t xml:space="preserve">측량및계측분야 
참여기술인
</t>
    <phoneticPr fontId="2" type="noConversion"/>
  </si>
  <si>
    <t xml:space="preserve">측량및계측분야 
참여기술인
</t>
    <phoneticPr fontId="2" type="noConversion"/>
  </si>
  <si>
    <t>○ 사업책임기술인 실적</t>
    <phoneticPr fontId="23" type="noConversion"/>
  </si>
  <si>
    <t>○ 분석및 전산처리분야  책임기술인 실적</t>
    <phoneticPr fontId="23" type="noConversion"/>
  </si>
  <si>
    <t>○ 전산처리분야  참여기술인 실적</t>
    <phoneticPr fontId="23" type="noConversion"/>
  </si>
  <si>
    <t>○ 측량및계측분야 참여기술인 실적</t>
    <phoneticPr fontId="23" type="noConversion"/>
  </si>
  <si>
    <t>□ 업무정지, 부실벌점(7점)</t>
    <phoneticPr fontId="2" type="noConversion"/>
  </si>
  <si>
    <t>2) 참여기술인 부실벌점</t>
    <phoneticPr fontId="2" type="noConversion"/>
  </si>
  <si>
    <t>사업수행능력평가표 작성 요령</t>
    <phoneticPr fontId="2" type="noConversion"/>
  </si>
  <si>
    <t>입찰공고일</t>
    <phoneticPr fontId="2" type="noConversion"/>
  </si>
  <si>
    <t>단지분야 연약지반 침하안정관리용역 배점기준</t>
    <phoneticPr fontId="2" type="noConversion"/>
  </si>
  <si>
    <t>연약지반 침하안정관리용역 사업수행능력평가 지침 제11차개정안</t>
    <phoneticPr fontId="2" type="noConversion"/>
  </si>
  <si>
    <t>입찰불참</t>
    <phoneticPr fontId="2" type="noConversion"/>
  </si>
  <si>
    <t>건설기술인 신규고용률</t>
    <phoneticPr fontId="2" type="noConversion"/>
  </si>
  <si>
    <t>젊은기술인 참여</t>
    <phoneticPr fontId="2" type="noConversion"/>
  </si>
  <si>
    <t>1회</t>
    <phoneticPr fontId="2" type="noConversion"/>
  </si>
  <si>
    <t>2회이상</t>
    <phoneticPr fontId="2" type="noConversion"/>
  </si>
  <si>
    <t>정성평가</t>
    <phoneticPr fontId="2" type="noConversion"/>
  </si>
  <si>
    <t>2025-12-30 현재</t>
    <phoneticPr fontId="2" type="noConversion"/>
  </si>
  <si>
    <t>2023.10.14 - 2023.10.18</t>
    <phoneticPr fontId="2" type="noConversion"/>
  </si>
  <si>
    <t>2023.05.09 - 2023.07.19</t>
    <phoneticPr fontId="2" type="noConversion"/>
  </si>
  <si>
    <t>2024.10.27 - 2024.10.31</t>
    <phoneticPr fontId="2" type="noConversion"/>
  </si>
  <si>
    <t>2024.02.10 - 2024.02.14</t>
    <phoneticPr fontId="2" type="noConversion"/>
  </si>
  <si>
    <t>2023.12.02 - 2023.12.06</t>
    <phoneticPr fontId="2" type="noConversion"/>
  </si>
  <si>
    <t>2023.02.18 - 2023.02.22</t>
    <phoneticPr fontId="2" type="noConversion"/>
  </si>
  <si>
    <t>2023.05.20 - 2023.05.24</t>
    <phoneticPr fontId="2" type="noConversion"/>
  </si>
  <si>
    <t>2023.03.18 - 2023.03.22</t>
    <phoneticPr fontId="2" type="noConversion"/>
  </si>
  <si>
    <t>㈜ㅇㅇㅇ엔지니어링
외 1명</t>
    <phoneticPr fontId="23" type="noConversion"/>
  </si>
  <si>
    <t>㈜ㅇㅇㅇ엔지니어링</t>
    <phoneticPr fontId="23" type="noConversion"/>
  </si>
  <si>
    <t>㈜ㅇㅇㅇ엔지니어링
외2명</t>
    <phoneticPr fontId="23" type="noConversion"/>
  </si>
  <si>
    <t>40년 03월</t>
    <phoneticPr fontId="23" type="noConversion"/>
  </si>
  <si>
    <t>54년 10월</t>
    <phoneticPr fontId="23" type="noConversion"/>
  </si>
  <si>
    <t>52년 07월</t>
    <phoneticPr fontId="23" type="noConversion"/>
  </si>
  <si>
    <t>55년 03월</t>
    <phoneticPr fontId="23" type="noConversion"/>
  </si>
  <si>
    <t>47년 02월</t>
    <phoneticPr fontId="23" type="noConversion"/>
  </si>
  <si>
    <t>46년 06월</t>
    <phoneticPr fontId="23" type="noConversion"/>
  </si>
  <si>
    <t>사업책임기술자
(AAA)</t>
    <phoneticPr fontId="23" type="noConversion"/>
  </si>
  <si>
    <t>분석및전산처리분야책임
(BBB)</t>
    <phoneticPr fontId="23" type="noConversion"/>
  </si>
  <si>
    <t>전산처리담당 분야참여
(CCC)</t>
    <phoneticPr fontId="23" type="noConversion"/>
  </si>
  <si>
    <t>측량및계측 분야참여
(DDD)</t>
    <phoneticPr fontId="23" type="noConversion"/>
  </si>
  <si>
    <t>건설기술자
신규고용률</t>
    <phoneticPr fontId="2" type="noConversion"/>
  </si>
  <si>
    <t>젊은기술인
참여</t>
    <phoneticPr fontId="2" type="noConversion"/>
  </si>
  <si>
    <t>색으로 표시된 셀은 집계표의 참조셀이므로 삭제하면 안됩니다.</t>
    <phoneticPr fontId="2" type="noConversion"/>
  </si>
  <si>
    <t>3. 각 업체별 유사용역 제외금액란에는 공고시 유사용역 범위 외에 해당하는 용역금액을 기입합니다.</t>
    <phoneticPr fontId="2" type="noConversion"/>
  </si>
  <si>
    <t>4. 만약 평가지침과 본 평가표 양식의 차이가 발생할 시에는 평가지침의 내용을 따릅니다.
    (본 평가표 양식은 편의를 위해 제공되는 샘플이며, 발주되는 건설엔지니어링 특성에 따라 차이가 발생할 수 있습니다.)</t>
    <phoneticPr fontId="2" type="noConversion"/>
  </si>
  <si>
    <t xml:space="preserve">5. '배점'시트는 평가점수산정시 필요한 기준들을 기입한 시트로 참고만 합니다. 
     단, 기술제안서(기술자평가서) 평가 및 QBS 미평가시 사업책임기술자의 관련 항목 배점은 조정합니다. </t>
    <phoneticPr fontId="2" type="noConversion"/>
  </si>
  <si>
    <t xml:space="preserve">6. 평가부서에서는 업체에서 제출한 작성표를 근거로 관련 증빙자료 검증 후 점수를 조정할 수 있습니다. </t>
    <phoneticPr fontId="2" type="noConversion"/>
  </si>
  <si>
    <t>7. 수식오류, 양식 임의변경 및 발주되는 건설엔지니어링 특성에 따라 발생될 수 있는 본 평가표 양식(엑셀)오류에 대하여는 
    공사에서 책임지지 않으니, 평가지침·지침안내서 등 공고내용 확인 후 제출바랍니다.</t>
    <phoneticPr fontId="2" type="noConversion"/>
  </si>
  <si>
    <t>8. 본 엑셀양식은 가로인쇄로 작성되어 있으며  인쇄후 평가서 제본시에는 접지않고 세로로 편철하여 제출하시기 바랍니다.</t>
    <phoneticPr fontId="2" type="noConversion"/>
  </si>
  <si>
    <t>9. 추가로 증빙자료의 설명이 필요할시에는 임의양식으로 작성, 제출하시기 바랍니다.</t>
    <phoneticPr fontId="2" type="noConversion"/>
  </si>
  <si>
    <t>10. 엑셀서식오류 등 작성양식과 관련된 문의 사항은 건설관리처 (055-922-5242)로 문의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</si>
</sst>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7">
    <numFmt numFmtId="41" formatCode="_-* #,##0_-;\-* #,##0_-;_-* &quot;-&quot;_-;_-@_-"/>
    <numFmt numFmtId="43" formatCode="_-* #,##0.00_-;\-* #,##0.00_-;_-* &quot;-&quot;??_-;_-@_-"/>
    <numFmt numFmtId="176" formatCode="0.0_ "/>
    <numFmt numFmtId="177" formatCode="0.00_ "/>
    <numFmt numFmtId="178" formatCode="0.0%"/>
    <numFmt numFmtId="179" formatCode="_-* #,##0.0_-;\-* #,##0.0_-;_-* &quot;-&quot;_-;_-@_-"/>
    <numFmt numFmtId="180" formatCode="_-* #,##0.00_-;\-* #,##0.00_-;_-* &quot;-&quot;_-;_-@_-"/>
    <numFmt numFmtId="181" formatCode="General&quot;년이상&quot;"/>
    <numFmt numFmtId="182" formatCode="General&quot;건이상&quot;"/>
    <numFmt numFmtId="183" formatCode="General&quot;건미만&quot;"/>
    <numFmt numFmtId="184" formatCode="General&quot;년미만&quot;"/>
    <numFmt numFmtId="185" formatCode="General&quot;억이상&quot;"/>
    <numFmt numFmtId="186" formatCode="0.0%&quot;이상&quot;"/>
    <numFmt numFmtId="187" formatCode="0.0%&quot;미만&quot;"/>
    <numFmt numFmtId="188" formatCode="_-* #,##0.00_-;\-* #,##0.00_-;_-* &quot;-&quot;?_-;_-@_-"/>
    <numFmt numFmtId="189" formatCode="General&quot;명&quot;"/>
    <numFmt numFmtId="190" formatCode="General&quot;건&quot;"/>
    <numFmt numFmtId="191" formatCode="0_);[Red]\(0\)"/>
    <numFmt numFmtId="192" formatCode="0.0_);[Red]\(0.0\)"/>
    <numFmt numFmtId="193" formatCode="0.00_);[Red]\(0.00\)"/>
    <numFmt numFmtId="194" formatCode="General&quot;이상&quot;"/>
    <numFmt numFmtId="195" formatCode="#,##0_ "/>
    <numFmt numFmtId="196" formatCode="#,##0.00_ "/>
    <numFmt numFmtId="197" formatCode="#,##0;[Black]#,##0"/>
    <numFmt numFmtId="198" formatCode="#,##0.00;[Black]#,##0.00"/>
    <numFmt numFmtId="199" formatCode="yy&quot;년&quot;/mm&quot;월&quot;"/>
    <numFmt numFmtId="200" formatCode="0.00&quot;건&quot;"/>
    <numFmt numFmtId="201" formatCode="0%&quot;이&quot;&quot;상&quot;"/>
    <numFmt numFmtId="202" formatCode="0%&quot;미&quot;&quot;만&quot;"/>
    <numFmt numFmtId="203" formatCode="#,##0&quot;㎡&quot;"/>
    <numFmt numFmtId="204" formatCode="#,##0&quot;천&quot;&quot;원&quot;"/>
    <numFmt numFmtId="205" formatCode="#,##0&quot;만㎡&quot;"/>
    <numFmt numFmtId="206" formatCode="0.0&quot;건&quot;"/>
    <numFmt numFmtId="207" formatCode="#,###\ &quot;일&quot;"/>
    <numFmt numFmtId="208" formatCode="##.#\ &quot;년&quot;"/>
    <numFmt numFmtId="209" formatCode="#,###.##\ &quot; 년&quot;"/>
    <numFmt numFmtId="210" formatCode="0%&quot;이상&quot;"/>
  </numFmts>
  <fonts count="8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.8000000000000007"/>
      <color indexed="8"/>
      <name val="바탕"/>
      <family val="1"/>
      <charset val="129"/>
    </font>
    <font>
      <sz val="11"/>
      <name val="바탕"/>
      <family val="1"/>
      <charset val="129"/>
    </font>
    <font>
      <sz val="13"/>
      <name val="바탕"/>
      <family val="1"/>
      <charset val="129"/>
    </font>
    <font>
      <sz val="10"/>
      <name val="바탕"/>
      <family val="1"/>
      <charset val="129"/>
    </font>
    <font>
      <sz val="16"/>
      <name val="바탕"/>
      <family val="1"/>
      <charset val="129"/>
    </font>
    <font>
      <sz val="14"/>
      <name val="바탕"/>
      <family val="1"/>
      <charset val="129"/>
    </font>
    <font>
      <b/>
      <sz val="18"/>
      <name val="돋움체"/>
      <family val="3"/>
      <charset val="129"/>
    </font>
    <font>
      <b/>
      <sz val="12"/>
      <name val="돋움체"/>
      <family val="3"/>
      <charset val="129"/>
    </font>
    <font>
      <sz val="11"/>
      <name val="돋움체"/>
      <family val="3"/>
      <charset val="129"/>
    </font>
    <font>
      <sz val="13"/>
      <name val="돋움체"/>
      <family val="3"/>
      <charset val="129"/>
    </font>
    <font>
      <b/>
      <sz val="13"/>
      <name val="돋움체"/>
      <family val="3"/>
      <charset val="129"/>
    </font>
    <font>
      <b/>
      <sz val="14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sz val="10"/>
      <color indexed="10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14"/>
      <name val="돋움"/>
      <family val="3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8"/>
      <name val="돋움"/>
      <family val="3"/>
      <charset val="129"/>
    </font>
    <font>
      <b/>
      <sz val="7"/>
      <name val="돋움"/>
      <family val="3"/>
      <charset val="129"/>
    </font>
    <font>
      <sz val="7"/>
      <name val="돋움"/>
      <family val="3"/>
      <charset val="129"/>
    </font>
    <font>
      <b/>
      <sz val="8"/>
      <color indexed="1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9"/>
      <color indexed="8"/>
      <name val="한양신명조,한컴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굴림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10"/>
      <name val="굴림"/>
      <family val="3"/>
      <charset val="129"/>
    </font>
    <font>
      <b/>
      <sz val="8"/>
      <name val="돋움체"/>
      <family val="3"/>
      <charset val="129"/>
    </font>
    <font>
      <sz val="8"/>
      <name val="돋움체"/>
      <family val="3"/>
      <charset val="129"/>
    </font>
    <font>
      <sz val="8"/>
      <name val="바탕"/>
      <family val="1"/>
      <charset val="129"/>
    </font>
    <font>
      <b/>
      <sz val="10"/>
      <color indexed="8"/>
      <name val="돋움체"/>
      <family val="3"/>
      <charset val="129"/>
    </font>
    <font>
      <b/>
      <sz val="11"/>
      <name val="돋움체"/>
      <family val="3"/>
      <charset val="129"/>
    </font>
    <font>
      <b/>
      <sz val="16"/>
      <name val="돋움"/>
      <family val="3"/>
      <charset val="129"/>
    </font>
    <font>
      <b/>
      <sz val="12"/>
      <name val="굴림"/>
      <family val="3"/>
      <charset val="129"/>
    </font>
    <font>
      <sz val="10"/>
      <color indexed="8"/>
      <name val="돋움체"/>
      <family val="3"/>
      <charset val="129"/>
    </font>
    <font>
      <sz val="13"/>
      <color indexed="8"/>
      <name val="돋움체"/>
      <family val="3"/>
      <charset val="129"/>
    </font>
    <font>
      <sz val="12"/>
      <color indexed="63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sz val="10"/>
      <color indexed="8"/>
      <name val="굴림"/>
      <family val="3"/>
      <charset val="129"/>
    </font>
    <font>
      <sz val="13"/>
      <name val="굴림"/>
      <family val="3"/>
      <charset val="129"/>
    </font>
    <font>
      <sz val="8"/>
      <name val="굴림"/>
      <family val="3"/>
      <charset val="129"/>
    </font>
    <font>
      <b/>
      <sz val="12"/>
      <name val="굴림체"/>
      <family val="3"/>
      <charset val="129"/>
    </font>
    <font>
      <sz val="12"/>
      <color indexed="63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3"/>
      <color indexed="8"/>
      <name val="돋움체"/>
      <family val="3"/>
      <charset val="129"/>
    </font>
    <font>
      <b/>
      <sz val="9"/>
      <color indexed="81"/>
      <name val="굴림"/>
      <family val="3"/>
      <charset val="129"/>
    </font>
    <font>
      <b/>
      <sz val="12"/>
      <color indexed="63"/>
      <name val="굴림"/>
      <family val="3"/>
      <charset val="129"/>
    </font>
    <font>
      <sz val="14"/>
      <color indexed="63"/>
      <name val="굴림"/>
      <family val="3"/>
      <charset val="129"/>
    </font>
    <font>
      <sz val="14"/>
      <color indexed="8"/>
      <name val="굴림"/>
      <family val="3"/>
      <charset val="129"/>
    </font>
    <font>
      <b/>
      <sz val="20"/>
      <name val="돋움"/>
      <family val="3"/>
      <charset val="129"/>
    </font>
    <font>
      <b/>
      <sz val="20"/>
      <name val="돋움체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b/>
      <sz val="14"/>
      <name val="바탕"/>
      <family val="1"/>
      <charset val="129"/>
    </font>
    <font>
      <b/>
      <sz val="12"/>
      <color indexed="8"/>
      <name val="굴림체"/>
      <family val="3"/>
      <charset val="129"/>
    </font>
    <font>
      <b/>
      <sz val="12"/>
      <color indexed="63"/>
      <name val="굴림체"/>
      <family val="3"/>
      <charset val="129"/>
    </font>
    <font>
      <b/>
      <sz val="13"/>
      <name val="굴림"/>
      <family val="3"/>
      <charset val="129"/>
    </font>
    <font>
      <b/>
      <sz val="14"/>
      <color indexed="8"/>
      <name val="굴림"/>
      <family val="3"/>
      <charset val="129"/>
    </font>
    <font>
      <b/>
      <sz val="14"/>
      <color indexed="63"/>
      <name val="굴림"/>
      <family val="3"/>
      <charset val="129"/>
    </font>
    <font>
      <sz val="11"/>
      <color rgb="FFFF0000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0"/>
      <color rgb="FFFF0000"/>
      <name val="돋움체"/>
      <family val="3"/>
      <charset val="129"/>
    </font>
    <font>
      <sz val="10"/>
      <color rgb="FFFF0000"/>
      <name val="바탕"/>
      <family val="1"/>
      <charset val="129"/>
    </font>
    <font>
      <b/>
      <sz val="12"/>
      <color theme="0"/>
      <name val="돋움체"/>
      <family val="3"/>
      <charset val="129"/>
    </font>
    <font>
      <b/>
      <sz val="10"/>
      <color indexed="10"/>
      <name val="돋움체"/>
      <family val="3"/>
      <charset val="129"/>
    </font>
    <font>
      <sz val="10"/>
      <color theme="1"/>
      <name val="돋움체"/>
      <family val="3"/>
      <charset val="129"/>
    </font>
    <font>
      <sz val="12"/>
      <color theme="1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64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8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tted">
        <color indexed="64"/>
      </bottom>
      <diagonal/>
    </border>
    <border>
      <left style="medium">
        <color indexed="64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1069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5" fillId="0" borderId="0" xfId="0" applyFont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4" fillId="0" borderId="0" xfId="0" applyFont="1" applyBorder="1">
      <alignment vertical="center"/>
    </xf>
    <xf numFmtId="0" fontId="5" fillId="2" borderId="0" xfId="0" applyFont="1" applyFill="1" applyBorder="1">
      <alignment vertical="center"/>
    </xf>
    <xf numFmtId="180" fontId="6" fillId="0" borderId="0" xfId="2" applyNumberFormat="1" applyFont="1" applyAlignment="1">
      <alignment horizontal="center" vertical="center"/>
    </xf>
    <xf numFmtId="180" fontId="6" fillId="0" borderId="0" xfId="2" applyNumberFormat="1" applyFont="1" applyAlignment="1">
      <alignment horizontal="center" vertical="center" wrapText="1"/>
    </xf>
    <xf numFmtId="180" fontId="4" fillId="0" borderId="0" xfId="2" applyNumberFormat="1" applyFont="1" applyFill="1">
      <alignment vertical="center"/>
    </xf>
    <xf numFmtId="192" fontId="8" fillId="0" borderId="0" xfId="0" applyNumberFormat="1" applyFont="1" applyAlignment="1">
      <alignment horizontal="center" vertical="center"/>
    </xf>
    <xf numFmtId="192" fontId="4" fillId="0" borderId="0" xfId="0" applyNumberFormat="1" applyFont="1" applyAlignment="1">
      <alignment horizontal="center" vertical="center"/>
    </xf>
    <xf numFmtId="180" fontId="4" fillId="0" borderId="0" xfId="2" applyNumberFormat="1" applyFont="1" applyFill="1" applyBorder="1" applyAlignment="1">
      <alignment horizontal="center" vertical="center"/>
    </xf>
    <xf numFmtId="180" fontId="5" fillId="0" borderId="0" xfId="2" applyNumberFormat="1" applyFont="1">
      <alignment vertical="center"/>
    </xf>
    <xf numFmtId="180" fontId="4" fillId="0" borderId="0" xfId="2" applyNumberFormat="1" applyFont="1">
      <alignment vertical="center"/>
    </xf>
    <xf numFmtId="180" fontId="8" fillId="0" borderId="0" xfId="2" applyNumberFormat="1" applyFont="1">
      <alignment vertical="center"/>
    </xf>
    <xf numFmtId="10" fontId="8" fillId="0" borderId="0" xfId="1" applyNumberFormat="1" applyFont="1" applyAlignment="1">
      <alignment horizontal="center" vertical="center"/>
    </xf>
    <xf numFmtId="10" fontId="5" fillId="0" borderId="0" xfId="1" applyNumberFormat="1" applyFont="1" applyAlignment="1">
      <alignment horizontal="center" vertical="center"/>
    </xf>
    <xf numFmtId="10" fontId="4" fillId="0" borderId="0" xfId="1" applyNumberFormat="1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80" fontId="15" fillId="0" borderId="0" xfId="2" applyNumberFormat="1" applyFont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180" fontId="15" fillId="3" borderId="2" xfId="2" applyNumberFormat="1" applyFont="1" applyFill="1" applyBorder="1" applyAlignment="1">
      <alignment horizontal="center" vertical="center" wrapText="1"/>
    </xf>
    <xf numFmtId="180" fontId="15" fillId="3" borderId="3" xfId="2" applyNumberFormat="1" applyFont="1" applyFill="1" applyBorder="1" applyAlignment="1">
      <alignment horizontal="center" vertical="center" wrapText="1"/>
    </xf>
    <xf numFmtId="180" fontId="15" fillId="3" borderId="4" xfId="2" applyNumberFormat="1" applyFont="1" applyFill="1" applyBorder="1" applyAlignment="1">
      <alignment horizontal="center" vertical="center" wrapText="1"/>
    </xf>
    <xf numFmtId="180" fontId="16" fillId="0" borderId="5" xfId="2" applyNumberFormat="1" applyFont="1" applyBorder="1" applyAlignment="1">
      <alignment horizontal="center" vertical="center" wrapText="1"/>
    </xf>
    <xf numFmtId="180" fontId="16" fillId="0" borderId="6" xfId="2" applyNumberFormat="1" applyFont="1" applyBorder="1" applyAlignment="1">
      <alignment horizontal="center" vertical="center" wrapText="1"/>
    </xf>
    <xf numFmtId="180" fontId="17" fillId="0" borderId="7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Fill="1" applyBorder="1" applyAlignment="1">
      <alignment horizontal="center" vertical="center" wrapText="1"/>
    </xf>
    <xf numFmtId="0" fontId="15" fillId="4" borderId="3" xfId="2" applyNumberFormat="1" applyFont="1" applyFill="1" applyBorder="1" applyAlignment="1">
      <alignment horizontal="center" vertical="center" wrapText="1"/>
    </xf>
    <xf numFmtId="180" fontId="17" fillId="0" borderId="4" xfId="2" applyNumberFormat="1" applyFont="1" applyFill="1" applyBorder="1" applyAlignment="1">
      <alignment horizontal="center" vertical="center" wrapText="1"/>
    </xf>
    <xf numFmtId="181" fontId="15" fillId="3" borderId="3" xfId="2" applyNumberFormat="1" applyFont="1" applyFill="1" applyBorder="1" applyAlignment="1">
      <alignment horizontal="center" vertical="center" wrapText="1"/>
    </xf>
    <xf numFmtId="184" fontId="15" fillId="3" borderId="4" xfId="2" applyNumberFormat="1" applyFont="1" applyFill="1" applyBorder="1" applyAlignment="1">
      <alignment horizontal="center" vertical="center" wrapText="1"/>
    </xf>
    <xf numFmtId="0" fontId="15" fillId="4" borderId="4" xfId="2" applyNumberFormat="1" applyFont="1" applyFill="1" applyBorder="1" applyAlignment="1">
      <alignment horizontal="center" vertical="center" wrapText="1"/>
    </xf>
    <xf numFmtId="182" fontId="15" fillId="3" borderId="3" xfId="2" applyNumberFormat="1" applyFont="1" applyFill="1" applyBorder="1" applyAlignment="1">
      <alignment horizontal="center" vertical="center" wrapText="1"/>
    </xf>
    <xf numFmtId="183" fontId="15" fillId="3" borderId="4" xfId="2" applyNumberFormat="1" applyFont="1" applyFill="1" applyBorder="1" applyAlignment="1">
      <alignment horizontal="center" vertical="center" wrapText="1"/>
    </xf>
    <xf numFmtId="176" fontId="15" fillId="4" borderId="3" xfId="2" applyNumberFormat="1" applyFont="1" applyFill="1" applyBorder="1" applyAlignment="1">
      <alignment horizontal="center" vertical="center" wrapText="1"/>
    </xf>
    <xf numFmtId="176" fontId="15" fillId="4" borderId="4" xfId="2" applyNumberFormat="1" applyFont="1" applyFill="1" applyBorder="1" applyAlignment="1">
      <alignment horizontal="center" vertical="center" wrapText="1"/>
    </xf>
    <xf numFmtId="180" fontId="15" fillId="0" borderId="4" xfId="2" applyNumberFormat="1" applyFont="1" applyBorder="1" applyAlignment="1">
      <alignment horizontal="center" vertical="center" wrapText="1"/>
    </xf>
    <xf numFmtId="177" fontId="15" fillId="5" borderId="3" xfId="2" applyNumberFormat="1" applyFont="1" applyFill="1" applyBorder="1" applyAlignment="1">
      <alignment horizontal="center" vertical="center" wrapText="1"/>
    </xf>
    <xf numFmtId="177" fontId="15" fillId="4" borderId="3" xfId="2" applyNumberFormat="1" applyFont="1" applyFill="1" applyBorder="1" applyAlignment="1">
      <alignment horizontal="center" vertical="center" wrapText="1"/>
    </xf>
    <xf numFmtId="177" fontId="15" fillId="5" borderId="4" xfId="2" applyNumberFormat="1" applyFont="1" applyFill="1" applyBorder="1" applyAlignment="1">
      <alignment horizontal="center" vertical="center" wrapText="1"/>
    </xf>
    <xf numFmtId="177" fontId="15" fillId="4" borderId="4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Border="1" applyAlignment="1">
      <alignment horizontal="center" vertical="center" wrapText="1"/>
    </xf>
    <xf numFmtId="0" fontId="16" fillId="0" borderId="3" xfId="2" applyNumberFormat="1" applyFont="1" applyBorder="1" applyAlignment="1">
      <alignment horizontal="center" vertical="center" wrapText="1"/>
    </xf>
    <xf numFmtId="0" fontId="15" fillId="3" borderId="3" xfId="2" applyNumberFormat="1" applyFont="1" applyFill="1" applyBorder="1" applyAlignment="1">
      <alignment horizontal="center" vertical="center" wrapText="1"/>
    </xf>
    <xf numFmtId="180" fontId="15" fillId="0" borderId="4" xfId="2" applyNumberFormat="1" applyFont="1" applyFill="1" applyBorder="1" applyAlignment="1">
      <alignment horizontal="center" vertical="center" wrapText="1"/>
    </xf>
    <xf numFmtId="10" fontId="15" fillId="0" borderId="3" xfId="1" applyNumberFormat="1" applyFont="1" applyFill="1" applyBorder="1" applyAlignment="1">
      <alignment horizontal="center" vertical="center" wrapText="1"/>
    </xf>
    <xf numFmtId="10" fontId="15" fillId="0" borderId="4" xfId="1" applyNumberFormat="1" applyFont="1" applyFill="1" applyBorder="1" applyAlignment="1">
      <alignment horizontal="center" vertical="center" wrapText="1"/>
    </xf>
    <xf numFmtId="9" fontId="15" fillId="4" borderId="3" xfId="1" applyFont="1" applyFill="1" applyBorder="1" applyAlignment="1">
      <alignment horizontal="center" vertical="center" wrapText="1"/>
    </xf>
    <xf numFmtId="9" fontId="15" fillId="0" borderId="3" xfId="1" applyFont="1" applyFill="1" applyBorder="1" applyAlignment="1">
      <alignment horizontal="center" vertical="center" wrapText="1"/>
    </xf>
    <xf numFmtId="186" fontId="15" fillId="3" borderId="3" xfId="2" applyNumberFormat="1" applyFont="1" applyFill="1" applyBorder="1" applyAlignment="1">
      <alignment horizontal="center" vertical="center" wrapText="1"/>
    </xf>
    <xf numFmtId="187" fontId="15" fillId="3" borderId="4" xfId="2" applyNumberFormat="1" applyFont="1" applyFill="1" applyBorder="1" applyAlignment="1">
      <alignment horizontal="center" vertical="center" wrapText="1"/>
    </xf>
    <xf numFmtId="176" fontId="15" fillId="3" borderId="3" xfId="2" applyNumberFormat="1" applyFont="1" applyFill="1" applyBorder="1" applyAlignment="1">
      <alignment horizontal="center" vertical="center" wrapText="1"/>
    </xf>
    <xf numFmtId="176" fontId="15" fillId="3" borderId="4" xfId="2" applyNumberFormat="1" applyFont="1" applyFill="1" applyBorder="1" applyAlignment="1">
      <alignment horizontal="center" vertical="center" wrapText="1"/>
    </xf>
    <xf numFmtId="194" fontId="15" fillId="4" borderId="3" xfId="1" applyNumberFormat="1" applyFont="1" applyFill="1" applyBorder="1" applyAlignment="1">
      <alignment horizontal="center" vertical="center" wrapText="1"/>
    </xf>
    <xf numFmtId="194" fontId="15" fillId="4" borderId="8" xfId="1" applyNumberFormat="1" applyFont="1" applyFill="1" applyBorder="1" applyAlignment="1">
      <alignment horizontal="center" vertical="center" wrapText="1"/>
    </xf>
    <xf numFmtId="194" fontId="15" fillId="4" borderId="3" xfId="2" applyNumberFormat="1" applyFont="1" applyFill="1" applyBorder="1" applyAlignment="1">
      <alignment horizontal="center" vertical="center" wrapText="1"/>
    </xf>
    <xf numFmtId="194" fontId="15" fillId="4" borderId="8" xfId="2" applyNumberFormat="1" applyFont="1" applyFill="1" applyBorder="1" applyAlignment="1">
      <alignment horizontal="center" vertical="center" wrapText="1"/>
    </xf>
    <xf numFmtId="180" fontId="16" fillId="0" borderId="3" xfId="2" applyNumberFormat="1" applyFont="1" applyBorder="1" applyAlignment="1">
      <alignment horizontal="center" vertical="center" wrapText="1"/>
    </xf>
    <xf numFmtId="180" fontId="16" fillId="0" borderId="4" xfId="2" applyNumberFormat="1" applyFont="1" applyBorder="1" applyAlignment="1">
      <alignment horizontal="center" vertical="center" wrapText="1"/>
    </xf>
    <xf numFmtId="180" fontId="15" fillId="0" borderId="0" xfId="2" applyNumberFormat="1" applyFont="1" applyAlignment="1">
      <alignment horizontal="center" vertical="center"/>
    </xf>
    <xf numFmtId="41" fontId="15" fillId="0" borderId="0" xfId="2" applyFont="1" applyAlignment="1">
      <alignment horizontal="center" vertical="center"/>
    </xf>
    <xf numFmtId="41" fontId="15" fillId="0" borderId="0" xfId="2" applyFont="1" applyAlignment="1">
      <alignment horizontal="center" vertical="center" wrapText="1"/>
    </xf>
    <xf numFmtId="0" fontId="19" fillId="0" borderId="0" xfId="0" applyFont="1" applyFill="1">
      <alignment vertical="center"/>
    </xf>
    <xf numFmtId="0" fontId="12" fillId="0" borderId="0" xfId="0" applyFont="1" applyFill="1">
      <alignment vertical="center"/>
    </xf>
    <xf numFmtId="180" fontId="12" fillId="0" borderId="0" xfId="2" applyNumberFormat="1" applyFont="1" applyFill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4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Fill="1">
      <alignment vertical="center"/>
    </xf>
    <xf numFmtId="9" fontId="21" fillId="0" borderId="0" xfId="1" applyFont="1" applyFill="1">
      <alignment vertical="center"/>
    </xf>
    <xf numFmtId="180" fontId="21" fillId="0" borderId="0" xfId="2" applyNumberFormat="1" applyFont="1" applyFill="1">
      <alignment vertical="center"/>
    </xf>
    <xf numFmtId="0" fontId="13" fillId="0" borderId="0" xfId="0" applyFont="1" applyFill="1">
      <alignment vertical="center"/>
    </xf>
    <xf numFmtId="9" fontId="12" fillId="0" borderId="0" xfId="1" applyFont="1" applyFill="1">
      <alignment vertical="center"/>
    </xf>
    <xf numFmtId="9" fontId="11" fillId="0" borderId="0" xfId="1" applyFont="1">
      <alignment vertical="center"/>
    </xf>
    <xf numFmtId="180" fontId="11" fillId="0" borderId="0" xfId="2" applyNumberFormat="1" applyFont="1">
      <alignment vertical="center"/>
    </xf>
    <xf numFmtId="0" fontId="11" fillId="0" borderId="0" xfId="0" applyFont="1" applyBorder="1">
      <alignment vertical="center"/>
    </xf>
    <xf numFmtId="9" fontId="11" fillId="0" borderId="0" xfId="1" applyFont="1" applyBorder="1">
      <alignment vertical="center"/>
    </xf>
    <xf numFmtId="180" fontId="11" fillId="0" borderId="0" xfId="2" applyNumberFormat="1" applyFont="1" applyBorder="1">
      <alignment vertical="center"/>
    </xf>
    <xf numFmtId="0" fontId="12" fillId="2" borderId="0" xfId="0" applyFont="1" applyFill="1" applyBorder="1">
      <alignment vertical="center"/>
    </xf>
    <xf numFmtId="9" fontId="12" fillId="2" borderId="0" xfId="1" applyFont="1" applyFill="1" applyBorder="1">
      <alignment vertical="center"/>
    </xf>
    <xf numFmtId="180" fontId="12" fillId="2" borderId="0" xfId="2" applyNumberFormat="1" applyFont="1" applyFill="1" applyBorder="1">
      <alignment vertical="center"/>
    </xf>
    <xf numFmtId="0" fontId="11" fillId="0" borderId="0" xfId="0" applyFont="1" applyAlignment="1">
      <alignment horizontal="center" vertical="center"/>
    </xf>
    <xf numFmtId="180" fontId="21" fillId="0" borderId="0" xfId="2" applyNumberFormat="1" applyFont="1">
      <alignment vertical="center"/>
    </xf>
    <xf numFmtId="0" fontId="14" fillId="0" borderId="0" xfId="0" applyFont="1" applyAlignment="1">
      <alignment horizontal="left" vertical="center"/>
    </xf>
    <xf numFmtId="192" fontId="21" fillId="0" borderId="0" xfId="0" applyNumberFormat="1" applyFont="1" applyAlignment="1">
      <alignment horizontal="center" vertical="center"/>
    </xf>
    <xf numFmtId="10" fontId="12" fillId="2" borderId="9" xfId="1" applyNumberFormat="1" applyFont="1" applyFill="1" applyBorder="1" applyAlignment="1">
      <alignment horizontal="center" vertical="center"/>
    </xf>
    <xf numFmtId="10" fontId="12" fillId="2" borderId="10" xfId="1" applyNumberFormat="1" applyFont="1" applyFill="1" applyBorder="1" applyAlignment="1">
      <alignment horizontal="center" vertical="center"/>
    </xf>
    <xf numFmtId="10" fontId="12" fillId="2" borderId="11" xfId="1" applyNumberFormat="1" applyFont="1" applyFill="1" applyBorder="1" applyAlignment="1">
      <alignment horizontal="center" vertical="center"/>
    </xf>
    <xf numFmtId="10" fontId="12" fillId="2" borderId="12" xfId="1" applyNumberFormat="1" applyFont="1" applyFill="1" applyBorder="1" applyAlignment="1">
      <alignment horizontal="center" vertical="center"/>
    </xf>
    <xf numFmtId="10" fontId="12" fillId="2" borderId="13" xfId="1" applyNumberFormat="1" applyFont="1" applyFill="1" applyBorder="1" applyAlignment="1">
      <alignment horizontal="center" vertical="center"/>
    </xf>
    <xf numFmtId="10" fontId="12" fillId="2" borderId="14" xfId="1" applyNumberFormat="1" applyFont="1" applyFill="1" applyBorder="1" applyAlignment="1">
      <alignment horizontal="center" vertical="center"/>
    </xf>
    <xf numFmtId="10" fontId="12" fillId="2" borderId="15" xfId="1" applyNumberFormat="1" applyFont="1" applyFill="1" applyBorder="1" applyAlignment="1">
      <alignment horizontal="center" vertical="center"/>
    </xf>
    <xf numFmtId="10" fontId="12" fillId="2" borderId="16" xfId="1" applyNumberFormat="1" applyFont="1" applyFill="1" applyBorder="1" applyAlignment="1">
      <alignment horizontal="center" vertical="center"/>
    </xf>
    <xf numFmtId="10" fontId="12" fillId="2" borderId="17" xfId="1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0" fontId="21" fillId="0" borderId="0" xfId="1" applyNumberFormat="1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2" fillId="0" borderId="0" xfId="0" applyFont="1" applyFill="1" applyBorder="1">
      <alignment vertical="center"/>
    </xf>
    <xf numFmtId="0" fontId="10" fillId="0" borderId="0" xfId="0" applyFont="1">
      <alignment vertical="center"/>
    </xf>
    <xf numFmtId="0" fontId="20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20" fillId="0" borderId="0" xfId="0" applyFont="1" applyFill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24" fillId="0" borderId="19" xfId="2" applyNumberFormat="1" applyFont="1" applyFill="1" applyBorder="1" applyAlignment="1">
      <alignment vertical="center"/>
    </xf>
    <xf numFmtId="0" fontId="25" fillId="0" borderId="19" xfId="2" applyNumberFormat="1" applyFont="1" applyFill="1" applyBorder="1" applyAlignment="1"/>
    <xf numFmtId="0" fontId="25" fillId="0" borderId="0" xfId="2" applyNumberFormat="1" applyFont="1" applyFill="1" applyBorder="1" applyAlignment="1"/>
    <xf numFmtId="177" fontId="25" fillId="0" borderId="0" xfId="3" applyNumberFormat="1" applyFont="1" applyBorder="1" applyAlignment="1">
      <alignment horizontal="left" vertical="top"/>
    </xf>
    <xf numFmtId="0" fontId="25" fillId="0" borderId="19" xfId="3" applyFont="1" applyBorder="1" applyAlignment="1">
      <alignment horizontal="left" vertical="top"/>
    </xf>
    <xf numFmtId="0" fontId="25" fillId="0" borderId="0" xfId="3" applyFont="1" applyBorder="1" applyAlignment="1">
      <alignment horizontal="left" vertical="top"/>
    </xf>
    <xf numFmtId="0" fontId="25" fillId="0" borderId="20" xfId="3" applyFont="1" applyBorder="1" applyAlignment="1">
      <alignment horizontal="left" vertical="top"/>
    </xf>
    <xf numFmtId="0" fontId="27" fillId="0" borderId="0" xfId="3" applyFont="1" applyBorder="1" applyAlignment="1">
      <alignment horizontal="center" vertical="center" wrapText="1"/>
    </xf>
    <xf numFmtId="0" fontId="28" fillId="0" borderId="0" xfId="3" applyFont="1" applyBorder="1" applyAlignment="1">
      <alignment horizontal="center" vertical="top"/>
    </xf>
    <xf numFmtId="0" fontId="28" fillId="0" borderId="0" xfId="3" applyFont="1" applyBorder="1" applyAlignment="1">
      <alignment horizontal="center" vertical="center"/>
    </xf>
    <xf numFmtId="0" fontId="1" fillId="0" borderId="0" xfId="3" applyBorder="1" applyAlignment="1">
      <alignment vertical="center"/>
    </xf>
    <xf numFmtId="41" fontId="28" fillId="0" borderId="0" xfId="2" applyFont="1" applyFill="1" applyBorder="1" applyAlignment="1">
      <alignment horizontal="right" vertical="center"/>
    </xf>
    <xf numFmtId="177" fontId="28" fillId="0" borderId="0" xfId="3" applyNumberFormat="1" applyFont="1" applyBorder="1" applyAlignment="1">
      <alignment horizontal="center" vertical="center"/>
    </xf>
    <xf numFmtId="0" fontId="28" fillId="0" borderId="21" xfId="3" applyFont="1" applyBorder="1" applyAlignment="1">
      <alignment horizontal="center" vertical="center"/>
    </xf>
    <xf numFmtId="0" fontId="28" fillId="0" borderId="20" xfId="3" applyFont="1" applyBorder="1" applyAlignment="1">
      <alignment vertical="center"/>
    </xf>
    <xf numFmtId="49" fontId="28" fillId="0" borderId="20" xfId="3" applyNumberFormat="1" applyFont="1" applyBorder="1" applyAlignment="1">
      <alignment horizontal="center" vertical="center"/>
    </xf>
    <xf numFmtId="41" fontId="28" fillId="0" borderId="0" xfId="2" applyFont="1" applyBorder="1" applyAlignment="1">
      <alignment horizontal="right" vertical="center"/>
    </xf>
    <xf numFmtId="0" fontId="28" fillId="0" borderId="20" xfId="3" applyFont="1" applyBorder="1" applyAlignment="1">
      <alignment horizontal="center" vertical="center"/>
    </xf>
    <xf numFmtId="0" fontId="28" fillId="0" borderId="22" xfId="3" applyFont="1" applyBorder="1" applyAlignment="1">
      <alignment vertical="center"/>
    </xf>
    <xf numFmtId="49" fontId="28" fillId="0" borderId="22" xfId="3" applyNumberFormat="1" applyFont="1" applyBorder="1" applyAlignment="1">
      <alignment horizontal="center" vertical="center"/>
    </xf>
    <xf numFmtId="49" fontId="28" fillId="0" borderId="0" xfId="3" applyNumberFormat="1" applyFont="1" applyBorder="1" applyAlignment="1">
      <alignment horizontal="center" vertical="center"/>
    </xf>
    <xf numFmtId="49" fontId="28" fillId="0" borderId="23" xfId="3" applyNumberFormat="1" applyFont="1" applyBorder="1" applyAlignment="1">
      <alignment horizontal="center" vertical="center"/>
    </xf>
    <xf numFmtId="41" fontId="28" fillId="0" borderId="0" xfId="2" applyFont="1" applyBorder="1" applyAlignment="1">
      <alignment horizontal="center" vertical="center"/>
    </xf>
    <xf numFmtId="41" fontId="12" fillId="2" borderId="24" xfId="2" applyNumberFormat="1" applyFont="1" applyFill="1" applyBorder="1">
      <alignment vertical="center"/>
    </xf>
    <xf numFmtId="41" fontId="12" fillId="2" borderId="25" xfId="2" applyNumberFormat="1" applyFont="1" applyFill="1" applyBorder="1">
      <alignment vertical="center"/>
    </xf>
    <xf numFmtId="41" fontId="28" fillId="0" borderId="0" xfId="2" applyFont="1" applyFill="1" applyBorder="1" applyAlignment="1">
      <alignment horizontal="center" vertical="center"/>
    </xf>
    <xf numFmtId="0" fontId="28" fillId="0" borderId="0" xfId="3" applyFont="1" applyBorder="1" applyAlignment="1">
      <alignment vertical="center"/>
    </xf>
    <xf numFmtId="49" fontId="0" fillId="0" borderId="0" xfId="0" applyNumberFormat="1">
      <alignment vertical="center"/>
    </xf>
    <xf numFmtId="49" fontId="24" fillId="0" borderId="0" xfId="0" applyNumberFormat="1" applyFont="1">
      <alignment vertical="center"/>
    </xf>
    <xf numFmtId="49" fontId="30" fillId="0" borderId="0" xfId="0" applyNumberFormat="1" applyFont="1">
      <alignment vertical="center"/>
    </xf>
    <xf numFmtId="49" fontId="30" fillId="0" borderId="0" xfId="0" applyNumberFormat="1" applyFont="1" applyFill="1">
      <alignment vertical="center"/>
    </xf>
    <xf numFmtId="0" fontId="30" fillId="0" borderId="0" xfId="0" applyFont="1">
      <alignment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41" fontId="26" fillId="0" borderId="0" xfId="2" applyFont="1" applyFill="1" applyBorder="1" applyAlignment="1">
      <alignment horizontal="center" vertical="center"/>
    </xf>
    <xf numFmtId="49" fontId="2" fillId="0" borderId="0" xfId="3" applyNumberFormat="1" applyFont="1" applyBorder="1" applyAlignment="1">
      <alignment vertical="center"/>
    </xf>
    <xf numFmtId="49" fontId="31" fillId="0" borderId="0" xfId="3" applyNumberFormat="1" applyFont="1" applyBorder="1" applyAlignment="1">
      <alignment horizontal="left" vertical="center"/>
    </xf>
    <xf numFmtId="49" fontId="31" fillId="0" borderId="0" xfId="3" applyNumberFormat="1" applyFont="1" applyBorder="1" applyAlignment="1">
      <alignment vertical="center"/>
    </xf>
    <xf numFmtId="49" fontId="31" fillId="0" borderId="0" xfId="3" applyNumberFormat="1" applyFont="1" applyBorder="1" applyAlignment="1">
      <alignment horizontal="center" vertical="center"/>
    </xf>
    <xf numFmtId="49" fontId="31" fillId="0" borderId="0" xfId="2" applyNumberFormat="1" applyFont="1" applyBorder="1" applyAlignment="1">
      <alignment horizontal="right" vertical="center"/>
    </xf>
    <xf numFmtId="49" fontId="31" fillId="0" borderId="0" xfId="3" applyNumberFormat="1" applyFont="1" applyFill="1" applyBorder="1" applyAlignment="1">
      <alignment horizontal="left" vertical="center"/>
    </xf>
    <xf numFmtId="41" fontId="28" fillId="0" borderId="20" xfId="2" applyFont="1" applyBorder="1" applyAlignment="1">
      <alignment horizontal="center" vertical="center"/>
    </xf>
    <xf numFmtId="0" fontId="32" fillId="0" borderId="0" xfId="0" applyFont="1" applyAlignment="1">
      <alignment horizontal="justify" vertical="center"/>
    </xf>
    <xf numFmtId="49" fontId="33" fillId="0" borderId="0" xfId="3" applyNumberFormat="1" applyFont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41" fontId="2" fillId="0" borderId="0" xfId="2" applyFont="1" applyFill="1" applyBorder="1" applyAlignment="1">
      <alignment horizontal="center" vertical="center"/>
    </xf>
    <xf numFmtId="195" fontId="29" fillId="0" borderId="0" xfId="2" applyNumberFormat="1" applyFont="1" applyFill="1" applyBorder="1" applyAlignment="1">
      <alignment horizontal="center" vertical="center"/>
    </xf>
    <xf numFmtId="195" fontId="29" fillId="0" borderId="0" xfId="2" applyNumberFormat="1" applyFont="1" applyFill="1" applyBorder="1" applyAlignment="1">
      <alignment vertical="center"/>
    </xf>
    <xf numFmtId="196" fontId="29" fillId="0" borderId="0" xfId="3" applyNumberFormat="1" applyFont="1" applyBorder="1" applyAlignment="1">
      <alignment horizontal="center" vertical="center"/>
    </xf>
    <xf numFmtId="180" fontId="20" fillId="0" borderId="0" xfId="2" applyNumberFormat="1" applyFont="1">
      <alignment vertical="center"/>
    </xf>
    <xf numFmtId="0" fontId="20" fillId="0" borderId="0" xfId="0" applyFont="1">
      <alignment vertical="center"/>
    </xf>
    <xf numFmtId="0" fontId="12" fillId="0" borderId="0" xfId="0" applyFont="1" applyBorder="1" applyAlignment="1">
      <alignment horizontal="center" vertical="center"/>
    </xf>
    <xf numFmtId="0" fontId="33" fillId="0" borderId="0" xfId="3" applyFont="1" applyBorder="1" applyAlignment="1">
      <alignment horizontal="center" vertical="center" wrapText="1"/>
    </xf>
    <xf numFmtId="0" fontId="33" fillId="0" borderId="18" xfId="3" applyFont="1" applyFill="1" applyBorder="1" applyAlignment="1">
      <alignment horizontal="center" vertical="center" wrapText="1"/>
    </xf>
    <xf numFmtId="49" fontId="33" fillId="0" borderId="18" xfId="3" applyNumberFormat="1" applyFont="1" applyFill="1" applyBorder="1" applyAlignment="1">
      <alignment horizontal="center" vertical="center" wrapText="1"/>
    </xf>
    <xf numFmtId="14" fontId="31" fillId="2" borderId="18" xfId="1" applyNumberFormat="1" applyFont="1" applyFill="1" applyBorder="1" applyAlignment="1">
      <alignment horizontal="center" vertical="center" wrapText="1"/>
    </xf>
    <xf numFmtId="177" fontId="35" fillId="0" borderId="18" xfId="3" applyNumberFormat="1" applyFont="1" applyBorder="1" applyAlignment="1">
      <alignment vertical="center" wrapText="1"/>
    </xf>
    <xf numFmtId="0" fontId="31" fillId="0" borderId="0" xfId="3" applyFont="1" applyBorder="1" applyAlignment="1">
      <alignment horizontal="center" vertical="top" wrapText="1"/>
    </xf>
    <xf numFmtId="0" fontId="28" fillId="0" borderId="0" xfId="3" applyFont="1" applyBorder="1" applyAlignment="1">
      <alignment horizontal="center" vertical="top" wrapText="1"/>
    </xf>
    <xf numFmtId="0" fontId="31" fillId="0" borderId="0" xfId="3" applyFont="1" applyBorder="1" applyAlignment="1">
      <alignment horizontal="center" vertical="center" wrapText="1"/>
    </xf>
    <xf numFmtId="0" fontId="28" fillId="0" borderId="0" xfId="3" applyFont="1" applyBorder="1" applyAlignment="1">
      <alignment horizontal="center" vertical="center" wrapText="1"/>
    </xf>
    <xf numFmtId="14" fontId="31" fillId="2" borderId="27" xfId="1" applyNumberFormat="1" applyFont="1" applyFill="1" applyBorder="1" applyAlignment="1">
      <alignment horizontal="center" vertical="center" wrapText="1"/>
    </xf>
    <xf numFmtId="0" fontId="31" fillId="2" borderId="28" xfId="3" applyFont="1" applyFill="1" applyBorder="1" applyAlignment="1">
      <alignment horizontal="center" vertical="center" wrapText="1"/>
    </xf>
    <xf numFmtId="0" fontId="31" fillId="2" borderId="18" xfId="3" applyFont="1" applyFill="1" applyBorder="1" applyAlignment="1">
      <alignment vertical="center" wrapText="1"/>
    </xf>
    <xf numFmtId="41" fontId="31" fillId="2" borderId="18" xfId="2" applyFont="1" applyFill="1" applyBorder="1" applyAlignment="1">
      <alignment vertical="center" wrapText="1"/>
    </xf>
    <xf numFmtId="195" fontId="31" fillId="0" borderId="18" xfId="2" applyNumberFormat="1" applyFont="1" applyBorder="1" applyAlignment="1">
      <alignment horizontal="right" vertical="center" wrapText="1"/>
    </xf>
    <xf numFmtId="0" fontId="31" fillId="0" borderId="0" xfId="3" applyFont="1" applyFill="1" applyBorder="1" applyAlignment="1">
      <alignment horizontal="center" vertical="center"/>
    </xf>
    <xf numFmtId="177" fontId="36" fillId="0" borderId="0" xfId="3" applyNumberFormat="1" applyFont="1" applyBorder="1" applyAlignment="1">
      <alignment horizontal="center" vertical="center"/>
    </xf>
    <xf numFmtId="0" fontId="31" fillId="0" borderId="0" xfId="3" applyFont="1" applyBorder="1" applyAlignment="1">
      <alignment horizontal="center" vertical="center"/>
    </xf>
    <xf numFmtId="0" fontId="31" fillId="0" borderId="0" xfId="3" applyFont="1" applyBorder="1" applyAlignment="1">
      <alignment vertical="center"/>
    </xf>
    <xf numFmtId="41" fontId="31" fillId="0" borderId="0" xfId="2" applyFont="1" applyBorder="1" applyAlignment="1">
      <alignment horizontal="right" vertical="center"/>
    </xf>
    <xf numFmtId="177" fontId="31" fillId="0" borderId="0" xfId="3" applyNumberFormat="1" applyFont="1" applyBorder="1" applyAlignment="1">
      <alignment horizontal="center" vertical="center"/>
    </xf>
    <xf numFmtId="0" fontId="31" fillId="0" borderId="29" xfId="3" applyFont="1" applyBorder="1" applyAlignment="1">
      <alignment horizontal="center" vertical="center" wrapText="1"/>
    </xf>
    <xf numFmtId="0" fontId="31" fillId="2" borderId="18" xfId="3" applyFont="1" applyFill="1" applyBorder="1" applyAlignment="1">
      <alignment horizontal="center" vertical="center" wrapText="1"/>
    </xf>
    <xf numFmtId="196" fontId="35" fillId="0" borderId="18" xfId="3" applyNumberFormat="1" applyFont="1" applyBorder="1" applyAlignment="1">
      <alignment vertical="center" wrapText="1"/>
    </xf>
    <xf numFmtId="0" fontId="23" fillId="0" borderId="0" xfId="2" applyNumberFormat="1" applyFont="1" applyFill="1" applyBorder="1" applyAlignment="1">
      <alignment vertical="center" wrapText="1"/>
    </xf>
    <xf numFmtId="0" fontId="33" fillId="0" borderId="0" xfId="2" applyNumberFormat="1" applyFont="1" applyFill="1" applyBorder="1" applyAlignment="1">
      <alignment vertical="center" wrapText="1"/>
    </xf>
    <xf numFmtId="41" fontId="31" fillId="0" borderId="0" xfId="2" applyFont="1" applyFill="1" applyBorder="1" applyAlignment="1">
      <alignment wrapText="1"/>
    </xf>
    <xf numFmtId="0" fontId="31" fillId="0" borderId="0" xfId="2" applyNumberFormat="1" applyFont="1" applyFill="1" applyBorder="1" applyAlignment="1">
      <alignment wrapText="1"/>
    </xf>
    <xf numFmtId="0" fontId="31" fillId="0" borderId="0" xfId="3" applyFont="1" applyBorder="1" applyAlignment="1">
      <alignment horizontal="left" vertical="top" wrapText="1"/>
    </xf>
    <xf numFmtId="177" fontId="31" fillId="0" borderId="0" xfId="3" applyNumberFormat="1" applyFont="1" applyBorder="1" applyAlignment="1">
      <alignment horizontal="left" vertical="top" wrapText="1"/>
    </xf>
    <xf numFmtId="41" fontId="31" fillId="0" borderId="0" xfId="2" applyFont="1" applyFill="1" applyBorder="1" applyAlignment="1">
      <alignment horizontal="center" vertical="center"/>
    </xf>
    <xf numFmtId="41" fontId="31" fillId="0" borderId="0" xfId="2" applyFont="1" applyBorder="1" applyAlignment="1">
      <alignment horizontal="center" vertical="center"/>
    </xf>
    <xf numFmtId="0" fontId="38" fillId="0" borderId="0" xfId="0" applyFont="1">
      <alignment vertical="center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180" fontId="40" fillId="0" borderId="0" xfId="2" applyNumberFormat="1" applyFont="1">
      <alignment vertical="center"/>
    </xf>
    <xf numFmtId="0" fontId="15" fillId="0" borderId="0" xfId="0" applyFont="1">
      <alignment vertical="center"/>
    </xf>
    <xf numFmtId="0" fontId="6" fillId="0" borderId="0" xfId="0" applyFont="1">
      <alignment vertical="center"/>
    </xf>
    <xf numFmtId="180" fontId="6" fillId="0" borderId="0" xfId="2" applyNumberFormat="1" applyFont="1">
      <alignment vertical="center"/>
    </xf>
    <xf numFmtId="49" fontId="31" fillId="0" borderId="0" xfId="3" applyNumberFormat="1" applyFont="1" applyBorder="1" applyAlignment="1">
      <alignment horizontal="right" vertical="center"/>
    </xf>
    <xf numFmtId="191" fontId="31" fillId="0" borderId="0" xfId="3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41" fontId="12" fillId="2" borderId="30" xfId="2" applyNumberFormat="1" applyFont="1" applyFill="1" applyBorder="1">
      <alignment vertical="center"/>
    </xf>
    <xf numFmtId="41" fontId="12" fillId="2" borderId="9" xfId="2" applyNumberFormat="1" applyFont="1" applyFill="1" applyBorder="1">
      <alignment vertical="center"/>
    </xf>
    <xf numFmtId="41" fontId="12" fillId="2" borderId="31" xfId="2" applyNumberFormat="1" applyFont="1" applyFill="1" applyBorder="1">
      <alignment vertical="center"/>
    </xf>
    <xf numFmtId="10" fontId="12" fillId="0" borderId="18" xfId="0" applyNumberFormat="1" applyFont="1" applyFill="1" applyBorder="1" applyAlignment="1">
      <alignment vertical="center"/>
    </xf>
    <xf numFmtId="0" fontId="30" fillId="0" borderId="0" xfId="3" applyFont="1" applyBorder="1" applyAlignment="1">
      <alignment horizontal="center" vertical="center"/>
    </xf>
    <xf numFmtId="0" fontId="31" fillId="0" borderId="32" xfId="3" applyFont="1" applyFill="1" applyBorder="1" applyAlignment="1">
      <alignment horizontal="center" vertical="center"/>
    </xf>
    <xf numFmtId="0" fontId="31" fillId="2" borderId="18" xfId="3" applyFont="1" applyFill="1" applyBorder="1" applyAlignment="1">
      <alignment horizontal="center" vertical="center"/>
    </xf>
    <xf numFmtId="9" fontId="31" fillId="2" borderId="18" xfId="3" applyNumberFormat="1" applyFont="1" applyFill="1" applyBorder="1" applyAlignment="1">
      <alignment horizontal="center" vertical="center"/>
    </xf>
    <xf numFmtId="41" fontId="31" fillId="2" borderId="18" xfId="3" applyNumberFormat="1" applyFont="1" applyFill="1" applyBorder="1" applyAlignment="1">
      <alignment horizontal="center" vertical="center"/>
    </xf>
    <xf numFmtId="41" fontId="31" fillId="2" borderId="18" xfId="1" applyNumberFormat="1" applyFont="1" applyFill="1" applyBorder="1" applyAlignment="1">
      <alignment horizontal="center" vertical="center"/>
    </xf>
    <xf numFmtId="179" fontId="31" fillId="0" borderId="18" xfId="3" applyNumberFormat="1" applyFont="1" applyFill="1" applyBorder="1" applyAlignment="1" applyProtection="1">
      <alignment vertical="center"/>
      <protection locked="0"/>
    </xf>
    <xf numFmtId="179" fontId="31" fillId="0" borderId="18" xfId="3" applyNumberFormat="1" applyFont="1" applyBorder="1" applyAlignment="1" applyProtection="1">
      <alignment vertical="center"/>
      <protection locked="0"/>
    </xf>
    <xf numFmtId="180" fontId="31" fillId="0" borderId="18" xfId="3" applyNumberFormat="1" applyFont="1" applyBorder="1" applyAlignment="1" applyProtection="1">
      <alignment vertical="center"/>
      <protection locked="0"/>
    </xf>
    <xf numFmtId="0" fontId="31" fillId="0" borderId="29" xfId="3" applyFont="1" applyBorder="1" applyAlignment="1">
      <alignment horizontal="center" vertical="center"/>
    </xf>
    <xf numFmtId="0" fontId="31" fillId="0" borderId="0" xfId="3" applyFont="1" applyBorder="1" applyAlignment="1">
      <alignment horizontal="center" vertical="top"/>
    </xf>
    <xf numFmtId="0" fontId="31" fillId="0" borderId="28" xfId="3" applyFont="1" applyFill="1" applyBorder="1" applyAlignment="1">
      <alignment horizontal="center" vertical="center"/>
    </xf>
    <xf numFmtId="0" fontId="31" fillId="0" borderId="33" xfId="3" applyFont="1" applyBorder="1" applyAlignment="1">
      <alignment horizontal="center" vertical="center"/>
    </xf>
    <xf numFmtId="0" fontId="31" fillId="0" borderId="21" xfId="3" applyFont="1" applyFill="1" applyBorder="1" applyAlignment="1">
      <alignment horizontal="center" vertical="center"/>
    </xf>
    <xf numFmtId="0" fontId="31" fillId="0" borderId="20" xfId="3" applyFont="1" applyFill="1" applyBorder="1" applyAlignment="1">
      <alignment vertical="center"/>
    </xf>
    <xf numFmtId="49" fontId="31" fillId="0" borderId="20" xfId="3" applyNumberFormat="1" applyFont="1" applyFill="1" applyBorder="1" applyAlignment="1">
      <alignment horizontal="center" vertical="center"/>
    </xf>
    <xf numFmtId="0" fontId="31" fillId="0" borderId="21" xfId="3" applyFont="1" applyBorder="1" applyAlignment="1">
      <alignment horizontal="center" vertical="center"/>
    </xf>
    <xf numFmtId="0" fontId="31" fillId="0" borderId="20" xfId="3" applyFont="1" applyBorder="1" applyAlignment="1">
      <alignment vertical="center"/>
    </xf>
    <xf numFmtId="49" fontId="31" fillId="0" borderId="20" xfId="3" applyNumberFormat="1" applyFont="1" applyBorder="1" applyAlignment="1">
      <alignment horizontal="center" vertical="center"/>
    </xf>
    <xf numFmtId="9" fontId="31" fillId="2" borderId="18" xfId="1" applyFont="1" applyFill="1" applyBorder="1" applyAlignment="1">
      <alignment horizontal="center" vertical="center"/>
    </xf>
    <xf numFmtId="199" fontId="31" fillId="2" borderId="18" xfId="2" applyNumberFormat="1" applyFont="1" applyFill="1" applyBorder="1" applyAlignment="1">
      <alignment horizontal="center" vertical="center"/>
    </xf>
    <xf numFmtId="191" fontId="31" fillId="2" borderId="18" xfId="3" applyNumberFormat="1" applyFont="1" applyFill="1" applyBorder="1" applyAlignment="1" applyProtection="1">
      <alignment vertical="center"/>
      <protection locked="0"/>
    </xf>
    <xf numFmtId="0" fontId="25" fillId="0" borderId="0" xfId="2" applyNumberFormat="1" applyFont="1" applyFill="1" applyBorder="1" applyAlignment="1">
      <alignment horizontal="center"/>
    </xf>
    <xf numFmtId="0" fontId="31" fillId="0" borderId="22" xfId="3" applyFont="1" applyBorder="1" applyAlignment="1">
      <alignment horizontal="center" vertical="center"/>
    </xf>
    <xf numFmtId="0" fontId="28" fillId="0" borderId="22" xfId="3" applyFont="1" applyBorder="1" applyAlignment="1">
      <alignment horizontal="center" vertical="center"/>
    </xf>
    <xf numFmtId="0" fontId="31" fillId="0" borderId="22" xfId="3" applyFont="1" applyFill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9" fontId="12" fillId="0" borderId="34" xfId="1" applyFont="1" applyFill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9" fontId="12" fillId="0" borderId="35" xfId="1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9" fontId="12" fillId="0" borderId="36" xfId="1" applyFont="1" applyFill="1" applyBorder="1" applyAlignment="1">
      <alignment horizontal="center" vertical="center"/>
    </xf>
    <xf numFmtId="9" fontId="12" fillId="0" borderId="37" xfId="1" applyFont="1" applyFill="1" applyBorder="1" applyAlignment="1">
      <alignment horizontal="center" vertical="center"/>
    </xf>
    <xf numFmtId="9" fontId="12" fillId="0" borderId="38" xfId="1" applyFont="1" applyFill="1" applyBorder="1" applyAlignment="1">
      <alignment horizontal="center" vertical="center"/>
    </xf>
    <xf numFmtId="9" fontId="12" fillId="0" borderId="39" xfId="1" applyFont="1" applyFill="1" applyBorder="1" applyAlignment="1">
      <alignment horizontal="center" vertical="center"/>
    </xf>
    <xf numFmtId="180" fontId="12" fillId="0" borderId="34" xfId="2" applyNumberFormat="1" applyFont="1" applyFill="1" applyBorder="1">
      <alignment vertical="center"/>
    </xf>
    <xf numFmtId="180" fontId="12" fillId="0" borderId="35" xfId="2" applyNumberFormat="1" applyFont="1" applyFill="1" applyBorder="1">
      <alignment vertical="center"/>
    </xf>
    <xf numFmtId="180" fontId="12" fillId="0" borderId="36" xfId="2" applyNumberFormat="1" applyFont="1" applyFill="1" applyBorder="1">
      <alignment vertical="center"/>
    </xf>
    <xf numFmtId="41" fontId="12" fillId="2" borderId="40" xfId="2" applyFont="1" applyFill="1" applyBorder="1">
      <alignment vertical="center"/>
    </xf>
    <xf numFmtId="41" fontId="12" fillId="2" borderId="41" xfId="2" applyFont="1" applyFill="1" applyBorder="1">
      <alignment vertical="center"/>
    </xf>
    <xf numFmtId="0" fontId="12" fillId="0" borderId="42" xfId="0" applyFont="1" applyFill="1" applyBorder="1">
      <alignment vertical="center"/>
    </xf>
    <xf numFmtId="41" fontId="12" fillId="2" borderId="43" xfId="2" applyFont="1" applyFill="1" applyBorder="1">
      <alignment vertical="center"/>
    </xf>
    <xf numFmtId="41" fontId="12" fillId="2" borderId="44" xfId="2" applyFont="1" applyFill="1" applyBorder="1">
      <alignment vertical="center"/>
    </xf>
    <xf numFmtId="0" fontId="12" fillId="0" borderId="45" xfId="0" applyFont="1" applyFill="1" applyBorder="1">
      <alignment vertical="center"/>
    </xf>
    <xf numFmtId="41" fontId="12" fillId="2" borderId="46" xfId="2" applyFont="1" applyFill="1" applyBorder="1">
      <alignment vertical="center"/>
    </xf>
    <xf numFmtId="41" fontId="12" fillId="2" borderId="47" xfId="2" applyFont="1" applyFill="1" applyBorder="1">
      <alignment vertical="center"/>
    </xf>
    <xf numFmtId="0" fontId="12" fillId="0" borderId="48" xfId="0" applyFont="1" applyFill="1" applyBorder="1">
      <alignment vertical="center"/>
    </xf>
    <xf numFmtId="180" fontId="12" fillId="0" borderId="48" xfId="2" applyNumberFormat="1" applyFont="1" applyFill="1" applyBorder="1">
      <alignment vertical="center"/>
    </xf>
    <xf numFmtId="192" fontId="12" fillId="0" borderId="34" xfId="1" applyNumberFormat="1" applyFont="1" applyFill="1" applyBorder="1" applyAlignment="1">
      <alignment horizontal="center" vertical="center"/>
    </xf>
    <xf numFmtId="192" fontId="12" fillId="0" borderId="35" xfId="1" applyNumberFormat="1" applyFont="1" applyFill="1" applyBorder="1" applyAlignment="1">
      <alignment horizontal="center" vertical="center"/>
    </xf>
    <xf numFmtId="10" fontId="12" fillId="2" borderId="49" xfId="1" applyNumberFormat="1" applyFont="1" applyFill="1" applyBorder="1" applyAlignment="1">
      <alignment horizontal="center" vertical="center"/>
    </xf>
    <xf numFmtId="10" fontId="12" fillId="2" borderId="50" xfId="1" applyNumberFormat="1" applyFont="1" applyFill="1" applyBorder="1" applyAlignment="1">
      <alignment horizontal="center" vertical="center"/>
    </xf>
    <xf numFmtId="10" fontId="12" fillId="2" borderId="51" xfId="1" applyNumberFormat="1" applyFont="1" applyFill="1" applyBorder="1" applyAlignment="1">
      <alignment horizontal="center" vertical="center"/>
    </xf>
    <xf numFmtId="10" fontId="12" fillId="2" borderId="52" xfId="1" applyNumberFormat="1" applyFont="1" applyFill="1" applyBorder="1" applyAlignment="1">
      <alignment horizontal="center" vertical="center"/>
    </xf>
    <xf numFmtId="10" fontId="12" fillId="2" borderId="3" xfId="1" applyNumberFormat="1" applyFont="1" applyFill="1" applyBorder="1" applyAlignment="1">
      <alignment horizontal="center" vertical="center"/>
    </xf>
    <xf numFmtId="10" fontId="12" fillId="2" borderId="53" xfId="1" applyNumberFormat="1" applyFont="1" applyFill="1" applyBorder="1" applyAlignment="1">
      <alignment horizontal="center" vertical="center"/>
    </xf>
    <xf numFmtId="10" fontId="12" fillId="2" borderId="54" xfId="1" applyNumberFormat="1" applyFont="1" applyFill="1" applyBorder="1" applyAlignment="1">
      <alignment horizontal="center" vertical="center"/>
    </xf>
    <xf numFmtId="10" fontId="12" fillId="2" borderId="55" xfId="1" applyNumberFormat="1" applyFont="1" applyFill="1" applyBorder="1" applyAlignment="1">
      <alignment horizontal="center" vertical="center"/>
    </xf>
    <xf numFmtId="10" fontId="12" fillId="2" borderId="56" xfId="1" applyNumberFormat="1" applyFont="1" applyFill="1" applyBorder="1" applyAlignment="1">
      <alignment horizontal="center" vertical="center"/>
    </xf>
    <xf numFmtId="192" fontId="12" fillId="0" borderId="49" xfId="1" applyNumberFormat="1" applyFont="1" applyFill="1" applyBorder="1" applyAlignment="1">
      <alignment horizontal="center" vertical="center"/>
    </xf>
    <xf numFmtId="192" fontId="12" fillId="0" borderId="50" xfId="1" applyNumberFormat="1" applyFont="1" applyFill="1" applyBorder="1" applyAlignment="1">
      <alignment horizontal="center" vertical="center"/>
    </xf>
    <xf numFmtId="192" fontId="12" fillId="0" borderId="52" xfId="1" applyNumberFormat="1" applyFont="1" applyFill="1" applyBorder="1" applyAlignment="1">
      <alignment horizontal="center" vertical="center"/>
    </xf>
    <xf numFmtId="192" fontId="12" fillId="0" borderId="3" xfId="1" applyNumberFormat="1" applyFont="1" applyFill="1" applyBorder="1" applyAlignment="1">
      <alignment horizontal="center" vertical="center"/>
    </xf>
    <xf numFmtId="192" fontId="12" fillId="0" borderId="54" xfId="1" applyNumberFormat="1" applyFont="1" applyFill="1" applyBorder="1" applyAlignment="1">
      <alignment horizontal="center" vertical="center"/>
    </xf>
    <xf numFmtId="192" fontId="12" fillId="0" borderId="55" xfId="1" applyNumberFormat="1" applyFont="1" applyFill="1" applyBorder="1" applyAlignment="1">
      <alignment horizontal="center" vertical="center"/>
    </xf>
    <xf numFmtId="192" fontId="12" fillId="0" borderId="57" xfId="1" applyNumberFormat="1" applyFont="1" applyFill="1" applyBorder="1" applyAlignment="1">
      <alignment horizontal="center" vertical="center"/>
    </xf>
    <xf numFmtId="192" fontId="12" fillId="0" borderId="4" xfId="1" applyNumberFormat="1" applyFont="1" applyFill="1" applyBorder="1" applyAlignment="1">
      <alignment horizontal="center" vertical="center"/>
    </xf>
    <xf numFmtId="192" fontId="12" fillId="0" borderId="58" xfId="1" applyNumberFormat="1" applyFont="1" applyFill="1" applyBorder="1" applyAlignment="1">
      <alignment horizontal="center" vertical="center"/>
    </xf>
    <xf numFmtId="192" fontId="12" fillId="0" borderId="36" xfId="1" applyNumberFormat="1" applyFont="1" applyFill="1" applyBorder="1" applyAlignment="1">
      <alignment horizontal="center" vertical="center"/>
    </xf>
    <xf numFmtId="190" fontId="12" fillId="0" borderId="59" xfId="2" applyNumberFormat="1" applyFont="1" applyFill="1" applyBorder="1">
      <alignment vertical="center"/>
    </xf>
    <xf numFmtId="200" fontId="12" fillId="0" borderId="59" xfId="2" applyNumberFormat="1" applyFont="1" applyFill="1" applyBorder="1">
      <alignment vertical="center"/>
    </xf>
    <xf numFmtId="190" fontId="12" fillId="0" borderId="60" xfId="2" applyNumberFormat="1" applyFont="1" applyFill="1" applyBorder="1">
      <alignment vertical="center"/>
    </xf>
    <xf numFmtId="188" fontId="12" fillId="0" borderId="60" xfId="0" applyNumberFormat="1" applyFont="1" applyBorder="1" applyAlignment="1">
      <alignment vertical="center"/>
    </xf>
    <xf numFmtId="9" fontId="12" fillId="0" borderId="59" xfId="1" applyFont="1" applyFill="1" applyBorder="1" applyAlignment="1">
      <alignment horizontal="center" vertical="center"/>
    </xf>
    <xf numFmtId="190" fontId="12" fillId="0" borderId="61" xfId="2" applyNumberFormat="1" applyFont="1" applyFill="1" applyBorder="1">
      <alignment vertical="center"/>
    </xf>
    <xf numFmtId="200" fontId="12" fillId="0" borderId="61" xfId="2" applyNumberFormat="1" applyFont="1" applyFill="1" applyBorder="1">
      <alignment vertical="center"/>
    </xf>
    <xf numFmtId="190" fontId="12" fillId="0" borderId="62" xfId="2" applyNumberFormat="1" applyFont="1" applyFill="1" applyBorder="1">
      <alignment vertical="center"/>
    </xf>
    <xf numFmtId="188" fontId="12" fillId="0" borderId="62" xfId="0" applyNumberFormat="1" applyFont="1" applyBorder="1" applyAlignment="1">
      <alignment vertical="center"/>
    </xf>
    <xf numFmtId="9" fontId="12" fillId="0" borderId="61" xfId="1" applyFont="1" applyFill="1" applyBorder="1" applyAlignment="1">
      <alignment horizontal="center" vertical="center"/>
    </xf>
    <xf numFmtId="190" fontId="12" fillId="0" borderId="63" xfId="2" applyNumberFormat="1" applyFont="1" applyFill="1" applyBorder="1">
      <alignment vertical="center"/>
    </xf>
    <xf numFmtId="200" fontId="12" fillId="0" borderId="63" xfId="2" applyNumberFormat="1" applyFont="1" applyFill="1" applyBorder="1">
      <alignment vertical="center"/>
    </xf>
    <xf numFmtId="190" fontId="12" fillId="0" borderId="64" xfId="2" applyNumberFormat="1" applyFont="1" applyFill="1" applyBorder="1">
      <alignment vertical="center"/>
    </xf>
    <xf numFmtId="177" fontId="12" fillId="0" borderId="64" xfId="0" applyNumberFormat="1" applyFont="1" applyFill="1" applyBorder="1" applyAlignment="1">
      <alignment vertical="center"/>
    </xf>
    <xf numFmtId="188" fontId="12" fillId="0" borderId="64" xfId="0" applyNumberFormat="1" applyFont="1" applyBorder="1" applyAlignment="1">
      <alignment vertical="center"/>
    </xf>
    <xf numFmtId="9" fontId="12" fillId="0" borderId="63" xfId="1" applyFont="1" applyFill="1" applyBorder="1" applyAlignment="1">
      <alignment horizontal="center" vertical="center"/>
    </xf>
    <xf numFmtId="180" fontId="12" fillId="0" borderId="65" xfId="2" applyNumberFormat="1" applyFont="1" applyFill="1" applyBorder="1">
      <alignment vertical="center"/>
    </xf>
    <xf numFmtId="193" fontId="12" fillId="0" borderId="59" xfId="2" applyNumberFormat="1" applyFont="1" applyFill="1" applyBorder="1">
      <alignment vertical="center"/>
    </xf>
    <xf numFmtId="9" fontId="12" fillId="0" borderId="66" xfId="1" applyFont="1" applyFill="1" applyBorder="1" applyAlignment="1">
      <alignment horizontal="center" vertical="center"/>
    </xf>
    <xf numFmtId="180" fontId="12" fillId="0" borderId="67" xfId="2" applyNumberFormat="1" applyFont="1" applyFill="1" applyBorder="1">
      <alignment vertical="center"/>
    </xf>
    <xf numFmtId="193" fontId="12" fillId="0" borderId="61" xfId="2" applyNumberFormat="1" applyFont="1" applyFill="1" applyBorder="1">
      <alignment vertical="center"/>
    </xf>
    <xf numFmtId="9" fontId="12" fillId="0" borderId="68" xfId="1" applyFont="1" applyFill="1" applyBorder="1" applyAlignment="1">
      <alignment horizontal="center" vertical="center"/>
    </xf>
    <xf numFmtId="180" fontId="12" fillId="0" borderId="69" xfId="2" applyNumberFormat="1" applyFont="1" applyFill="1" applyBorder="1">
      <alignment vertical="center"/>
    </xf>
    <xf numFmtId="193" fontId="12" fillId="0" borderId="63" xfId="2" applyNumberFormat="1" applyFont="1" applyFill="1" applyBorder="1">
      <alignment vertical="center"/>
    </xf>
    <xf numFmtId="9" fontId="12" fillId="0" borderId="70" xfId="1" applyFont="1" applyFill="1" applyBorder="1" applyAlignment="1">
      <alignment horizontal="center" vertical="center"/>
    </xf>
    <xf numFmtId="9" fontId="12" fillId="0" borderId="71" xfId="1" applyFont="1" applyFill="1" applyBorder="1" applyAlignment="1">
      <alignment horizontal="center" vertical="center"/>
    </xf>
    <xf numFmtId="9" fontId="12" fillId="0" borderId="72" xfId="1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>
      <alignment vertical="center"/>
    </xf>
    <xf numFmtId="0" fontId="18" fillId="0" borderId="18" xfId="0" applyFont="1" applyFill="1" applyBorder="1" applyAlignment="1">
      <alignment horizontal="center" vertical="center"/>
    </xf>
    <xf numFmtId="9" fontId="18" fillId="2" borderId="18" xfId="1" applyFont="1" applyFill="1" applyBorder="1" applyAlignment="1">
      <alignment horizontal="center" vertical="center"/>
    </xf>
    <xf numFmtId="9" fontId="18" fillId="0" borderId="18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43" fillId="2" borderId="18" xfId="0" applyFont="1" applyFill="1" applyBorder="1" applyAlignment="1">
      <alignment horizontal="center" vertical="center" wrapText="1"/>
    </xf>
    <xf numFmtId="0" fontId="31" fillId="2" borderId="27" xfId="3" applyFont="1" applyFill="1" applyBorder="1" applyAlignment="1">
      <alignment horizontal="center" vertical="center" wrapText="1"/>
    </xf>
    <xf numFmtId="0" fontId="24" fillId="0" borderId="0" xfId="2" applyNumberFormat="1" applyFont="1" applyFill="1" applyBorder="1" applyAlignment="1">
      <alignment vertical="center"/>
    </xf>
    <xf numFmtId="0" fontId="24" fillId="0" borderId="0" xfId="2" applyNumberFormat="1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horizontal="center" vertical="center" wrapText="1"/>
    </xf>
    <xf numFmtId="177" fontId="37" fillId="0" borderId="0" xfId="3" applyNumberFormat="1" applyFont="1" applyBorder="1" applyAlignment="1">
      <alignment vertical="center" wrapText="1"/>
    </xf>
    <xf numFmtId="49" fontId="31" fillId="0" borderId="0" xfId="2" applyNumberFormat="1" applyFont="1" applyBorder="1" applyAlignment="1">
      <alignment horizontal="center" vertical="center"/>
    </xf>
    <xf numFmtId="201" fontId="15" fillId="3" borderId="3" xfId="2" applyNumberFormat="1" applyFont="1" applyFill="1" applyBorder="1" applyAlignment="1">
      <alignment horizontal="center" vertical="center" wrapText="1"/>
    </xf>
    <xf numFmtId="0" fontId="12" fillId="0" borderId="73" xfId="0" applyFont="1" applyBorder="1" applyAlignment="1">
      <alignment horizontal="center" vertical="center"/>
    </xf>
    <xf numFmtId="180" fontId="12" fillId="0" borderId="73" xfId="2" applyNumberFormat="1" applyFont="1" applyFill="1" applyBorder="1">
      <alignment vertical="center"/>
    </xf>
    <xf numFmtId="9" fontId="12" fillId="0" borderId="74" xfId="1" applyFont="1" applyFill="1" applyBorder="1" applyAlignment="1">
      <alignment horizontal="center" vertical="center"/>
    </xf>
    <xf numFmtId="0" fontId="24" fillId="2" borderId="0" xfId="2" applyNumberFormat="1" applyFont="1" applyFill="1" applyBorder="1" applyAlignment="1">
      <alignment horizontal="center" vertical="center"/>
    </xf>
    <xf numFmtId="0" fontId="31" fillId="0" borderId="26" xfId="3" applyFont="1" applyFill="1" applyBorder="1" applyAlignment="1">
      <alignment vertical="center" wrapText="1"/>
    </xf>
    <xf numFmtId="0" fontId="31" fillId="0" borderId="75" xfId="3" applyFont="1" applyFill="1" applyBorder="1" applyAlignment="1">
      <alignment vertical="center" wrapText="1"/>
    </xf>
    <xf numFmtId="0" fontId="11" fillId="0" borderId="76" xfId="0" applyFont="1" applyBorder="1" applyAlignment="1">
      <alignment horizontal="center" vertical="center" wrapText="1"/>
    </xf>
    <xf numFmtId="180" fontId="11" fillId="0" borderId="0" xfId="2" applyNumberFormat="1" applyFont="1" applyBorder="1" applyAlignment="1">
      <alignment horizontal="center" vertical="center"/>
    </xf>
    <xf numFmtId="43" fontId="11" fillId="0" borderId="0" xfId="0" applyNumberFormat="1" applyFont="1" applyBorder="1">
      <alignment vertical="center"/>
    </xf>
    <xf numFmtId="0" fontId="11" fillId="0" borderId="77" xfId="0" applyFont="1" applyBorder="1" applyAlignment="1">
      <alignment horizontal="center" vertical="center" wrapText="1"/>
    </xf>
    <xf numFmtId="0" fontId="11" fillId="0" borderId="78" xfId="0" applyFont="1" applyBorder="1" applyAlignment="1">
      <alignment horizontal="center" vertical="center" wrapText="1"/>
    </xf>
    <xf numFmtId="0" fontId="28" fillId="0" borderId="79" xfId="3" applyFont="1" applyBorder="1" applyAlignment="1">
      <alignment horizontal="center" vertical="center" wrapText="1"/>
    </xf>
    <xf numFmtId="177" fontId="36" fillId="5" borderId="80" xfId="2" applyNumberFormat="1" applyFont="1" applyFill="1" applyBorder="1" applyAlignment="1">
      <alignment vertical="center" wrapText="1"/>
    </xf>
    <xf numFmtId="177" fontId="37" fillId="5" borderId="18" xfId="3" applyNumberFormat="1" applyFont="1" applyFill="1" applyBorder="1" applyAlignment="1">
      <alignment vertical="center" wrapText="1"/>
    </xf>
    <xf numFmtId="41" fontId="16" fillId="0" borderId="81" xfId="2" applyFont="1" applyBorder="1" applyAlignment="1">
      <alignment horizontal="center" vertical="center" wrapText="1"/>
    </xf>
    <xf numFmtId="180" fontId="16" fillId="0" borderId="82" xfId="2" applyNumberFormat="1" applyFont="1" applyBorder="1" applyAlignment="1">
      <alignment horizontal="center" vertical="center" wrapText="1"/>
    </xf>
    <xf numFmtId="180" fontId="16" fillId="0" borderId="83" xfId="2" applyNumberFormat="1" applyFont="1" applyBorder="1" applyAlignment="1">
      <alignment horizontal="center" vertical="center" wrapText="1"/>
    </xf>
    <xf numFmtId="180" fontId="16" fillId="0" borderId="84" xfId="2" applyNumberFormat="1" applyFont="1" applyBorder="1" applyAlignment="1">
      <alignment horizontal="center" vertical="center" wrapText="1"/>
    </xf>
    <xf numFmtId="180" fontId="16" fillId="0" borderId="85" xfId="2" applyNumberFormat="1" applyFont="1" applyBorder="1" applyAlignment="1">
      <alignment horizontal="center" vertical="center" wrapText="1"/>
    </xf>
    <xf numFmtId="180" fontId="15" fillId="3" borderId="86" xfId="2" applyNumberFormat="1" applyFont="1" applyFill="1" applyBorder="1" applyAlignment="1">
      <alignment horizontal="center" vertical="center" wrapText="1"/>
    </xf>
    <xf numFmtId="180" fontId="15" fillId="3" borderId="87" xfId="2" applyNumberFormat="1" applyFont="1" applyFill="1" applyBorder="1" applyAlignment="1">
      <alignment horizontal="center" vertical="center" wrapText="1"/>
    </xf>
    <xf numFmtId="180" fontId="17" fillId="3" borderId="4" xfId="2" applyNumberFormat="1" applyFont="1" applyFill="1" applyBorder="1" applyAlignment="1">
      <alignment horizontal="center" vertical="center" wrapText="1"/>
    </xf>
    <xf numFmtId="10" fontId="17" fillId="4" borderId="3" xfId="1" applyNumberFormat="1" applyFont="1" applyFill="1" applyBorder="1" applyAlignment="1">
      <alignment horizontal="center" vertical="center" wrapText="1"/>
    </xf>
    <xf numFmtId="180" fontId="6" fillId="0" borderId="0" xfId="2" quotePrefix="1" applyNumberFormat="1" applyFont="1" applyAlignment="1">
      <alignment horizontal="center" vertical="center" wrapText="1"/>
    </xf>
    <xf numFmtId="197" fontId="31" fillId="2" borderId="18" xfId="2" applyNumberFormat="1" applyFont="1" applyFill="1" applyBorder="1" applyAlignment="1">
      <alignment horizontal="center" vertical="center" wrapText="1"/>
    </xf>
    <xf numFmtId="206" fontId="15" fillId="4" borderId="3" xfId="2" applyNumberFormat="1" applyFont="1" applyFill="1" applyBorder="1" applyAlignment="1">
      <alignment horizontal="center" vertical="center" wrapText="1"/>
    </xf>
    <xf numFmtId="0" fontId="12" fillId="0" borderId="70" xfId="0" applyFont="1" applyBorder="1" applyAlignment="1">
      <alignment horizontal="center" vertical="center" shrinkToFit="1"/>
    </xf>
    <xf numFmtId="0" fontId="12" fillId="4" borderId="88" xfId="0" applyFont="1" applyFill="1" applyBorder="1" applyAlignment="1">
      <alignment horizontal="center" vertical="center"/>
    </xf>
    <xf numFmtId="0" fontId="12" fillId="4" borderId="89" xfId="0" applyFont="1" applyFill="1" applyBorder="1" applyAlignment="1">
      <alignment horizontal="center" vertical="center"/>
    </xf>
    <xf numFmtId="9" fontId="12" fillId="4" borderId="90" xfId="1" applyFont="1" applyFill="1" applyBorder="1" applyAlignment="1">
      <alignment horizontal="center" vertical="center"/>
    </xf>
    <xf numFmtId="0" fontId="12" fillId="4" borderId="91" xfId="0" applyFont="1" applyFill="1" applyBorder="1" applyAlignment="1">
      <alignment horizontal="center" vertical="center"/>
    </xf>
    <xf numFmtId="0" fontId="12" fillId="4" borderId="91" xfId="0" applyFont="1" applyFill="1" applyBorder="1" applyAlignment="1">
      <alignment horizontal="center" vertical="center" wrapText="1"/>
    </xf>
    <xf numFmtId="0" fontId="12" fillId="4" borderId="92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180" fontId="12" fillId="4" borderId="25" xfId="2" applyNumberFormat="1" applyFont="1" applyFill="1" applyBorder="1" applyAlignment="1">
      <alignment horizontal="center" vertical="center"/>
    </xf>
    <xf numFmtId="0" fontId="12" fillId="4" borderId="92" xfId="0" applyFont="1" applyFill="1" applyBorder="1" applyAlignment="1">
      <alignment horizontal="center" vertical="center"/>
    </xf>
    <xf numFmtId="0" fontId="20" fillId="4" borderId="93" xfId="0" applyFont="1" applyFill="1" applyBorder="1" applyAlignment="1">
      <alignment horizontal="center" vertical="center" wrapText="1"/>
    </xf>
    <xf numFmtId="0" fontId="20" fillId="4" borderId="94" xfId="0" applyFont="1" applyFill="1" applyBorder="1" applyAlignment="1">
      <alignment horizontal="center" vertical="center" wrapText="1"/>
    </xf>
    <xf numFmtId="0" fontId="20" fillId="4" borderId="95" xfId="0" applyFont="1" applyFill="1" applyBorder="1" applyAlignment="1">
      <alignment horizontal="center" vertical="center" wrapText="1"/>
    </xf>
    <xf numFmtId="0" fontId="20" fillId="4" borderId="96" xfId="0" applyFont="1" applyFill="1" applyBorder="1" applyAlignment="1">
      <alignment horizontal="center" vertical="center" wrapText="1"/>
    </xf>
    <xf numFmtId="0" fontId="20" fillId="4" borderId="97" xfId="0" applyFont="1" applyFill="1" applyBorder="1" applyAlignment="1">
      <alignment horizontal="center" vertical="center" wrapText="1"/>
    </xf>
    <xf numFmtId="0" fontId="20" fillId="4" borderId="98" xfId="0" applyFont="1" applyFill="1" applyBorder="1" applyAlignment="1">
      <alignment horizontal="center" vertical="center" wrapText="1"/>
    </xf>
    <xf numFmtId="0" fontId="20" fillId="4" borderId="81" xfId="0" applyFont="1" applyFill="1" applyBorder="1" applyAlignment="1">
      <alignment horizontal="center" vertical="center" wrapText="1"/>
    </xf>
    <xf numFmtId="0" fontId="20" fillId="4" borderId="99" xfId="0" applyFont="1" applyFill="1" applyBorder="1" applyAlignment="1">
      <alignment horizontal="center" vertical="center" wrapText="1"/>
    </xf>
    <xf numFmtId="0" fontId="20" fillId="4" borderId="100" xfId="0" applyFont="1" applyFill="1" applyBorder="1" applyAlignment="1">
      <alignment horizontal="center" vertical="center" wrapText="1"/>
    </xf>
    <xf numFmtId="0" fontId="20" fillId="4" borderId="27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/>
    </xf>
    <xf numFmtId="0" fontId="12" fillId="4" borderId="101" xfId="0" applyFont="1" applyFill="1" applyBorder="1" applyAlignment="1">
      <alignment horizontal="center" vertical="center"/>
    </xf>
    <xf numFmtId="0" fontId="12" fillId="4" borderId="102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 wrapText="1"/>
    </xf>
    <xf numFmtId="0" fontId="49" fillId="0" borderId="28" xfId="0" applyFont="1" applyFill="1" applyBorder="1" applyAlignment="1">
      <alignment horizontal="center" vertical="center"/>
    </xf>
    <xf numFmtId="0" fontId="44" fillId="0" borderId="103" xfId="0" applyFont="1" applyBorder="1" applyAlignment="1">
      <alignment horizontal="center" vertical="center"/>
    </xf>
    <xf numFmtId="0" fontId="44" fillId="0" borderId="89" xfId="0" applyFont="1" applyBorder="1" applyAlignment="1">
      <alignment horizontal="center" vertical="center"/>
    </xf>
    <xf numFmtId="0" fontId="44" fillId="0" borderId="104" xfId="0" applyFont="1" applyBorder="1" applyAlignment="1">
      <alignment horizontal="center" vertical="center"/>
    </xf>
    <xf numFmtId="0" fontId="47" fillId="0" borderId="0" xfId="0" applyFont="1" applyBorder="1" applyAlignment="1">
      <alignment horizontal="justify" vertical="center" wrapText="1"/>
    </xf>
    <xf numFmtId="0" fontId="44" fillId="0" borderId="0" xfId="0" applyFont="1">
      <alignment vertical="center"/>
    </xf>
    <xf numFmtId="0" fontId="52" fillId="0" borderId="0" xfId="0" applyFont="1">
      <alignment vertical="center"/>
    </xf>
    <xf numFmtId="0" fontId="53" fillId="0" borderId="105" xfId="0" applyFont="1" applyBorder="1" applyAlignment="1">
      <alignment horizontal="center" vertical="center"/>
    </xf>
    <xf numFmtId="0" fontId="53" fillId="0" borderId="106" xfId="0" applyFont="1" applyBorder="1" applyAlignment="1">
      <alignment horizontal="center" vertical="center"/>
    </xf>
    <xf numFmtId="0" fontId="53" fillId="0" borderId="89" xfId="0" applyFont="1" applyBorder="1" applyAlignment="1">
      <alignment horizontal="center" vertical="center"/>
    </xf>
    <xf numFmtId="0" fontId="53" fillId="0" borderId="104" xfId="0" applyFont="1" applyBorder="1" applyAlignment="1">
      <alignment horizontal="center" vertical="center"/>
    </xf>
    <xf numFmtId="0" fontId="54" fillId="0" borderId="28" xfId="0" applyFont="1" applyFill="1" applyBorder="1" applyAlignment="1">
      <alignment horizontal="center" vertical="center" wrapText="1"/>
    </xf>
    <xf numFmtId="0" fontId="56" fillId="0" borderId="28" xfId="0" applyFont="1" applyFill="1" applyBorder="1" applyAlignment="1">
      <alignment horizontal="center" vertical="center"/>
    </xf>
    <xf numFmtId="0" fontId="54" fillId="0" borderId="107" xfId="0" applyFont="1" applyBorder="1" applyAlignment="1">
      <alignment horizontal="center" vertical="center" wrapText="1"/>
    </xf>
    <xf numFmtId="0" fontId="54" fillId="0" borderId="108" xfId="0" applyFont="1" applyBorder="1" applyAlignment="1">
      <alignment vertical="center" wrapText="1"/>
    </xf>
    <xf numFmtId="0" fontId="54" fillId="0" borderId="109" xfId="0" applyFont="1" applyBorder="1" applyAlignment="1">
      <alignment vertical="center" wrapText="1"/>
    </xf>
    <xf numFmtId="0" fontId="55" fillId="0" borderId="110" xfId="0" applyFont="1" applyBorder="1" applyAlignment="1">
      <alignment horizontal="justify" vertical="center" wrapText="1"/>
    </xf>
    <xf numFmtId="0" fontId="41" fillId="4" borderId="111" xfId="0" applyFont="1" applyFill="1" applyBorder="1" applyAlignment="1">
      <alignment horizontal="center" vertical="center" wrapText="1"/>
    </xf>
    <xf numFmtId="0" fontId="28" fillId="0" borderId="0" xfId="3" applyFont="1" applyFill="1" applyBorder="1" applyAlignment="1">
      <alignment horizontal="center" vertical="center"/>
    </xf>
    <xf numFmtId="0" fontId="28" fillId="0" borderId="0" xfId="3" applyFont="1" applyFill="1" applyBorder="1" applyAlignment="1">
      <alignment horizontal="center" vertical="top"/>
    </xf>
    <xf numFmtId="0" fontId="33" fillId="4" borderId="89" xfId="3" applyFont="1" applyFill="1" applyBorder="1" applyAlignment="1">
      <alignment horizontal="center" vertical="center" wrapText="1"/>
    </xf>
    <xf numFmtId="0" fontId="33" fillId="4" borderId="112" xfId="3" applyFont="1" applyFill="1" applyBorder="1" applyAlignment="1">
      <alignment horizontal="center" vertical="center" wrapText="1"/>
    </xf>
    <xf numFmtId="0" fontId="33" fillId="4" borderId="113" xfId="3" applyFont="1" applyFill="1" applyBorder="1" applyAlignment="1">
      <alignment horizontal="center" vertical="center" wrapText="1"/>
    </xf>
    <xf numFmtId="0" fontId="33" fillId="4" borderId="114" xfId="3" applyFont="1" applyFill="1" applyBorder="1" applyAlignment="1">
      <alignment horizontal="center" vertical="center" wrapText="1"/>
    </xf>
    <xf numFmtId="49" fontId="33" fillId="4" borderId="114" xfId="3" applyNumberFormat="1" applyFont="1" applyFill="1" applyBorder="1" applyAlignment="1">
      <alignment horizontal="center" vertical="center" wrapText="1"/>
    </xf>
    <xf numFmtId="0" fontId="33" fillId="4" borderId="104" xfId="3" applyFont="1" applyFill="1" applyBorder="1" applyAlignment="1">
      <alignment horizontal="center" vertical="center" wrapText="1"/>
    </xf>
    <xf numFmtId="0" fontId="33" fillId="4" borderId="103" xfId="3" applyFont="1" applyFill="1" applyBorder="1" applyAlignment="1">
      <alignment horizontal="center" vertical="center" wrapText="1"/>
    </xf>
    <xf numFmtId="180" fontId="15" fillId="0" borderId="115" xfId="2" applyNumberFormat="1" applyFont="1" applyBorder="1" applyAlignment="1">
      <alignment horizontal="center" vertical="center" wrapText="1"/>
    </xf>
    <xf numFmtId="0" fontId="16" fillId="0" borderId="115" xfId="2" applyNumberFormat="1" applyFont="1" applyBorder="1" applyAlignment="1">
      <alignment horizontal="center" vertical="center" wrapText="1"/>
    </xf>
    <xf numFmtId="180" fontId="15" fillId="0" borderId="115" xfId="2" applyNumberFormat="1" applyFont="1" applyFill="1" applyBorder="1" applyAlignment="1">
      <alignment horizontal="center" vertical="center" wrapText="1"/>
    </xf>
    <xf numFmtId="180" fontId="16" fillId="0" borderId="116" xfId="2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9" fontId="15" fillId="4" borderId="3" xfId="1" quotePrefix="1" applyFont="1" applyFill="1" applyBorder="1" applyAlignment="1">
      <alignment horizontal="center" vertical="center" wrapText="1"/>
    </xf>
    <xf numFmtId="0" fontId="12" fillId="4" borderId="117" xfId="0" applyFont="1" applyFill="1" applyBorder="1" applyAlignment="1">
      <alignment horizontal="center" vertical="center" wrapText="1"/>
    </xf>
    <xf numFmtId="0" fontId="12" fillId="4" borderId="118" xfId="0" applyFont="1" applyFill="1" applyBorder="1" applyAlignment="1">
      <alignment horizontal="center" vertical="center" wrapText="1"/>
    </xf>
    <xf numFmtId="0" fontId="12" fillId="4" borderId="116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/>
    </xf>
    <xf numFmtId="193" fontId="12" fillId="2" borderId="119" xfId="0" applyNumberFormat="1" applyFont="1" applyFill="1" applyBorder="1" applyAlignment="1">
      <alignment vertical="center"/>
    </xf>
    <xf numFmtId="193" fontId="12" fillId="2" borderId="120" xfId="2" applyNumberFormat="1" applyFont="1" applyFill="1" applyBorder="1" applyAlignment="1">
      <alignment vertical="center"/>
    </xf>
    <xf numFmtId="193" fontId="12" fillId="2" borderId="24" xfId="2" applyNumberFormat="1" applyFont="1" applyFill="1" applyBorder="1" applyAlignment="1">
      <alignment vertical="center"/>
    </xf>
    <xf numFmtId="193" fontId="12" fillId="2" borderId="121" xfId="2" applyNumberFormat="1" applyFont="1" applyFill="1" applyBorder="1" applyAlignment="1">
      <alignment vertical="center"/>
    </xf>
    <xf numFmtId="193" fontId="12" fillId="0" borderId="101" xfId="2" applyNumberFormat="1" applyFont="1" applyFill="1" applyBorder="1" applyAlignment="1">
      <alignment vertical="center"/>
    </xf>
    <xf numFmtId="193" fontId="12" fillId="0" borderId="25" xfId="2" applyNumberFormat="1" applyFont="1" applyFill="1" applyBorder="1" applyAlignment="1">
      <alignment vertical="center"/>
    </xf>
    <xf numFmtId="193" fontId="12" fillId="2" borderId="122" xfId="2" applyNumberFormat="1" applyFont="1" applyFill="1" applyBorder="1" applyAlignment="1">
      <alignment vertical="center"/>
    </xf>
    <xf numFmtId="193" fontId="12" fillId="2" borderId="30" xfId="2" applyNumberFormat="1" applyFont="1" applyFill="1" applyBorder="1" applyAlignment="1">
      <alignment vertical="center"/>
    </xf>
    <xf numFmtId="193" fontId="12" fillId="0" borderId="123" xfId="0" applyNumberFormat="1" applyFont="1" applyFill="1" applyBorder="1" applyAlignment="1">
      <alignment vertical="center"/>
    </xf>
    <xf numFmtId="193" fontId="12" fillId="0" borderId="124" xfId="0" applyNumberFormat="1" applyFont="1" applyFill="1" applyBorder="1" applyAlignment="1">
      <alignment vertical="center"/>
    </xf>
    <xf numFmtId="180" fontId="12" fillId="4" borderId="91" xfId="2" applyNumberFormat="1" applyFont="1" applyFill="1" applyBorder="1" applyAlignment="1">
      <alignment horizontal="center" vertical="center"/>
    </xf>
    <xf numFmtId="0" fontId="4" fillId="4" borderId="18" xfId="0" applyFont="1" applyFill="1" applyBorder="1">
      <alignment vertical="center"/>
    </xf>
    <xf numFmtId="0" fontId="54" fillId="2" borderId="130" xfId="0" applyFont="1" applyFill="1" applyBorder="1" applyAlignment="1">
      <alignment vertical="center" wrapText="1"/>
    </xf>
    <xf numFmtId="0" fontId="47" fillId="2" borderId="18" xfId="0" applyFont="1" applyFill="1" applyBorder="1" applyAlignment="1">
      <alignment horizontal="center" vertical="center" wrapText="1"/>
    </xf>
    <xf numFmtId="0" fontId="48" fillId="2" borderId="18" xfId="0" applyFont="1" applyFill="1" applyBorder="1" applyAlignment="1">
      <alignment horizontal="justify" vertical="center" wrapText="1"/>
    </xf>
    <xf numFmtId="0" fontId="47" fillId="2" borderId="29" xfId="0" applyFont="1" applyFill="1" applyBorder="1" applyAlignment="1">
      <alignment horizontal="center" vertical="center" wrapText="1"/>
    </xf>
    <xf numFmtId="0" fontId="12" fillId="4" borderId="131" xfId="0" applyFont="1" applyFill="1" applyBorder="1" applyAlignment="1">
      <alignment horizontal="center" vertical="center" wrapText="1"/>
    </xf>
    <xf numFmtId="180" fontId="31" fillId="5" borderId="18" xfId="3" applyNumberFormat="1" applyFont="1" applyFill="1" applyBorder="1" applyAlignment="1" applyProtection="1">
      <alignment vertical="center"/>
      <protection locked="0"/>
    </xf>
    <xf numFmtId="176" fontId="12" fillId="2" borderId="121" xfId="1" applyNumberFormat="1" applyFont="1" applyFill="1" applyBorder="1" applyAlignment="1">
      <alignment horizontal="center" vertical="center"/>
    </xf>
    <xf numFmtId="176" fontId="12" fillId="2" borderId="119" xfId="1" applyNumberFormat="1" applyFont="1" applyFill="1" applyBorder="1" applyAlignment="1">
      <alignment horizontal="center" vertical="center"/>
    </xf>
    <xf numFmtId="0" fontId="48" fillId="5" borderId="132" xfId="0" applyFont="1" applyFill="1" applyBorder="1" applyAlignment="1">
      <alignment horizontal="center" vertical="center" wrapText="1"/>
    </xf>
    <xf numFmtId="0" fontId="47" fillId="2" borderId="133" xfId="0" applyFont="1" applyFill="1" applyBorder="1" applyAlignment="1">
      <alignment horizontal="center" vertical="center" wrapText="1"/>
    </xf>
    <xf numFmtId="0" fontId="48" fillId="5" borderId="134" xfId="0" applyFont="1" applyFill="1" applyBorder="1" applyAlignment="1">
      <alignment horizontal="center" vertical="center" wrapText="1"/>
    </xf>
    <xf numFmtId="0" fontId="47" fillId="2" borderId="135" xfId="0" applyFont="1" applyFill="1" applyBorder="1" applyAlignment="1">
      <alignment horizontal="center" vertical="center" wrapText="1"/>
    </xf>
    <xf numFmtId="0" fontId="48" fillId="5" borderId="136" xfId="0" applyFont="1" applyFill="1" applyBorder="1" applyAlignment="1">
      <alignment horizontal="center" vertical="center" wrapText="1"/>
    </xf>
    <xf numFmtId="0" fontId="47" fillId="0" borderId="137" xfId="0" applyFont="1" applyBorder="1" applyAlignment="1">
      <alignment horizontal="center" vertical="center" wrapText="1"/>
    </xf>
    <xf numFmtId="9" fontId="51" fillId="0" borderId="138" xfId="1" applyFont="1" applyFill="1" applyBorder="1" applyAlignment="1">
      <alignment horizontal="center" vertical="center"/>
    </xf>
    <xf numFmtId="0" fontId="47" fillId="2" borderId="139" xfId="0" applyFont="1" applyFill="1" applyBorder="1" applyAlignment="1">
      <alignment horizontal="center" vertical="center" wrapText="1"/>
    </xf>
    <xf numFmtId="0" fontId="11" fillId="0" borderId="80" xfId="0" applyFont="1" applyBorder="1" applyAlignment="1">
      <alignment horizontal="center" vertical="center" wrapText="1"/>
    </xf>
    <xf numFmtId="0" fontId="11" fillId="0" borderId="140" xfId="0" applyFont="1" applyBorder="1" applyAlignment="1">
      <alignment horizontal="center" vertical="center" wrapText="1"/>
    </xf>
    <xf numFmtId="180" fontId="15" fillId="0" borderId="0" xfId="2" applyNumberFormat="1" applyFont="1" applyFill="1" applyBorder="1" applyAlignment="1">
      <alignment horizontal="center" vertical="center" wrapText="1"/>
    </xf>
    <xf numFmtId="180" fontId="15" fillId="3" borderId="7" xfId="2" applyNumberFormat="1" applyFont="1" applyFill="1" applyBorder="1" applyAlignment="1">
      <alignment horizontal="center" vertical="center" wrapText="1"/>
    </xf>
    <xf numFmtId="9" fontId="15" fillId="4" borderId="4" xfId="1" quotePrefix="1" applyFont="1" applyFill="1" applyBorder="1" applyAlignment="1">
      <alignment horizontal="center" vertical="center" wrapText="1"/>
    </xf>
    <xf numFmtId="180" fontId="6" fillId="0" borderId="0" xfId="2" applyNumberFormat="1" applyFont="1" applyBorder="1" applyAlignment="1">
      <alignment horizontal="center" vertical="center" wrapText="1"/>
    </xf>
    <xf numFmtId="202" fontId="15" fillId="3" borderId="4" xfId="2" applyNumberFormat="1" applyFont="1" applyFill="1" applyBorder="1" applyAlignment="1">
      <alignment horizontal="center" vertical="center" wrapText="1"/>
    </xf>
    <xf numFmtId="180" fontId="10" fillId="0" borderId="18" xfId="2" applyNumberFormat="1" applyFont="1" applyFill="1" applyBorder="1" applyAlignment="1">
      <alignment horizontal="center" vertical="center"/>
    </xf>
    <xf numFmtId="177" fontId="10" fillId="0" borderId="18" xfId="2" applyNumberFormat="1" applyFont="1" applyFill="1" applyBorder="1" applyAlignment="1">
      <alignment vertical="center"/>
    </xf>
    <xf numFmtId="0" fontId="10" fillId="0" borderId="141" xfId="2" applyNumberFormat="1" applyFont="1" applyFill="1" applyBorder="1" applyAlignment="1">
      <alignment horizontal="center" vertical="center"/>
    </xf>
    <xf numFmtId="180" fontId="20" fillId="0" borderId="142" xfId="2" applyNumberFormat="1" applyFont="1" applyFill="1" applyBorder="1" applyAlignment="1">
      <alignment horizontal="center" vertical="center"/>
    </xf>
    <xf numFmtId="0" fontId="48" fillId="2" borderId="133" xfId="0" applyFont="1" applyFill="1" applyBorder="1" applyAlignment="1">
      <alignment horizontal="center" vertical="center" wrapText="1"/>
    </xf>
    <xf numFmtId="0" fontId="48" fillId="2" borderId="135" xfId="0" applyFont="1" applyFill="1" applyBorder="1" applyAlignment="1">
      <alignment horizontal="center" vertical="center" wrapText="1"/>
    </xf>
    <xf numFmtId="0" fontId="48" fillId="2" borderId="139" xfId="0" applyFont="1" applyFill="1" applyBorder="1" applyAlignment="1">
      <alignment horizontal="center" vertical="center" wrapText="1"/>
    </xf>
    <xf numFmtId="0" fontId="55" fillId="2" borderId="143" xfId="0" applyFont="1" applyFill="1" applyBorder="1" applyAlignment="1">
      <alignment horizontal="center" vertical="center" wrapText="1"/>
    </xf>
    <xf numFmtId="180" fontId="16" fillId="0" borderId="0" xfId="2" applyNumberFormat="1" applyFont="1" applyFill="1" applyBorder="1" applyAlignment="1">
      <alignment horizontal="center" vertical="center" wrapText="1"/>
    </xf>
    <xf numFmtId="205" fontId="15" fillId="0" borderId="0" xfId="2" applyNumberFormat="1" applyFont="1" applyFill="1" applyBorder="1" applyAlignment="1">
      <alignment horizontal="center" vertical="center" wrapText="1"/>
    </xf>
    <xf numFmtId="177" fontId="45" fillId="0" borderId="0" xfId="0" applyNumberFormat="1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center" vertical="center" wrapText="1"/>
    </xf>
    <xf numFmtId="203" fontId="17" fillId="0" borderId="0" xfId="2" applyNumberFormat="1" applyFont="1" applyFill="1" applyBorder="1" applyAlignment="1">
      <alignment horizontal="center" vertical="center" wrapText="1"/>
    </xf>
    <xf numFmtId="10" fontId="6" fillId="0" borderId="0" xfId="1" applyNumberFormat="1" applyFont="1" applyFill="1" applyBorder="1" applyAlignment="1">
      <alignment horizontal="center" vertical="center" wrapText="1"/>
    </xf>
    <xf numFmtId="204" fontId="17" fillId="0" borderId="0" xfId="2" applyNumberFormat="1" applyFont="1" applyFill="1" applyBorder="1" applyAlignment="1">
      <alignment horizontal="center" vertical="center" wrapText="1"/>
    </xf>
    <xf numFmtId="204" fontId="45" fillId="0" borderId="0" xfId="2" applyNumberFormat="1" applyFont="1" applyFill="1" applyBorder="1" applyAlignment="1">
      <alignment horizontal="center" vertical="center" wrapText="1"/>
    </xf>
    <xf numFmtId="180" fontId="16" fillId="3" borderId="140" xfId="2" applyNumberFormat="1" applyFont="1" applyFill="1" applyBorder="1" applyAlignment="1">
      <alignment horizontal="center" vertical="center" wrapText="1"/>
    </xf>
    <xf numFmtId="204" fontId="16" fillId="2" borderId="144" xfId="2" applyNumberFormat="1" applyFont="1" applyFill="1" applyBorder="1" applyAlignment="1">
      <alignment horizontal="center" vertical="center" wrapText="1"/>
    </xf>
    <xf numFmtId="180" fontId="15" fillId="6" borderId="3" xfId="2" applyNumberFormat="1" applyFont="1" applyFill="1" applyBorder="1" applyAlignment="1">
      <alignment horizontal="center" vertical="center" wrapText="1"/>
    </xf>
    <xf numFmtId="180" fontId="15" fillId="6" borderId="4" xfId="2" applyNumberFormat="1" applyFont="1" applyFill="1" applyBorder="1" applyAlignment="1">
      <alignment horizontal="center" vertical="center" wrapText="1"/>
    </xf>
    <xf numFmtId="9" fontId="15" fillId="6" borderId="4" xfId="1" applyFont="1" applyFill="1" applyBorder="1" applyAlignment="1">
      <alignment horizontal="center" vertical="center" wrapText="1"/>
    </xf>
    <xf numFmtId="9" fontId="15" fillId="6" borderId="3" xfId="1" applyFont="1" applyFill="1" applyBorder="1" applyAlignment="1">
      <alignment horizontal="center" vertical="center" wrapText="1"/>
    </xf>
    <xf numFmtId="9" fontId="15" fillId="6" borderId="3" xfId="1" applyNumberFormat="1" applyFont="1" applyFill="1" applyBorder="1" applyAlignment="1">
      <alignment horizontal="center" vertical="center" wrapText="1"/>
    </xf>
    <xf numFmtId="41" fontId="12" fillId="2" borderId="145" xfId="2" applyFont="1" applyFill="1" applyBorder="1" applyAlignment="1">
      <alignment vertical="center"/>
    </xf>
    <xf numFmtId="41" fontId="12" fillId="2" borderId="117" xfId="2" applyFont="1" applyFill="1" applyBorder="1" applyAlignment="1">
      <alignment vertical="center"/>
    </xf>
    <xf numFmtId="0" fontId="24" fillId="0" borderId="0" xfId="2" applyNumberFormat="1" applyFont="1" applyFill="1" applyBorder="1" applyAlignment="1">
      <alignment horizontal="left" vertical="center"/>
    </xf>
    <xf numFmtId="179" fontId="31" fillId="2" borderId="27" xfId="2" applyNumberFormat="1" applyFont="1" applyFill="1" applyBorder="1" applyAlignment="1">
      <alignment vertical="center" wrapText="1"/>
    </xf>
    <xf numFmtId="0" fontId="10" fillId="0" borderId="146" xfId="2" applyNumberFormat="1" applyFont="1" applyFill="1" applyBorder="1" applyAlignment="1">
      <alignment horizontal="center" vertical="center"/>
    </xf>
    <xf numFmtId="180" fontId="20" fillId="0" borderId="97" xfId="2" applyNumberFormat="1" applyFont="1" applyFill="1" applyBorder="1" applyAlignment="1">
      <alignment horizontal="center" vertical="center"/>
    </xf>
    <xf numFmtId="0" fontId="10" fillId="0" borderId="147" xfId="2" applyNumberFormat="1" applyFont="1" applyFill="1" applyBorder="1" applyAlignment="1">
      <alignment horizontal="center" vertical="center"/>
    </xf>
    <xf numFmtId="180" fontId="20" fillId="0" borderId="148" xfId="2" applyNumberFormat="1" applyFont="1" applyFill="1" applyBorder="1" applyAlignment="1">
      <alignment horizontal="center" vertical="center"/>
    </xf>
    <xf numFmtId="0" fontId="10" fillId="0" borderId="149" xfId="2" applyNumberFormat="1" applyFont="1" applyFill="1" applyBorder="1" applyAlignment="1">
      <alignment horizontal="center" vertical="center"/>
    </xf>
    <xf numFmtId="180" fontId="20" fillId="0" borderId="34" xfId="2" applyNumberFormat="1" applyFont="1" applyFill="1" applyBorder="1" applyAlignment="1">
      <alignment horizontal="center" vertical="center"/>
    </xf>
    <xf numFmtId="0" fontId="10" fillId="0" borderId="150" xfId="2" applyNumberFormat="1" applyFont="1" applyFill="1" applyBorder="1" applyAlignment="1">
      <alignment horizontal="center" vertical="center"/>
    </xf>
    <xf numFmtId="180" fontId="20" fillId="0" borderId="35" xfId="2" applyNumberFormat="1" applyFont="1" applyFill="1" applyBorder="1" applyAlignment="1">
      <alignment horizontal="center" vertical="center"/>
    </xf>
    <xf numFmtId="0" fontId="10" fillId="0" borderId="151" xfId="2" applyNumberFormat="1" applyFont="1" applyFill="1" applyBorder="1" applyAlignment="1">
      <alignment horizontal="center" vertical="center"/>
    </xf>
    <xf numFmtId="180" fontId="20" fillId="0" borderId="152" xfId="2" applyNumberFormat="1" applyFont="1" applyFill="1" applyBorder="1" applyAlignment="1">
      <alignment horizontal="center" vertical="center"/>
    </xf>
    <xf numFmtId="0" fontId="10" fillId="0" borderId="153" xfId="2" applyNumberFormat="1" applyFont="1" applyFill="1" applyBorder="1" applyAlignment="1">
      <alignment horizontal="center" vertical="center"/>
    </xf>
    <xf numFmtId="180" fontId="20" fillId="0" borderId="27" xfId="2" applyNumberFormat="1" applyFont="1" applyFill="1" applyBorder="1" applyAlignment="1">
      <alignment horizontal="center" vertical="center"/>
    </xf>
    <xf numFmtId="0" fontId="10" fillId="0" borderId="154" xfId="2" applyNumberFormat="1" applyFont="1" applyFill="1" applyBorder="1" applyAlignment="1">
      <alignment horizontal="center" vertical="center"/>
    </xf>
    <xf numFmtId="180" fontId="20" fillId="0" borderId="155" xfId="2" applyNumberFormat="1" applyFont="1" applyFill="1" applyBorder="1" applyAlignment="1">
      <alignment horizontal="center" vertical="center"/>
    </xf>
    <xf numFmtId="0" fontId="10" fillId="0" borderId="156" xfId="2" applyNumberFormat="1" applyFont="1" applyFill="1" applyBorder="1" applyAlignment="1">
      <alignment horizontal="center" vertical="center"/>
    </xf>
    <xf numFmtId="180" fontId="20" fillId="0" borderId="36" xfId="2" applyNumberFormat="1" applyFont="1" applyFill="1" applyBorder="1" applyAlignment="1">
      <alignment horizontal="center" vertical="center"/>
    </xf>
    <xf numFmtId="0" fontId="20" fillId="0" borderId="157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158" xfId="0" applyFont="1" applyFill="1" applyBorder="1" applyAlignment="1">
      <alignment horizontal="center" vertical="center" wrapText="1"/>
    </xf>
    <xf numFmtId="0" fontId="20" fillId="0" borderId="159" xfId="0" applyFont="1" applyFill="1" applyBorder="1" applyAlignment="1">
      <alignment horizontal="center" vertical="center" wrapText="1"/>
    </xf>
    <xf numFmtId="0" fontId="20" fillId="0" borderId="160" xfId="0" applyFont="1" applyFill="1" applyBorder="1" applyAlignment="1">
      <alignment horizontal="center" vertical="center" wrapText="1"/>
    </xf>
    <xf numFmtId="0" fontId="12" fillId="4" borderId="148" xfId="0" applyFont="1" applyFill="1" applyBorder="1" applyAlignment="1">
      <alignment horizontal="center" vertical="center"/>
    </xf>
    <xf numFmtId="180" fontId="16" fillId="0" borderId="81" xfId="2" applyNumberFormat="1" applyFont="1" applyBorder="1" applyAlignment="1">
      <alignment horizontal="center" vertical="center" wrapText="1"/>
    </xf>
    <xf numFmtId="10" fontId="17" fillId="4" borderId="161" xfId="1" applyNumberFormat="1" applyFont="1" applyFill="1" applyBorder="1" applyAlignment="1">
      <alignment horizontal="center" vertical="center" wrapText="1"/>
    </xf>
    <xf numFmtId="0" fontId="11" fillId="4" borderId="112" xfId="0" applyFont="1" applyFill="1" applyBorder="1" applyAlignment="1">
      <alignment vertical="center"/>
    </xf>
    <xf numFmtId="0" fontId="11" fillId="4" borderId="83" xfId="0" applyFont="1" applyFill="1" applyBorder="1" applyAlignment="1">
      <alignment vertical="center"/>
    </xf>
    <xf numFmtId="0" fontId="11" fillId="4" borderId="162" xfId="0" applyFont="1" applyFill="1" applyBorder="1" applyAlignment="1">
      <alignment vertical="center"/>
    </xf>
    <xf numFmtId="180" fontId="42" fillId="7" borderId="163" xfId="2" applyNumberFormat="1" applyFont="1" applyFill="1" applyBorder="1" applyAlignment="1">
      <alignment horizontal="center" vertical="center"/>
    </xf>
    <xf numFmtId="180" fontId="42" fillId="5" borderId="164" xfId="2" applyNumberFormat="1" applyFont="1" applyFill="1" applyBorder="1" applyAlignment="1">
      <alignment horizontal="center" vertical="center"/>
    </xf>
    <xf numFmtId="180" fontId="42" fillId="5" borderId="165" xfId="2" applyNumberFormat="1" applyFont="1" applyFill="1" applyBorder="1" applyAlignment="1">
      <alignment horizontal="center" vertical="center"/>
    </xf>
    <xf numFmtId="180" fontId="42" fillId="5" borderId="166" xfId="2" applyNumberFormat="1" applyFont="1" applyFill="1" applyBorder="1" applyAlignment="1">
      <alignment horizontal="center" vertical="center"/>
    </xf>
    <xf numFmtId="9" fontId="12" fillId="0" borderId="167" xfId="0" applyNumberFormat="1" applyFont="1" applyBorder="1" applyAlignment="1">
      <alignment horizontal="center" vertical="center" wrapText="1"/>
    </xf>
    <xf numFmtId="9" fontId="12" fillId="0" borderId="138" xfId="1" applyFont="1" applyFill="1" applyBorder="1" applyAlignment="1">
      <alignment horizontal="center" vertical="center"/>
    </xf>
    <xf numFmtId="176" fontId="12" fillId="2" borderId="168" xfId="1" applyNumberFormat="1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121" xfId="0" applyFont="1" applyFill="1" applyBorder="1" applyAlignment="1">
      <alignment horizontal="center" vertical="center"/>
    </xf>
    <xf numFmtId="0" fontId="12" fillId="4" borderId="16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43" fontId="13" fillId="0" borderId="0" xfId="2" applyNumberFormat="1" applyFont="1" applyFill="1" applyBorder="1" applyAlignment="1">
      <alignment horizontal="center" vertical="center"/>
    </xf>
    <xf numFmtId="180" fontId="12" fillId="2" borderId="66" xfId="2" applyNumberFormat="1" applyFont="1" applyFill="1" applyBorder="1" applyAlignment="1">
      <alignment vertical="center"/>
    </xf>
    <xf numFmtId="43" fontId="13" fillId="5" borderId="142" xfId="2" applyNumberFormat="1" applyFont="1" applyFill="1" applyBorder="1" applyAlignment="1">
      <alignment horizontal="center" vertical="center"/>
    </xf>
    <xf numFmtId="180" fontId="12" fillId="0" borderId="0" xfId="2" applyNumberFormat="1" applyFont="1" applyFill="1" applyBorder="1" applyAlignment="1">
      <alignment vertical="center"/>
    </xf>
    <xf numFmtId="193" fontId="46" fillId="0" borderId="0" xfId="0" applyNumberFormat="1" applyFont="1" applyFill="1" applyBorder="1" applyAlignment="1">
      <alignment horizontal="center" vertical="center" wrapText="1"/>
    </xf>
    <xf numFmtId="43" fontId="13" fillId="0" borderId="0" xfId="0" applyNumberFormat="1" applyFont="1" applyFill="1" applyBorder="1" applyAlignment="1">
      <alignment vertical="center"/>
    </xf>
    <xf numFmtId="193" fontId="12" fillId="0" borderId="153" xfId="0" applyNumberFormat="1" applyFont="1" applyFill="1" applyBorder="1" applyAlignment="1">
      <alignment vertical="center"/>
    </xf>
    <xf numFmtId="43" fontId="12" fillId="4" borderId="18" xfId="2" applyNumberFormat="1" applyFont="1" applyFill="1" applyBorder="1" applyAlignment="1">
      <alignment horizontal="center" vertical="center"/>
    </xf>
    <xf numFmtId="177" fontId="13" fillId="5" borderId="170" xfId="0" applyNumberFormat="1" applyFont="1" applyFill="1" applyBorder="1" applyAlignment="1">
      <alignment horizontal="center" vertical="center"/>
    </xf>
    <xf numFmtId="180" fontId="13" fillId="5" borderId="171" xfId="2" applyNumberFormat="1" applyFont="1" applyFill="1" applyBorder="1" applyAlignment="1">
      <alignment vertical="center"/>
    </xf>
    <xf numFmtId="193" fontId="12" fillId="2" borderId="168" xfId="0" applyNumberFormat="1" applyFont="1" applyFill="1" applyBorder="1" applyAlignment="1">
      <alignment vertical="center"/>
    </xf>
    <xf numFmtId="43" fontId="13" fillId="5" borderId="172" xfId="2" applyNumberFormat="1" applyFont="1" applyFill="1" applyBorder="1" applyAlignment="1">
      <alignment horizontal="center" vertical="center"/>
    </xf>
    <xf numFmtId="193" fontId="12" fillId="0" borderId="173" xfId="2" applyNumberFormat="1" applyFont="1" applyFill="1" applyBorder="1" applyAlignment="1">
      <alignment vertical="center"/>
    </xf>
    <xf numFmtId="193" fontId="12" fillId="0" borderId="168" xfId="2" applyNumberFormat="1" applyFont="1" applyFill="1" applyBorder="1" applyAlignment="1">
      <alignment vertical="center"/>
    </xf>
    <xf numFmtId="177" fontId="13" fillId="5" borderId="174" xfId="0" applyNumberFormat="1" applyFont="1" applyFill="1" applyBorder="1" applyAlignment="1">
      <alignment horizontal="center" vertical="center"/>
    </xf>
    <xf numFmtId="0" fontId="12" fillId="4" borderId="168" xfId="0" applyFont="1" applyFill="1" applyBorder="1" applyAlignment="1">
      <alignment horizontal="center" vertical="center"/>
    </xf>
    <xf numFmtId="0" fontId="12" fillId="4" borderId="142" xfId="0" applyFont="1" applyFill="1" applyBorder="1" applyAlignment="1">
      <alignment horizontal="center" vertical="center"/>
    </xf>
    <xf numFmtId="0" fontId="12" fillId="4" borderId="66" xfId="0" applyFont="1" applyFill="1" applyBorder="1" applyAlignment="1">
      <alignment horizontal="center" vertical="center"/>
    </xf>
    <xf numFmtId="0" fontId="12" fillId="4" borderId="119" xfId="0" applyFont="1" applyFill="1" applyBorder="1" applyAlignment="1">
      <alignment horizontal="center" vertical="center"/>
    </xf>
    <xf numFmtId="0" fontId="12" fillId="4" borderId="168" xfId="0" applyFont="1" applyFill="1" applyBorder="1" applyAlignment="1">
      <alignment horizontal="center" vertical="center" wrapText="1"/>
    </xf>
    <xf numFmtId="193" fontId="12" fillId="5" borderId="175" xfId="0" applyNumberFormat="1" applyFont="1" applyFill="1" applyBorder="1" applyAlignment="1">
      <alignment vertical="center"/>
    </xf>
    <xf numFmtId="193" fontId="12" fillId="5" borderId="176" xfId="0" applyNumberFormat="1" applyFont="1" applyFill="1" applyBorder="1" applyAlignment="1">
      <alignment vertical="center"/>
    </xf>
    <xf numFmtId="0" fontId="31" fillId="0" borderId="177" xfId="3" applyFont="1" applyFill="1" applyBorder="1" applyAlignment="1">
      <alignment horizontal="center" vertical="center" wrapText="1"/>
    </xf>
    <xf numFmtId="0" fontId="31" fillId="0" borderId="19" xfId="3" applyFont="1" applyFill="1" applyBorder="1" applyAlignment="1">
      <alignment horizontal="center" vertical="center" wrapText="1"/>
    </xf>
    <xf numFmtId="0" fontId="31" fillId="0" borderId="178" xfId="3" applyFont="1" applyFill="1" applyBorder="1" applyAlignment="1">
      <alignment horizontal="center" vertical="center" wrapText="1"/>
    </xf>
    <xf numFmtId="0" fontId="31" fillId="0" borderId="32" xfId="3" applyFont="1" applyFill="1" applyBorder="1" applyAlignment="1">
      <alignment horizontal="center" vertical="center" wrapText="1"/>
    </xf>
    <xf numFmtId="0" fontId="31" fillId="0" borderId="116" xfId="3" applyFont="1" applyFill="1" applyBorder="1" applyAlignment="1">
      <alignment horizontal="center" vertical="center" wrapText="1"/>
    </xf>
    <xf numFmtId="0" fontId="31" fillId="0" borderId="118" xfId="3" applyFont="1" applyFill="1" applyBorder="1" applyAlignment="1">
      <alignment horizontal="center" vertical="center" wrapText="1"/>
    </xf>
    <xf numFmtId="0" fontId="33" fillId="0" borderId="179" xfId="3" applyFont="1" applyFill="1" applyBorder="1" applyAlignment="1">
      <alignment horizontal="left" vertical="center"/>
    </xf>
    <xf numFmtId="9" fontId="31" fillId="2" borderId="18" xfId="1" applyFont="1" applyFill="1" applyBorder="1" applyAlignment="1">
      <alignment horizontal="center" vertical="center" wrapText="1"/>
    </xf>
    <xf numFmtId="198" fontId="31" fillId="5" borderId="0" xfId="2" applyNumberFormat="1" applyFont="1" applyFill="1" applyBorder="1" applyAlignment="1">
      <alignment horizontal="right" vertical="center"/>
    </xf>
    <xf numFmtId="0" fontId="31" fillId="0" borderId="0" xfId="2" applyNumberFormat="1" applyFont="1" applyFill="1" applyBorder="1" applyAlignment="1">
      <alignment horizontal="center"/>
    </xf>
    <xf numFmtId="0" fontId="41" fillId="4" borderId="180" xfId="0" applyFont="1" applyFill="1" applyBorder="1" applyAlignment="1">
      <alignment horizontal="center" vertical="center" wrapText="1"/>
    </xf>
    <xf numFmtId="0" fontId="41" fillId="4" borderId="181" xfId="0" applyFont="1" applyFill="1" applyBorder="1" applyAlignment="1">
      <alignment horizontal="center" vertical="center" wrapText="1"/>
    </xf>
    <xf numFmtId="198" fontId="31" fillId="0" borderId="29" xfId="2" applyNumberFormat="1" applyFont="1" applyBorder="1" applyAlignment="1">
      <alignment horizontal="right" vertical="center"/>
    </xf>
    <xf numFmtId="198" fontId="31" fillId="5" borderId="29" xfId="2" applyNumberFormat="1" applyFont="1" applyFill="1" applyBorder="1" applyAlignment="1">
      <alignment horizontal="right" vertical="center"/>
    </xf>
    <xf numFmtId="14" fontId="30" fillId="0" borderId="0" xfId="3" applyNumberFormat="1" applyFont="1" applyBorder="1" applyAlignment="1">
      <alignment horizontal="center" vertical="center"/>
    </xf>
    <xf numFmtId="0" fontId="18" fillId="0" borderId="0" xfId="0" applyFont="1">
      <alignment vertical="center"/>
    </xf>
    <xf numFmtId="0" fontId="31" fillId="0" borderId="182" xfId="3" applyFont="1" applyFill="1" applyBorder="1" applyAlignment="1">
      <alignment horizontal="center" vertical="center" wrapText="1"/>
    </xf>
    <xf numFmtId="195" fontId="31" fillId="8" borderId="183" xfId="2" applyNumberFormat="1" applyFont="1" applyFill="1" applyBorder="1" applyAlignment="1">
      <alignment horizontal="center" vertical="center" wrapText="1"/>
    </xf>
    <xf numFmtId="195" fontId="34" fillId="5" borderId="184" xfId="2" applyNumberFormat="1" applyFont="1" applyFill="1" applyBorder="1" applyAlignment="1">
      <alignment horizontal="right" vertical="center" wrapText="1"/>
    </xf>
    <xf numFmtId="195" fontId="35" fillId="8" borderId="183" xfId="3" applyNumberFormat="1" applyFont="1" applyFill="1" applyBorder="1" applyAlignment="1">
      <alignment horizontal="center" vertical="center" wrapText="1"/>
    </xf>
    <xf numFmtId="196" fontId="44" fillId="5" borderId="184" xfId="3" applyNumberFormat="1" applyFont="1" applyFill="1" applyBorder="1" applyAlignment="1">
      <alignment vertical="center" wrapText="1"/>
    </xf>
    <xf numFmtId="0" fontId="31" fillId="0" borderId="185" xfId="3" applyFont="1" applyBorder="1" applyAlignment="1">
      <alignment horizontal="center" vertical="top" wrapText="1"/>
    </xf>
    <xf numFmtId="0" fontId="14" fillId="0" borderId="0" xfId="0" applyFont="1" applyFill="1">
      <alignment vertical="center"/>
    </xf>
    <xf numFmtId="0" fontId="54" fillId="2" borderId="186" xfId="0" applyFont="1" applyFill="1" applyBorder="1" applyAlignment="1">
      <alignment horizontal="center" vertical="center" wrapText="1"/>
    </xf>
    <xf numFmtId="41" fontId="10" fillId="0" borderId="0" xfId="2" applyFont="1">
      <alignment vertical="center"/>
    </xf>
    <xf numFmtId="41" fontId="20" fillId="0" borderId="0" xfId="2" applyFont="1">
      <alignment vertical="center"/>
    </xf>
    <xf numFmtId="41" fontId="40" fillId="0" borderId="0" xfId="2" applyFont="1">
      <alignment vertical="center"/>
    </xf>
    <xf numFmtId="41" fontId="44" fillId="0" borderId="88" xfId="2" applyFont="1" applyFill="1" applyBorder="1" applyAlignment="1">
      <alignment horizontal="center" vertical="center"/>
    </xf>
    <xf numFmtId="41" fontId="44" fillId="0" borderId="113" xfId="2" applyFont="1" applyFill="1" applyBorder="1" applyAlignment="1">
      <alignment horizontal="center" vertical="center"/>
    </xf>
    <xf numFmtId="41" fontId="44" fillId="0" borderId="113" xfId="2" applyFont="1" applyFill="1" applyBorder="1" applyAlignment="1">
      <alignment horizontal="center" vertical="center" wrapText="1"/>
    </xf>
    <xf numFmtId="41" fontId="44" fillId="0" borderId="131" xfId="2" applyFont="1" applyFill="1" applyBorder="1" applyAlignment="1">
      <alignment horizontal="center" vertical="center"/>
    </xf>
    <xf numFmtId="41" fontId="6" fillId="0" borderId="0" xfId="2" applyFont="1">
      <alignment vertical="center"/>
    </xf>
    <xf numFmtId="41" fontId="39" fillId="0" borderId="0" xfId="2" applyFont="1">
      <alignment vertical="center"/>
    </xf>
    <xf numFmtId="41" fontId="11" fillId="0" borderId="0" xfId="2" applyFont="1">
      <alignment vertical="center"/>
    </xf>
    <xf numFmtId="41" fontId="4" fillId="0" borderId="0" xfId="2" applyFont="1">
      <alignment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113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3" fillId="2" borderId="187" xfId="0" applyFont="1" applyFill="1" applyBorder="1" applyAlignment="1">
      <alignment horizontal="center" vertical="center"/>
    </xf>
    <xf numFmtId="0" fontId="13" fillId="2" borderId="123" xfId="0" applyFont="1" applyFill="1" applyBorder="1" applyAlignment="1">
      <alignment horizontal="center" vertical="center"/>
    </xf>
    <xf numFmtId="41" fontId="49" fillId="0" borderId="28" xfId="2" applyFont="1" applyFill="1" applyBorder="1" applyAlignment="1">
      <alignment horizontal="center" vertical="center" wrapText="1"/>
    </xf>
    <xf numFmtId="0" fontId="49" fillId="0" borderId="28" xfId="0" applyFont="1" applyFill="1" applyBorder="1" applyAlignment="1">
      <alignment horizontal="center" vertical="center" wrapText="1"/>
    </xf>
    <xf numFmtId="41" fontId="49" fillId="0" borderId="188" xfId="2" applyFont="1" applyFill="1" applyBorder="1" applyAlignment="1">
      <alignment horizontal="center" vertical="center"/>
    </xf>
    <xf numFmtId="41" fontId="47" fillId="2" borderId="80" xfId="2" applyFont="1" applyFill="1" applyBorder="1" applyAlignment="1">
      <alignment horizontal="center" vertical="center" wrapText="1"/>
    </xf>
    <xf numFmtId="41" fontId="48" fillId="2" borderId="80" xfId="2" applyFont="1" applyFill="1" applyBorder="1" applyAlignment="1">
      <alignment horizontal="justify" vertical="center" wrapText="1"/>
    </xf>
    <xf numFmtId="41" fontId="47" fillId="2" borderId="33" xfId="2" applyFont="1" applyFill="1" applyBorder="1" applyAlignment="1">
      <alignment horizontal="center" vertical="center" wrapText="1"/>
    </xf>
    <xf numFmtId="0" fontId="44" fillId="0" borderId="103" xfId="0" applyFont="1" applyFill="1" applyBorder="1" applyAlignment="1">
      <alignment horizontal="center" vertical="center"/>
    </xf>
    <xf numFmtId="0" fontId="44" fillId="0" borderId="89" xfId="0" applyFont="1" applyFill="1" applyBorder="1" applyAlignment="1">
      <alignment horizontal="center" vertical="center"/>
    </xf>
    <xf numFmtId="0" fontId="44" fillId="0" borderId="104" xfId="0" applyFont="1" applyFill="1" applyBorder="1" applyAlignment="1">
      <alignment horizontal="center" vertical="center"/>
    </xf>
    <xf numFmtId="0" fontId="49" fillId="0" borderId="188" xfId="0" applyFont="1" applyFill="1" applyBorder="1" applyAlignment="1">
      <alignment horizontal="center" vertical="center"/>
    </xf>
    <xf numFmtId="0" fontId="47" fillId="2" borderId="80" xfId="0" applyFont="1" applyFill="1" applyBorder="1" applyAlignment="1">
      <alignment horizontal="center" vertical="center" wrapText="1"/>
    </xf>
    <xf numFmtId="0" fontId="48" fillId="2" borderId="80" xfId="0" applyFont="1" applyFill="1" applyBorder="1" applyAlignment="1">
      <alignment horizontal="justify" vertical="center" wrapText="1"/>
    </xf>
    <xf numFmtId="0" fontId="47" fillId="2" borderId="33" xfId="0" applyFont="1" applyFill="1" applyBorder="1" applyAlignment="1">
      <alignment horizontal="center" vertical="center" wrapText="1"/>
    </xf>
    <xf numFmtId="0" fontId="47" fillId="0" borderId="140" xfId="0" applyFont="1" applyFill="1" applyBorder="1" applyAlignment="1">
      <alignment horizontal="center" vertical="center" wrapText="1"/>
    </xf>
    <xf numFmtId="0" fontId="47" fillId="0" borderId="172" xfId="0" applyFont="1" applyFill="1" applyBorder="1" applyAlignment="1">
      <alignment horizontal="center" vertical="center" wrapText="1"/>
    </xf>
    <xf numFmtId="0" fontId="50" fillId="0" borderId="144" xfId="0" applyFont="1" applyFill="1" applyBorder="1" applyAlignment="1">
      <alignment horizontal="justify" vertical="center" wrapText="1"/>
    </xf>
    <xf numFmtId="0" fontId="63" fillId="0" borderId="0" xfId="0" applyFont="1">
      <alignment vertical="center"/>
    </xf>
    <xf numFmtId="41" fontId="18" fillId="0" borderId="0" xfId="2" applyFont="1">
      <alignment vertical="center"/>
    </xf>
    <xf numFmtId="41" fontId="59" fillId="2" borderId="97" xfId="2" applyFont="1" applyFill="1" applyBorder="1" applyAlignment="1">
      <alignment horizontal="center" vertical="center" wrapText="1"/>
    </xf>
    <xf numFmtId="41" fontId="59" fillId="2" borderId="27" xfId="2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48" fillId="2" borderId="18" xfId="0" applyFont="1" applyFill="1" applyBorder="1" applyAlignment="1">
      <alignment horizontal="center" vertical="center" wrapText="1"/>
    </xf>
    <xf numFmtId="0" fontId="48" fillId="2" borderId="80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43" fillId="0" borderId="0" xfId="2" applyNumberFormat="1" applyFont="1" applyFill="1" applyBorder="1" applyAlignment="1">
      <alignment vertical="center"/>
    </xf>
    <xf numFmtId="0" fontId="63" fillId="0" borderId="0" xfId="0" applyFont="1" applyFill="1">
      <alignment vertical="center"/>
    </xf>
    <xf numFmtId="198" fontId="33" fillId="5" borderId="29" xfId="2" applyNumberFormat="1" applyFont="1" applyFill="1" applyBorder="1" applyAlignment="1">
      <alignment horizontal="right" vertical="center"/>
    </xf>
    <xf numFmtId="198" fontId="33" fillId="5" borderId="33" xfId="2" applyNumberFormat="1" applyFont="1" applyFill="1" applyBorder="1" applyAlignment="1">
      <alignment horizontal="right" vertical="center"/>
    </xf>
    <xf numFmtId="14" fontId="31" fillId="0" borderId="0" xfId="2" applyNumberFormat="1" applyFont="1" applyFill="1" applyBorder="1" applyAlignment="1">
      <alignment horizontal="center"/>
    </xf>
    <xf numFmtId="14" fontId="31" fillId="2" borderId="18" xfId="3" applyNumberFormat="1" applyFont="1" applyFill="1" applyBorder="1" applyAlignment="1" applyProtection="1">
      <alignment horizontal="center" vertical="center"/>
      <protection locked="0"/>
    </xf>
    <xf numFmtId="41" fontId="31" fillId="0" borderId="20" xfId="2" applyFont="1" applyBorder="1" applyAlignment="1">
      <alignment horizontal="center" vertical="center"/>
    </xf>
    <xf numFmtId="180" fontId="33" fillId="5" borderId="18" xfId="3" applyNumberFormat="1" applyFont="1" applyFill="1" applyBorder="1" applyAlignment="1" applyProtection="1">
      <alignment vertical="center"/>
      <protection locked="0"/>
    </xf>
    <xf numFmtId="180" fontId="33" fillId="5" borderId="80" xfId="3" applyNumberFormat="1" applyFont="1" applyFill="1" applyBorder="1" applyAlignment="1">
      <alignment vertical="center"/>
    </xf>
    <xf numFmtId="0" fontId="11" fillId="2" borderId="66" xfId="2" applyNumberFormat="1" applyFont="1" applyFill="1" applyBorder="1" applyAlignment="1">
      <alignment horizontal="center" vertical="center"/>
    </xf>
    <xf numFmtId="41" fontId="11" fillId="2" borderId="66" xfId="2" applyNumberFormat="1" applyFont="1" applyFill="1" applyBorder="1" applyAlignment="1">
      <alignment horizontal="center" vertical="center"/>
    </xf>
    <xf numFmtId="41" fontId="11" fillId="2" borderId="189" xfId="2" applyNumberFormat="1" applyFont="1" applyFill="1" applyBorder="1" applyAlignment="1">
      <alignment horizontal="center" vertical="center"/>
    </xf>
    <xf numFmtId="180" fontId="42" fillId="7" borderId="184" xfId="2" applyNumberFormat="1" applyFont="1" applyFill="1" applyBorder="1" applyAlignment="1">
      <alignment vertical="center"/>
    </xf>
    <xf numFmtId="43" fontId="42" fillId="0" borderId="0" xfId="0" applyNumberFormat="1" applyFont="1" applyFill="1" applyBorder="1" applyAlignment="1">
      <alignment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190" xfId="0" applyFont="1" applyFill="1" applyBorder="1" applyAlignment="1">
      <alignment horizontal="center" vertical="center" wrapText="1" shrinkToFit="1"/>
    </xf>
    <xf numFmtId="0" fontId="11" fillId="4" borderId="191" xfId="0" applyFont="1" applyFill="1" applyBorder="1" applyAlignment="1">
      <alignment horizontal="center" vertical="center" wrapText="1" shrinkToFit="1"/>
    </xf>
    <xf numFmtId="0" fontId="13" fillId="2" borderId="142" xfId="0" applyFont="1" applyFill="1" applyBorder="1" applyAlignment="1">
      <alignment horizontal="center" vertical="center"/>
    </xf>
    <xf numFmtId="193" fontId="57" fillId="2" borderId="142" xfId="0" applyNumberFormat="1" applyFont="1" applyFill="1" applyBorder="1" applyAlignment="1">
      <alignment horizontal="center" vertical="center" wrapText="1"/>
    </xf>
    <xf numFmtId="193" fontId="57" fillId="2" borderId="122" xfId="0" applyNumberFormat="1" applyFont="1" applyFill="1" applyBorder="1" applyAlignment="1">
      <alignment horizontal="center" vertical="center" wrapText="1"/>
    </xf>
    <xf numFmtId="193" fontId="57" fillId="2" borderId="30" xfId="0" applyNumberFormat="1" applyFont="1" applyFill="1" applyBorder="1" applyAlignment="1">
      <alignment horizontal="center" vertical="center" wrapText="1"/>
    </xf>
    <xf numFmtId="207" fontId="61" fillId="2" borderId="18" xfId="2" applyNumberFormat="1" applyFont="1" applyFill="1" applyBorder="1" applyAlignment="1">
      <alignment horizontal="right" vertical="center" wrapText="1"/>
    </xf>
    <xf numFmtId="0" fontId="43" fillId="0" borderId="0" xfId="2" applyNumberFormat="1" applyFont="1" applyFill="1" applyBorder="1" applyAlignment="1">
      <alignment horizontal="center" vertical="center" wrapText="1"/>
    </xf>
    <xf numFmtId="0" fontId="33" fillId="2" borderId="18" xfId="3" applyFont="1" applyFill="1" applyBorder="1" applyAlignment="1">
      <alignment horizontal="center" vertical="center" wrapText="1"/>
    </xf>
    <xf numFmtId="0" fontId="34" fillId="2" borderId="18" xfId="3" applyFont="1" applyFill="1" applyBorder="1" applyAlignment="1">
      <alignment horizontal="center" vertical="center" wrapText="1"/>
    </xf>
    <xf numFmtId="0" fontId="30" fillId="9" borderId="18" xfId="3" applyFont="1" applyFill="1" applyBorder="1" applyAlignment="1">
      <alignment horizontal="center" vertical="center" wrapText="1"/>
    </xf>
    <xf numFmtId="0" fontId="31" fillId="9" borderId="18" xfId="3" applyFont="1" applyFill="1" applyBorder="1" applyAlignment="1">
      <alignment vertical="center" wrapText="1"/>
    </xf>
    <xf numFmtId="0" fontId="31" fillId="9" borderId="18" xfId="3" applyFont="1" applyFill="1" applyBorder="1" applyAlignment="1">
      <alignment horizontal="center" vertical="center" wrapText="1"/>
    </xf>
    <xf numFmtId="14" fontId="31" fillId="9" borderId="18" xfId="1" applyNumberFormat="1" applyFont="1" applyFill="1" applyBorder="1" applyAlignment="1">
      <alignment horizontal="center" vertical="center" wrapText="1"/>
    </xf>
    <xf numFmtId="41" fontId="31" fillId="9" borderId="18" xfId="2" applyFont="1" applyFill="1" applyBorder="1" applyAlignment="1">
      <alignment vertical="center" wrapText="1"/>
    </xf>
    <xf numFmtId="0" fontId="31" fillId="9" borderId="29" xfId="3" applyFont="1" applyFill="1" applyBorder="1" applyAlignment="1">
      <alignment horizontal="center" vertical="center" wrapText="1"/>
    </xf>
    <xf numFmtId="0" fontId="31" fillId="9" borderId="27" xfId="3" applyFont="1" applyFill="1" applyBorder="1" applyAlignment="1">
      <alignment horizontal="center" vertical="center" wrapText="1"/>
    </xf>
    <xf numFmtId="41" fontId="31" fillId="2" borderId="29" xfId="2" applyFont="1" applyFill="1" applyBorder="1" applyAlignment="1">
      <alignment vertical="center" wrapText="1"/>
    </xf>
    <xf numFmtId="177" fontId="35" fillId="0" borderId="29" xfId="3" applyNumberFormat="1" applyFont="1" applyBorder="1" applyAlignment="1">
      <alignment horizontal="center" vertical="center" wrapText="1"/>
    </xf>
    <xf numFmtId="177" fontId="35" fillId="0" borderId="33" xfId="3" applyNumberFormat="1" applyFont="1" applyBorder="1" applyAlignment="1">
      <alignment horizontal="center" vertical="center" wrapText="1"/>
    </xf>
    <xf numFmtId="177" fontId="65" fillId="0" borderId="29" xfId="3" applyNumberFormat="1" applyFont="1" applyBorder="1" applyAlignment="1">
      <alignment horizontal="center" vertical="center" wrapText="1"/>
    </xf>
    <xf numFmtId="0" fontId="30" fillId="2" borderId="28" xfId="3" applyFont="1" applyFill="1" applyBorder="1" applyAlignment="1">
      <alignment horizontal="center" vertical="center" wrapText="1"/>
    </xf>
    <xf numFmtId="41" fontId="1" fillId="2" borderId="18" xfId="2" applyFont="1" applyFill="1" applyBorder="1" applyAlignment="1">
      <alignment vertical="center" wrapText="1"/>
    </xf>
    <xf numFmtId="14" fontId="1" fillId="2" borderId="18" xfId="1" applyNumberFormat="1" applyFont="1" applyFill="1" applyBorder="1" applyAlignment="1">
      <alignment horizontal="center" vertical="center" wrapText="1"/>
    </xf>
    <xf numFmtId="191" fontId="1" fillId="2" borderId="27" xfId="3" applyNumberFormat="1" applyFont="1" applyFill="1" applyBorder="1" applyAlignment="1" applyProtection="1">
      <alignment vertical="center" wrapText="1"/>
      <protection locked="0"/>
    </xf>
    <xf numFmtId="14" fontId="1" fillId="2" borderId="27" xfId="1" applyNumberFormat="1" applyFont="1" applyFill="1" applyBorder="1" applyAlignment="1">
      <alignment horizontal="center" vertical="center" wrapText="1"/>
    </xf>
    <xf numFmtId="191" fontId="1" fillId="2" borderId="27" xfId="3" applyNumberFormat="1" applyFont="1" applyFill="1" applyBorder="1" applyAlignment="1" applyProtection="1">
      <alignment horizontal="center" vertical="center" wrapText="1"/>
      <protection locked="0"/>
    </xf>
    <xf numFmtId="179" fontId="1" fillId="2" borderId="27" xfId="2" applyNumberFormat="1" applyFont="1" applyFill="1" applyBorder="1" applyAlignment="1">
      <alignment vertical="center" wrapText="1"/>
    </xf>
    <xf numFmtId="195" fontId="1" fillId="0" borderId="27" xfId="2" applyNumberFormat="1" applyFont="1" applyFill="1" applyBorder="1" applyAlignment="1">
      <alignment vertical="center" wrapText="1"/>
    </xf>
    <xf numFmtId="178" fontId="1" fillId="0" borderId="27" xfId="1" applyNumberFormat="1" applyFont="1" applyFill="1" applyBorder="1" applyAlignment="1">
      <alignment vertical="center" wrapText="1"/>
    </xf>
    <xf numFmtId="177" fontId="65" fillId="0" borderId="18" xfId="3" applyNumberFormat="1" applyFont="1" applyBorder="1" applyAlignment="1">
      <alignment vertical="center" wrapText="1"/>
    </xf>
    <xf numFmtId="0" fontId="1" fillId="2" borderId="27" xfId="3" applyFont="1" applyFill="1" applyBorder="1" applyAlignment="1">
      <alignment horizontal="center" vertical="center" wrapText="1"/>
    </xf>
    <xf numFmtId="0" fontId="1" fillId="2" borderId="18" xfId="3" applyFont="1" applyFill="1" applyBorder="1" applyAlignment="1">
      <alignment horizontal="center" vertical="center" wrapText="1"/>
    </xf>
    <xf numFmtId="0" fontId="0" fillId="2" borderId="18" xfId="3" applyFont="1" applyFill="1" applyBorder="1" applyAlignment="1">
      <alignment vertical="center" wrapText="1"/>
    </xf>
    <xf numFmtId="191" fontId="49" fillId="0" borderId="29" xfId="3" applyNumberFormat="1" applyFont="1" applyBorder="1" applyAlignment="1">
      <alignment horizontal="center" vertical="center" wrapText="1"/>
    </xf>
    <xf numFmtId="41" fontId="39" fillId="0" borderId="0" xfId="2" applyFont="1" applyAlignment="1">
      <alignment horizontal="center" vertical="center"/>
    </xf>
    <xf numFmtId="0" fontId="0" fillId="2" borderId="27" xfId="3" applyFont="1" applyFill="1" applyBorder="1" applyAlignment="1">
      <alignment horizontal="center" vertical="center" wrapText="1"/>
    </xf>
    <xf numFmtId="0" fontId="0" fillId="2" borderId="18" xfId="3" applyFont="1" applyFill="1" applyBorder="1" applyAlignment="1">
      <alignment horizontal="center" vertical="center" wrapText="1"/>
    </xf>
    <xf numFmtId="14" fontId="72" fillId="2" borderId="27" xfId="1" applyNumberFormat="1" applyFont="1" applyFill="1" applyBorder="1" applyAlignment="1">
      <alignment horizontal="center" vertical="center" wrapText="1"/>
    </xf>
    <xf numFmtId="14" fontId="72" fillId="2" borderId="18" xfId="1" applyNumberFormat="1" applyFont="1" applyFill="1" applyBorder="1" applyAlignment="1">
      <alignment horizontal="center" vertical="center" wrapText="1"/>
    </xf>
    <xf numFmtId="14" fontId="0" fillId="2" borderId="18" xfId="1" applyNumberFormat="1" applyFont="1" applyFill="1" applyBorder="1" applyAlignment="1">
      <alignment horizontal="center" vertical="center" wrapText="1"/>
    </xf>
    <xf numFmtId="14" fontId="20" fillId="0" borderId="0" xfId="2" applyNumberFormat="1" applyFont="1">
      <alignment vertical="center"/>
    </xf>
    <xf numFmtId="0" fontId="59" fillId="2" borderId="18" xfId="0" applyFont="1" applyFill="1" applyBorder="1" applyAlignment="1">
      <alignment horizontal="center" vertical="center" wrapText="1"/>
    </xf>
    <xf numFmtId="0" fontId="67" fillId="5" borderId="192" xfId="0" applyFont="1" applyFill="1" applyBorder="1" applyAlignment="1">
      <alignment horizontal="center" vertical="center" wrapText="1"/>
    </xf>
    <xf numFmtId="0" fontId="34" fillId="2" borderId="18" xfId="3" quotePrefix="1" applyFont="1" applyFill="1" applyBorder="1" applyAlignment="1">
      <alignment horizontal="center" vertical="center" wrapText="1"/>
    </xf>
    <xf numFmtId="0" fontId="68" fillId="2" borderId="186" xfId="0" applyFont="1" applyFill="1" applyBorder="1" applyAlignment="1">
      <alignment horizontal="center" vertical="center" wrapText="1"/>
    </xf>
    <xf numFmtId="9" fontId="69" fillId="0" borderId="71" xfId="1" applyFont="1" applyFill="1" applyBorder="1" applyAlignment="1">
      <alignment horizontal="center" vertical="center"/>
    </xf>
    <xf numFmtId="9" fontId="69" fillId="0" borderId="72" xfId="1" applyFont="1" applyFill="1" applyBorder="1" applyAlignment="1">
      <alignment horizontal="center" vertical="center"/>
    </xf>
    <xf numFmtId="14" fontId="31" fillId="9" borderId="27" xfId="1" applyNumberFormat="1" applyFont="1" applyFill="1" applyBorder="1" applyAlignment="1">
      <alignment horizontal="center" vertical="center" wrapText="1"/>
    </xf>
    <xf numFmtId="0" fontId="34" fillId="9" borderId="97" xfId="3" applyFont="1" applyFill="1" applyBorder="1" applyAlignment="1">
      <alignment horizontal="center" vertical="center" wrapText="1"/>
    </xf>
    <xf numFmtId="41" fontId="31" fillId="9" borderId="194" xfId="2" applyFont="1" applyFill="1" applyBorder="1" applyAlignment="1">
      <alignment vertical="center" wrapText="1"/>
    </xf>
    <xf numFmtId="0" fontId="31" fillId="9" borderId="195" xfId="3" applyFont="1" applyFill="1" applyBorder="1" applyAlignment="1">
      <alignment horizontal="center" vertical="center" wrapText="1"/>
    </xf>
    <xf numFmtId="0" fontId="1" fillId="9" borderId="18" xfId="3" applyFont="1" applyFill="1" applyBorder="1" applyAlignment="1">
      <alignment vertical="center" wrapText="1"/>
    </xf>
    <xf numFmtId="0" fontId="1" fillId="9" borderId="27" xfId="3" applyFont="1" applyFill="1" applyBorder="1" applyAlignment="1">
      <alignment horizontal="center" vertical="center" wrapText="1"/>
    </xf>
    <xf numFmtId="41" fontId="1" fillId="9" borderId="18" xfId="2" applyFont="1" applyFill="1" applyBorder="1" applyAlignment="1">
      <alignment vertical="center" wrapText="1"/>
    </xf>
    <xf numFmtId="14" fontId="1" fillId="9" borderId="18" xfId="1" applyNumberFormat="1" applyFont="1" applyFill="1" applyBorder="1" applyAlignment="1">
      <alignment horizontal="center" vertical="center" wrapText="1"/>
    </xf>
    <xf numFmtId="0" fontId="1" fillId="9" borderId="27" xfId="3" applyFont="1" applyFill="1" applyBorder="1" applyAlignment="1">
      <alignment horizontal="center" vertical="center" wrapText="1"/>
    </xf>
    <xf numFmtId="0" fontId="31" fillId="9" borderId="97" xfId="3" applyFont="1" applyFill="1" applyBorder="1" applyAlignment="1">
      <alignment vertical="center" wrapText="1"/>
    </xf>
    <xf numFmtId="0" fontId="31" fillId="9" borderId="148" xfId="3" applyFont="1" applyFill="1" applyBorder="1" applyAlignment="1">
      <alignment horizontal="center" vertical="center" wrapText="1"/>
    </xf>
    <xf numFmtId="14" fontId="31" fillId="9" borderId="97" xfId="3" applyNumberFormat="1" applyFont="1" applyFill="1" applyBorder="1" applyAlignment="1">
      <alignment vertical="center" wrapText="1"/>
    </xf>
    <xf numFmtId="0" fontId="31" fillId="2" borderId="113" xfId="3" applyFont="1" applyFill="1" applyBorder="1" applyAlignment="1">
      <alignment vertical="center" wrapText="1"/>
    </xf>
    <xf numFmtId="0" fontId="0" fillId="2" borderId="113" xfId="3" applyFont="1" applyFill="1" applyBorder="1" applyAlignment="1">
      <alignment horizontal="center" vertical="center" wrapText="1"/>
    </xf>
    <xf numFmtId="41" fontId="1" fillId="2" borderId="113" xfId="2" applyFont="1" applyFill="1" applyBorder="1" applyAlignment="1">
      <alignment vertical="center" wrapText="1"/>
    </xf>
    <xf numFmtId="14" fontId="1" fillId="2" borderId="113" xfId="1" applyNumberFormat="1" applyFont="1" applyFill="1" applyBorder="1" applyAlignment="1">
      <alignment horizontal="center" vertical="center" wrapText="1"/>
    </xf>
    <xf numFmtId="41" fontId="31" fillId="2" borderId="131" xfId="2" applyFont="1" applyFill="1" applyBorder="1" applyAlignment="1">
      <alignment vertical="center" wrapText="1"/>
    </xf>
    <xf numFmtId="0" fontId="31" fillId="9" borderId="80" xfId="3" applyFont="1" applyFill="1" applyBorder="1" applyAlignment="1">
      <alignment vertical="center" wrapText="1"/>
    </xf>
    <xf numFmtId="0" fontId="31" fillId="9" borderId="172" xfId="3" applyFont="1" applyFill="1" applyBorder="1" applyAlignment="1">
      <alignment horizontal="center" vertical="center" wrapText="1"/>
    </xf>
    <xf numFmtId="0" fontId="1" fillId="9" borderId="80" xfId="3" applyFont="1" applyFill="1" applyBorder="1" applyAlignment="1">
      <alignment vertical="center" wrapText="1"/>
    </xf>
    <xf numFmtId="0" fontId="1" fillId="9" borderId="172" xfId="3" applyFont="1" applyFill="1" applyBorder="1" applyAlignment="1">
      <alignment horizontal="center" vertical="center" wrapText="1"/>
    </xf>
    <xf numFmtId="41" fontId="1" fillId="9" borderId="80" xfId="2" applyFont="1" applyFill="1" applyBorder="1" applyAlignment="1">
      <alignment vertical="center" wrapText="1"/>
    </xf>
    <xf numFmtId="14" fontId="1" fillId="9" borderId="80" xfId="1" applyNumberFormat="1" applyFont="1" applyFill="1" applyBorder="1" applyAlignment="1">
      <alignment horizontal="center" vertical="center" wrapText="1"/>
    </xf>
    <xf numFmtId="0" fontId="31" fillId="9" borderId="144" xfId="3" applyFont="1" applyFill="1" applyBorder="1" applyAlignment="1">
      <alignment horizontal="center" vertical="center" wrapText="1"/>
    </xf>
    <xf numFmtId="0" fontId="30" fillId="9" borderId="27" xfId="3" applyFont="1" applyFill="1" applyBorder="1" applyAlignment="1">
      <alignment horizontal="center" vertical="center" wrapText="1"/>
    </xf>
    <xf numFmtId="0" fontId="31" fillId="9" borderId="27" xfId="3" applyFont="1" applyFill="1" applyBorder="1" applyAlignment="1">
      <alignment vertical="center" wrapText="1"/>
    </xf>
    <xf numFmtId="41" fontId="31" fillId="9" borderId="27" xfId="2" applyFont="1" applyFill="1" applyBorder="1" applyAlignment="1">
      <alignment vertical="center" wrapText="1"/>
    </xf>
    <xf numFmtId="0" fontId="31" fillId="0" borderId="195" xfId="3" applyFont="1" applyBorder="1" applyAlignment="1">
      <alignment horizontal="center" vertical="center" wrapText="1"/>
    </xf>
    <xf numFmtId="0" fontId="33" fillId="0" borderId="80" xfId="3" applyFont="1" applyFill="1" applyBorder="1" applyAlignment="1">
      <alignment horizontal="center" vertical="center" wrapText="1"/>
    </xf>
    <xf numFmtId="207" fontId="70" fillId="2" borderId="18" xfId="2" applyNumberFormat="1" applyFont="1" applyFill="1" applyBorder="1" applyAlignment="1">
      <alignment horizontal="right" vertical="center" wrapText="1"/>
    </xf>
    <xf numFmtId="0" fontId="1" fillId="0" borderId="0" xfId="3" applyFont="1" applyBorder="1" applyAlignment="1">
      <alignment horizontal="center" vertical="center"/>
    </xf>
    <xf numFmtId="0" fontId="64" fillId="0" borderId="0" xfId="3" applyFont="1" applyFill="1" applyBorder="1" applyAlignment="1">
      <alignment horizontal="center" vertical="top"/>
    </xf>
    <xf numFmtId="0" fontId="1" fillId="0" borderId="0" xfId="3" applyFont="1" applyBorder="1" applyAlignment="1">
      <alignment horizontal="center" vertical="top"/>
    </xf>
    <xf numFmtId="0" fontId="64" fillId="0" borderId="0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horizontal="center" vertical="center"/>
    </xf>
    <xf numFmtId="0" fontId="30" fillId="0" borderId="0" xfId="3" applyFont="1" applyBorder="1" applyAlignment="1">
      <alignment horizontal="center" vertical="top"/>
    </xf>
    <xf numFmtId="9" fontId="28" fillId="0" borderId="0" xfId="3" applyNumberFormat="1" applyFont="1" applyFill="1" applyBorder="1" applyAlignment="1">
      <alignment horizontal="center" vertical="top"/>
    </xf>
    <xf numFmtId="0" fontId="23" fillId="0" borderId="0" xfId="3" applyFont="1" applyBorder="1" applyAlignment="1">
      <alignment horizontal="center" vertical="center"/>
    </xf>
    <xf numFmtId="0" fontId="31" fillId="2" borderId="18" xfId="3" applyFont="1" applyFill="1" applyBorder="1" applyAlignment="1">
      <alignment horizontal="left" vertical="center" wrapText="1"/>
    </xf>
    <xf numFmtId="0" fontId="33" fillId="10" borderId="113" xfId="3" applyFont="1" applyFill="1" applyBorder="1" applyAlignment="1">
      <alignment horizontal="center" vertical="center" wrapText="1"/>
    </xf>
    <xf numFmtId="180" fontId="12" fillId="0" borderId="41" xfId="2" applyNumberFormat="1" applyFont="1" applyFill="1" applyBorder="1">
      <alignment vertical="center"/>
    </xf>
    <xf numFmtId="180" fontId="12" fillId="0" borderId="44" xfId="2" applyNumberFormat="1" applyFont="1" applyFill="1" applyBorder="1">
      <alignment vertical="center"/>
    </xf>
    <xf numFmtId="0" fontId="12" fillId="0" borderId="40" xfId="0" applyFont="1" applyFill="1" applyBorder="1">
      <alignment vertical="center"/>
    </xf>
    <xf numFmtId="0" fontId="12" fillId="0" borderId="43" xfId="0" applyFont="1" applyFill="1" applyBorder="1">
      <alignment vertical="center"/>
    </xf>
    <xf numFmtId="0" fontId="54" fillId="2" borderId="130" xfId="0" applyFont="1" applyFill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59" fillId="0" borderId="197" xfId="0" applyFont="1" applyBorder="1" applyAlignment="1">
      <alignment horizontal="center" vertical="center" wrapText="1"/>
    </xf>
    <xf numFmtId="0" fontId="59" fillId="0" borderId="198" xfId="0" applyFont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 shrinkToFit="1"/>
    </xf>
    <xf numFmtId="0" fontId="13" fillId="0" borderId="68" xfId="0" applyFont="1" applyBorder="1" applyAlignment="1">
      <alignment horizontal="center" vertical="center" shrinkToFit="1"/>
    </xf>
    <xf numFmtId="9" fontId="13" fillId="0" borderId="68" xfId="0" applyNumberFormat="1" applyFont="1" applyBorder="1" applyAlignment="1">
      <alignment horizontal="center" vertical="center" shrinkToFit="1"/>
    </xf>
    <xf numFmtId="0" fontId="13" fillId="0" borderId="199" xfId="0" applyFont="1" applyBorder="1" applyAlignment="1">
      <alignment horizontal="center" vertical="center" wrapText="1"/>
    </xf>
    <xf numFmtId="0" fontId="13" fillId="0" borderId="200" xfId="0" applyFont="1" applyBorder="1" applyAlignment="1">
      <alignment horizontal="center" vertical="center" wrapText="1"/>
    </xf>
    <xf numFmtId="191" fontId="0" fillId="2" borderId="27" xfId="3" applyNumberFormat="1" applyFont="1" applyFill="1" applyBorder="1" applyAlignment="1" applyProtection="1">
      <alignment horizontal="center" vertical="center" wrapText="1"/>
      <protection locked="0"/>
    </xf>
    <xf numFmtId="0" fontId="31" fillId="0" borderId="201" xfId="3" applyFont="1" applyFill="1" applyBorder="1" applyAlignment="1">
      <alignment vertical="center" wrapText="1"/>
    </xf>
    <xf numFmtId="0" fontId="31" fillId="0" borderId="202" xfId="3" applyFont="1" applyFill="1" applyBorder="1" applyAlignment="1">
      <alignment vertical="center" wrapText="1"/>
    </xf>
    <xf numFmtId="0" fontId="31" fillId="0" borderId="203" xfId="3" applyFont="1" applyFill="1" applyBorder="1" applyAlignment="1">
      <alignment vertical="center" wrapText="1"/>
    </xf>
    <xf numFmtId="0" fontId="0" fillId="2" borderId="18" xfId="3" applyFont="1" applyFill="1" applyBorder="1" applyAlignment="1">
      <alignment vertical="center" shrinkToFit="1"/>
    </xf>
    <xf numFmtId="0" fontId="31" fillId="2" borderId="18" xfId="3" applyFont="1" applyFill="1" applyBorder="1" applyAlignment="1">
      <alignment vertical="center" shrinkToFit="1"/>
    </xf>
    <xf numFmtId="180" fontId="74" fillId="11" borderId="4" xfId="2" applyNumberFormat="1" applyFont="1" applyFill="1" applyBorder="1" applyAlignment="1">
      <alignment horizontal="center" vertical="center" wrapText="1"/>
    </xf>
    <xf numFmtId="180" fontId="75" fillId="11" borderId="0" xfId="2" applyNumberFormat="1" applyFont="1" applyFill="1" applyBorder="1" applyAlignment="1">
      <alignment horizontal="center" vertical="center" wrapText="1"/>
    </xf>
    <xf numFmtId="180" fontId="75" fillId="11" borderId="0" xfId="2" applyNumberFormat="1" applyFont="1" applyFill="1" applyAlignment="1">
      <alignment horizontal="center" vertical="center" wrapText="1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180" fontId="15" fillId="0" borderId="0" xfId="2" applyNumberFormat="1" applyFont="1" applyBorder="1" applyAlignment="1">
      <alignment horizontal="left" vertical="center"/>
    </xf>
    <xf numFmtId="180" fontId="31" fillId="0" borderId="0" xfId="2" applyNumberFormat="1" applyFont="1" applyBorder="1" applyAlignment="1">
      <alignment vertical="center"/>
    </xf>
    <xf numFmtId="180" fontId="15" fillId="0" borderId="18" xfId="2" applyNumberFormat="1" applyFont="1" applyFill="1" applyBorder="1" applyAlignment="1">
      <alignment horizontal="center" vertical="center" wrapText="1"/>
    </xf>
    <xf numFmtId="14" fontId="77" fillId="10" borderId="18" xfId="2" applyNumberFormat="1" applyFont="1" applyFill="1" applyBorder="1" applyAlignment="1">
      <alignment horizontal="center" vertical="center" wrapText="1"/>
    </xf>
    <xf numFmtId="14" fontId="77" fillId="0" borderId="0" xfId="2" applyNumberFormat="1" applyFont="1" applyFill="1" applyBorder="1" applyAlignment="1">
      <alignment vertical="center" wrapText="1"/>
    </xf>
    <xf numFmtId="180" fontId="31" fillId="0" borderId="0" xfId="2" applyNumberFormat="1" applyFont="1" applyAlignment="1">
      <alignment horizontal="center" vertical="center" wrapText="1"/>
    </xf>
    <xf numFmtId="185" fontId="78" fillId="11" borderId="3" xfId="2" applyNumberFormat="1" applyFont="1" applyFill="1" applyBorder="1" applyAlignment="1">
      <alignment horizontal="center" vertical="center" wrapText="1"/>
    </xf>
    <xf numFmtId="210" fontId="31" fillId="3" borderId="3" xfId="2" applyNumberFormat="1" applyFont="1" applyFill="1" applyBorder="1" applyAlignment="1">
      <alignment horizontal="center" vertical="center" wrapText="1"/>
    </xf>
    <xf numFmtId="193" fontId="31" fillId="4" borderId="3" xfId="2" applyNumberFormat="1" applyFont="1" applyFill="1" applyBorder="1" applyAlignment="1">
      <alignment horizontal="center" vertical="center" wrapText="1"/>
    </xf>
    <xf numFmtId="193" fontId="31" fillId="4" borderId="4" xfId="2" applyNumberFormat="1" applyFont="1" applyFill="1" applyBorder="1" applyAlignment="1">
      <alignment horizontal="center" vertical="center" wrapText="1"/>
    </xf>
    <xf numFmtId="193" fontId="31" fillId="4" borderId="115" xfId="2" applyNumberFormat="1" applyFont="1" applyFill="1" applyBorder="1" applyAlignment="1">
      <alignment horizontal="center" vertical="center" wrapText="1"/>
    </xf>
    <xf numFmtId="210" fontId="31" fillId="3" borderId="115" xfId="2" applyNumberFormat="1" applyFont="1" applyFill="1" applyBorder="1" applyAlignment="1">
      <alignment horizontal="center" vertical="center" wrapText="1"/>
    </xf>
    <xf numFmtId="193" fontId="31" fillId="4" borderId="219" xfId="2" applyNumberFormat="1" applyFont="1" applyFill="1" applyBorder="1" applyAlignment="1">
      <alignment horizontal="center" vertical="center" wrapText="1"/>
    </xf>
    <xf numFmtId="0" fontId="20" fillId="0" borderId="97" xfId="0" applyFont="1" applyFill="1" applyBorder="1" applyAlignment="1">
      <alignment horizontal="center" vertical="center" wrapText="1"/>
    </xf>
    <xf numFmtId="0" fontId="10" fillId="13" borderId="156" xfId="2" applyNumberFormat="1" applyFont="1" applyFill="1" applyBorder="1" applyAlignment="1">
      <alignment horizontal="center" vertical="center"/>
    </xf>
    <xf numFmtId="180" fontId="20" fillId="13" borderId="36" xfId="2" applyNumberFormat="1" applyFont="1" applyFill="1" applyBorder="1" applyAlignment="1">
      <alignment horizontal="center" vertical="center"/>
    </xf>
    <xf numFmtId="180" fontId="12" fillId="0" borderId="125" xfId="0" applyNumberFormat="1" applyFont="1" applyFill="1" applyBorder="1">
      <alignment vertical="center"/>
    </xf>
    <xf numFmtId="180" fontId="12" fillId="0" borderId="127" xfId="0" applyNumberFormat="1" applyFont="1" applyFill="1" applyBorder="1">
      <alignment vertical="center"/>
    </xf>
    <xf numFmtId="180" fontId="12" fillId="0" borderId="196" xfId="0" applyNumberFormat="1" applyFont="1" applyFill="1" applyBorder="1">
      <alignment vertical="center"/>
    </xf>
    <xf numFmtId="180" fontId="12" fillId="0" borderId="128" xfId="0" applyNumberFormat="1" applyFont="1" applyFill="1" applyBorder="1">
      <alignment vertical="center"/>
    </xf>
    <xf numFmtId="180" fontId="12" fillId="0" borderId="126" xfId="0" applyNumberFormat="1" applyFont="1" applyFill="1" applyBorder="1">
      <alignment vertical="center"/>
    </xf>
    <xf numFmtId="180" fontId="12" fillId="0" borderId="129" xfId="0" applyNumberFormat="1" applyFont="1" applyFill="1" applyBorder="1">
      <alignment vertical="center"/>
    </xf>
    <xf numFmtId="0" fontId="48" fillId="5" borderId="193" xfId="0" applyFont="1" applyFill="1" applyBorder="1" applyAlignment="1">
      <alignment horizontal="center" vertical="center" wrapText="1"/>
    </xf>
    <xf numFmtId="49" fontId="30" fillId="0" borderId="0" xfId="0" applyNumberFormat="1" applyFont="1" applyAlignment="1">
      <alignment vertical="center" wrapText="1"/>
    </xf>
    <xf numFmtId="49" fontId="30" fillId="0" borderId="0" xfId="0" applyNumberFormat="1" applyFont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9" fillId="2" borderId="204" xfId="0" applyFont="1" applyFill="1" applyBorder="1" applyAlignment="1">
      <alignment horizontal="center" vertical="center" wrapText="1"/>
    </xf>
    <xf numFmtId="0" fontId="9" fillId="2" borderId="182" xfId="0" applyFont="1" applyFill="1" applyBorder="1" applyAlignment="1">
      <alignment horizontal="center" vertical="center"/>
    </xf>
    <xf numFmtId="0" fontId="9" fillId="2" borderId="205" xfId="0" applyFont="1" applyFill="1" applyBorder="1" applyAlignment="1">
      <alignment horizontal="center" vertical="center"/>
    </xf>
    <xf numFmtId="180" fontId="15" fillId="0" borderId="115" xfId="2" applyNumberFormat="1" applyFont="1" applyFill="1" applyBorder="1" applyAlignment="1">
      <alignment horizontal="center" vertical="center" wrapText="1"/>
    </xf>
    <xf numFmtId="180" fontId="15" fillId="0" borderId="2" xfId="2" applyNumberFormat="1" applyFont="1" applyFill="1" applyBorder="1" applyAlignment="1">
      <alignment horizontal="center" vertical="center" wrapText="1"/>
    </xf>
    <xf numFmtId="180" fontId="15" fillId="6" borderId="115" xfId="2" applyNumberFormat="1" applyFont="1" applyFill="1" applyBorder="1" applyAlignment="1">
      <alignment horizontal="center" vertical="center" wrapText="1"/>
    </xf>
    <xf numFmtId="180" fontId="15" fillId="6" borderId="2" xfId="2" applyNumberFormat="1" applyFont="1" applyFill="1" applyBorder="1" applyAlignment="1">
      <alignment horizontal="center" vertical="center" wrapText="1"/>
    </xf>
    <xf numFmtId="189" fontId="17" fillId="4" borderId="221" xfId="2" applyNumberFormat="1" applyFont="1" applyFill="1" applyBorder="1" applyAlignment="1">
      <alignment horizontal="center" vertical="center"/>
    </xf>
    <xf numFmtId="189" fontId="17" fillId="4" borderId="222" xfId="2" applyNumberFormat="1" applyFont="1" applyFill="1" applyBorder="1" applyAlignment="1">
      <alignment horizontal="center" vertical="center"/>
    </xf>
    <xf numFmtId="189" fontId="17" fillId="4" borderId="223" xfId="2" applyNumberFormat="1" applyFont="1" applyFill="1" applyBorder="1" applyAlignment="1">
      <alignment horizontal="center" vertical="center"/>
    </xf>
    <xf numFmtId="0" fontId="16" fillId="0" borderId="115" xfId="2" applyNumberFormat="1" applyFont="1" applyBorder="1" applyAlignment="1">
      <alignment horizontal="center" vertical="center" wrapText="1"/>
    </xf>
    <xf numFmtId="0" fontId="16" fillId="0" borderId="2" xfId="2" applyNumberFormat="1" applyFont="1" applyBorder="1" applyAlignment="1">
      <alignment horizontal="center" vertical="center" wrapText="1"/>
    </xf>
    <xf numFmtId="180" fontId="15" fillId="0" borderId="3" xfId="2" applyNumberFormat="1" applyFont="1" applyFill="1" applyBorder="1" applyAlignment="1">
      <alignment horizontal="center" vertical="center" wrapText="1"/>
    </xf>
    <xf numFmtId="0" fontId="16" fillId="0" borderId="2" xfId="2" applyNumberFormat="1" applyFont="1" applyFill="1" applyBorder="1" applyAlignment="1">
      <alignment horizontal="center" vertical="center" wrapText="1"/>
    </xf>
    <xf numFmtId="0" fontId="16" fillId="0" borderId="3" xfId="2" applyNumberFormat="1" applyFont="1" applyFill="1" applyBorder="1" applyAlignment="1">
      <alignment horizontal="center" vertical="center" wrapText="1"/>
    </xf>
    <xf numFmtId="180" fontId="15" fillId="0" borderId="115" xfId="2" applyNumberFormat="1" applyFont="1" applyBorder="1" applyAlignment="1">
      <alignment horizontal="center" vertical="center" wrapText="1"/>
    </xf>
    <xf numFmtId="180" fontId="15" fillId="0" borderId="20" xfId="2" applyNumberFormat="1" applyFont="1" applyBorder="1" applyAlignment="1">
      <alignment horizontal="center" vertical="center" wrapText="1"/>
    </xf>
    <xf numFmtId="0" fontId="16" fillId="0" borderId="20" xfId="2" applyNumberFormat="1" applyFont="1" applyBorder="1" applyAlignment="1">
      <alignment horizontal="center" vertical="center" wrapText="1"/>
    </xf>
    <xf numFmtId="0" fontId="16" fillId="0" borderId="115" xfId="2" applyNumberFormat="1" applyFont="1" applyFill="1" applyBorder="1" applyAlignment="1">
      <alignment horizontal="center" vertical="center" wrapText="1"/>
    </xf>
    <xf numFmtId="0" fontId="16" fillId="0" borderId="20" xfId="2" applyNumberFormat="1" applyFont="1" applyFill="1" applyBorder="1" applyAlignment="1">
      <alignment horizontal="center" vertical="center" wrapText="1"/>
    </xf>
    <xf numFmtId="180" fontId="15" fillId="0" borderId="2" xfId="2" applyNumberFormat="1" applyFont="1" applyBorder="1" applyAlignment="1">
      <alignment horizontal="center" vertical="center" wrapText="1"/>
    </xf>
    <xf numFmtId="180" fontId="15" fillId="0" borderId="215" xfId="2" applyNumberFormat="1" applyFont="1" applyBorder="1" applyAlignment="1">
      <alignment horizontal="center" vertical="center" wrapText="1"/>
    </xf>
    <xf numFmtId="180" fontId="15" fillId="0" borderId="22" xfId="2" applyNumberFormat="1" applyFont="1" applyBorder="1" applyAlignment="1">
      <alignment horizontal="center" vertical="center" wrapText="1"/>
    </xf>
    <xf numFmtId="180" fontId="15" fillId="0" borderId="217" xfId="2" applyNumberFormat="1" applyFont="1" applyBorder="1" applyAlignment="1">
      <alignment horizontal="center" vertical="center" wrapText="1"/>
    </xf>
    <xf numFmtId="180" fontId="16" fillId="0" borderId="210" xfId="2" applyNumberFormat="1" applyFont="1" applyBorder="1" applyAlignment="1">
      <alignment horizontal="center" vertical="center" wrapText="1"/>
    </xf>
    <xf numFmtId="180" fontId="16" fillId="0" borderId="3" xfId="2" applyNumberFormat="1" applyFont="1" applyBorder="1" applyAlignment="1">
      <alignment horizontal="center" vertical="center" wrapText="1"/>
    </xf>
    <xf numFmtId="180" fontId="15" fillId="0" borderId="3" xfId="2" applyNumberFormat="1" applyFont="1" applyBorder="1" applyAlignment="1">
      <alignment horizontal="center" vertical="center" wrapText="1"/>
    </xf>
    <xf numFmtId="180" fontId="15" fillId="0" borderId="215" xfId="2" applyNumberFormat="1" applyFont="1" applyFill="1" applyBorder="1" applyAlignment="1">
      <alignment horizontal="center" vertical="center" wrapText="1"/>
    </xf>
    <xf numFmtId="180" fontId="15" fillId="0" borderId="22" xfId="2" applyNumberFormat="1" applyFont="1" applyFill="1" applyBorder="1" applyAlignment="1">
      <alignment horizontal="center" vertical="center" wrapText="1"/>
    </xf>
    <xf numFmtId="180" fontId="16" fillId="0" borderId="216" xfId="2" applyNumberFormat="1" applyFont="1" applyFill="1" applyBorder="1" applyAlignment="1">
      <alignment horizontal="center" vertical="center" wrapText="1"/>
    </xf>
    <xf numFmtId="180" fontId="16" fillId="0" borderId="162" xfId="2" applyNumberFormat="1" applyFont="1" applyFill="1" applyBorder="1" applyAlignment="1">
      <alignment horizontal="center" vertical="center" wrapText="1"/>
    </xf>
    <xf numFmtId="0" fontId="76" fillId="12" borderId="0" xfId="0" applyFont="1" applyFill="1" applyAlignment="1">
      <alignment horizontal="center" vertical="center"/>
    </xf>
    <xf numFmtId="180" fontId="15" fillId="0" borderId="218" xfId="2" applyNumberFormat="1" applyFont="1" applyFill="1" applyBorder="1" applyAlignment="1">
      <alignment horizontal="center" vertical="center" wrapText="1"/>
    </xf>
    <xf numFmtId="180" fontId="15" fillId="0" borderId="217" xfId="2" applyNumberFormat="1" applyFont="1" applyFill="1" applyBorder="1" applyAlignment="1">
      <alignment horizontal="center" vertical="center" wrapText="1"/>
    </xf>
    <xf numFmtId="180" fontId="15" fillId="0" borderId="219" xfId="2" applyNumberFormat="1" applyFont="1" applyFill="1" applyBorder="1" applyAlignment="1">
      <alignment horizontal="center" vertical="center" wrapText="1"/>
    </xf>
    <xf numFmtId="180" fontId="15" fillId="0" borderId="158" xfId="2" applyNumberFormat="1" applyFont="1" applyFill="1" applyBorder="1" applyAlignment="1">
      <alignment horizontal="center" vertical="center" wrapText="1"/>
    </xf>
    <xf numFmtId="180" fontId="15" fillId="0" borderId="7" xfId="2" applyNumberFormat="1" applyFont="1" applyFill="1" applyBorder="1" applyAlignment="1">
      <alignment horizontal="center" vertical="center" wrapText="1"/>
    </xf>
    <xf numFmtId="180" fontId="15" fillId="0" borderId="220" xfId="2" applyNumberFormat="1" applyFont="1" applyFill="1" applyBorder="1" applyAlignment="1">
      <alignment horizontal="center" vertical="center" wrapText="1"/>
    </xf>
    <xf numFmtId="0" fontId="15" fillId="4" borderId="4" xfId="2" applyNumberFormat="1" applyFont="1" applyFill="1" applyBorder="1" applyAlignment="1">
      <alignment horizontal="left" vertical="center" wrapText="1"/>
    </xf>
    <xf numFmtId="0" fontId="15" fillId="4" borderId="8" xfId="2" applyNumberFormat="1" applyFont="1" applyFill="1" applyBorder="1" applyAlignment="1">
      <alignment horizontal="left" vertical="center" wrapText="1"/>
    </xf>
    <xf numFmtId="0" fontId="15" fillId="4" borderId="158" xfId="2" applyNumberFormat="1" applyFont="1" applyFill="1" applyBorder="1" applyAlignment="1">
      <alignment horizontal="left" vertical="center" wrapText="1"/>
    </xf>
    <xf numFmtId="0" fontId="16" fillId="6" borderId="115" xfId="2" applyNumberFormat="1" applyFont="1" applyFill="1" applyBorder="1" applyAlignment="1">
      <alignment horizontal="center" vertical="center" wrapText="1"/>
    </xf>
    <xf numFmtId="0" fontId="16" fillId="6" borderId="2" xfId="2" applyNumberFormat="1" applyFont="1" applyFill="1" applyBorder="1" applyAlignment="1">
      <alignment horizontal="center" vertical="center" wrapText="1"/>
    </xf>
    <xf numFmtId="0" fontId="16" fillId="0" borderId="3" xfId="2" applyNumberFormat="1" applyFont="1" applyBorder="1" applyAlignment="1">
      <alignment horizontal="center" vertical="center" wrapText="1"/>
    </xf>
    <xf numFmtId="180" fontId="15" fillId="0" borderId="206" xfId="2" applyNumberFormat="1" applyFont="1" applyBorder="1" applyAlignment="1">
      <alignment horizontal="center" vertical="center" wrapText="1"/>
    </xf>
    <xf numFmtId="180" fontId="15" fillId="0" borderId="207" xfId="2" applyNumberFormat="1" applyFont="1" applyBorder="1" applyAlignment="1">
      <alignment horizontal="center" vertical="center" wrapText="1"/>
    </xf>
    <xf numFmtId="180" fontId="15" fillId="0" borderId="208" xfId="2" applyNumberFormat="1" applyFont="1" applyBorder="1" applyAlignment="1">
      <alignment horizontal="center" vertical="center" wrapText="1"/>
    </xf>
    <xf numFmtId="180" fontId="17" fillId="3" borderId="209" xfId="2" applyNumberFormat="1" applyFont="1" applyFill="1" applyBorder="1" applyAlignment="1">
      <alignment horizontal="center" vertical="center" wrapText="1"/>
    </xf>
    <xf numFmtId="180" fontId="17" fillId="3" borderId="210" xfId="2" applyNumberFormat="1" applyFont="1" applyFill="1" applyBorder="1" applyAlignment="1">
      <alignment horizontal="center" vertical="center" wrapText="1"/>
    </xf>
    <xf numFmtId="0" fontId="0" fillId="0" borderId="211" xfId="0" applyBorder="1" applyAlignment="1">
      <alignment horizontal="center" vertical="center"/>
    </xf>
    <xf numFmtId="0" fontId="0" fillId="0" borderId="207" xfId="0" applyBorder="1" applyAlignment="1">
      <alignment horizontal="center" vertical="center"/>
    </xf>
    <xf numFmtId="0" fontId="0" fillId="0" borderId="212" xfId="0" applyBorder="1" applyAlignment="1">
      <alignment horizontal="center" vertical="center"/>
    </xf>
    <xf numFmtId="180" fontId="17" fillId="3" borderId="213" xfId="2" applyNumberFormat="1" applyFont="1" applyFill="1" applyBorder="1" applyAlignment="1">
      <alignment horizontal="center" vertical="center" wrapText="1"/>
    </xf>
    <xf numFmtId="180" fontId="17" fillId="3" borderId="214" xfId="2" applyNumberFormat="1" applyFont="1" applyFill="1" applyBorder="1" applyAlignment="1">
      <alignment horizontal="center" vertical="center" wrapText="1"/>
    </xf>
    <xf numFmtId="0" fontId="16" fillId="6" borderId="3" xfId="2" applyNumberFormat="1" applyFont="1" applyFill="1" applyBorder="1" applyAlignment="1">
      <alignment horizontal="center" vertical="center" wrapText="1"/>
    </xf>
    <xf numFmtId="0" fontId="66" fillId="0" borderId="11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97" xfId="0" applyFont="1" applyFill="1" applyBorder="1" applyAlignment="1">
      <alignment horizontal="center" vertical="center"/>
    </xf>
    <xf numFmtId="0" fontId="10" fillId="0" borderId="14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20" fillId="0" borderId="156" xfId="0" applyFont="1" applyFill="1" applyBorder="1" applyAlignment="1">
      <alignment horizontal="center" vertical="center"/>
    </xf>
    <xf numFmtId="0" fontId="20" fillId="0" borderId="39" xfId="0" applyFont="1" applyFill="1" applyBorder="1" applyAlignment="1">
      <alignment horizontal="center" vertical="center"/>
    </xf>
    <xf numFmtId="0" fontId="20" fillId="0" borderId="230" xfId="0" applyFont="1" applyFill="1" applyBorder="1" applyAlignment="1">
      <alignment horizontal="center" vertical="center"/>
    </xf>
    <xf numFmtId="0" fontId="20" fillId="0" borderId="231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233" xfId="0" applyFont="1" applyFill="1" applyBorder="1" applyAlignment="1">
      <alignment horizontal="center" vertical="center"/>
    </xf>
    <xf numFmtId="0" fontId="20" fillId="0" borderId="93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34" xfId="0" applyFont="1" applyFill="1" applyBorder="1" applyAlignment="1">
      <alignment horizontal="center" vertical="center" wrapText="1"/>
    </xf>
    <xf numFmtId="0" fontId="20" fillId="0" borderId="225" xfId="0" applyFont="1" applyFill="1" applyBorder="1" applyAlignment="1">
      <alignment horizontal="center" vertical="center"/>
    </xf>
    <xf numFmtId="0" fontId="10" fillId="0" borderId="97" xfId="0" applyFont="1" applyFill="1" applyBorder="1" applyAlignment="1">
      <alignment horizontal="center" vertical="center" wrapText="1"/>
    </xf>
    <xf numFmtId="0" fontId="10" fillId="0" borderId="142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20" fillId="0" borderId="97" xfId="0" applyFont="1" applyFill="1" applyBorder="1" applyAlignment="1">
      <alignment horizontal="left" vertical="center"/>
    </xf>
    <xf numFmtId="0" fontId="20" fillId="0" borderId="27" xfId="0" applyFont="1" applyFill="1" applyBorder="1" applyAlignment="1">
      <alignment horizontal="left" vertical="center"/>
    </xf>
    <xf numFmtId="0" fontId="20" fillId="13" borderId="156" xfId="0" applyFont="1" applyFill="1" applyBorder="1" applyAlignment="1">
      <alignment horizontal="center" vertical="center"/>
    </xf>
    <xf numFmtId="0" fontId="20" fillId="13" borderId="263" xfId="0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0" fontId="20" fillId="0" borderId="93" xfId="0" applyFont="1" applyFill="1" applyBorder="1" applyAlignment="1">
      <alignment horizontal="center" vertical="center" wrapText="1"/>
    </xf>
    <xf numFmtId="0" fontId="20" fillId="0" borderId="98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228" xfId="0" applyFont="1" applyFill="1" applyBorder="1" applyAlignment="1">
      <alignment horizontal="center" vertical="center"/>
    </xf>
    <xf numFmtId="0" fontId="20" fillId="0" borderId="229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left" vertical="center" wrapText="1"/>
    </xf>
    <xf numFmtId="0" fontId="20" fillId="0" borderId="27" xfId="0" applyFont="1" applyFill="1" applyBorder="1" applyAlignment="1">
      <alignment horizontal="left" vertical="center" wrapText="1"/>
    </xf>
    <xf numFmtId="177" fontId="10" fillId="0" borderId="26" xfId="2" applyNumberFormat="1" applyFont="1" applyFill="1" applyBorder="1" applyAlignment="1">
      <alignment horizontal="center" vertical="center"/>
    </xf>
    <xf numFmtId="177" fontId="10" fillId="0" borderId="118" xfId="2" applyNumberFormat="1" applyFont="1" applyFill="1" applyBorder="1" applyAlignment="1">
      <alignment horizontal="center" vertical="center"/>
    </xf>
    <xf numFmtId="0" fontId="20" fillId="0" borderId="146" xfId="0" applyFont="1" applyFill="1" applyBorder="1" applyAlignment="1">
      <alignment horizontal="center" vertical="center" wrapText="1"/>
    </xf>
    <xf numFmtId="0" fontId="0" fillId="0" borderId="255" xfId="0" applyBorder="1">
      <alignment vertical="center"/>
    </xf>
    <xf numFmtId="0" fontId="20" fillId="0" borderId="46" xfId="0" applyFont="1" applyFill="1" applyBorder="1" applyAlignment="1">
      <alignment horizontal="center" vertical="center"/>
    </xf>
    <xf numFmtId="0" fontId="20" fillId="0" borderId="232" xfId="0" applyFont="1" applyFill="1" applyBorder="1" applyAlignment="1">
      <alignment horizontal="center" vertical="center"/>
    </xf>
    <xf numFmtId="0" fontId="10" fillId="0" borderId="146" xfId="0" applyFont="1" applyFill="1" applyBorder="1" applyAlignment="1">
      <alignment horizontal="center" vertical="center" wrapText="1"/>
    </xf>
    <xf numFmtId="0" fontId="10" fillId="0" borderId="255" xfId="0" applyFont="1" applyFill="1" applyBorder="1" applyAlignment="1">
      <alignment horizontal="center" vertical="center" wrapText="1"/>
    </xf>
    <xf numFmtId="0" fontId="66" fillId="0" borderId="147" xfId="0" applyFont="1" applyFill="1" applyBorder="1" applyAlignment="1">
      <alignment horizontal="center" vertical="center" wrapText="1"/>
    </xf>
    <xf numFmtId="0" fontId="66" fillId="0" borderId="147" xfId="0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0" fontId="18" fillId="0" borderId="116" xfId="0" applyFont="1" applyFill="1" applyBorder="1" applyAlignment="1">
      <alignment horizontal="center" vertical="center"/>
    </xf>
    <xf numFmtId="0" fontId="18" fillId="0" borderId="118" xfId="0" applyFont="1" applyFill="1" applyBorder="1" applyAlignment="1">
      <alignment horizontal="center" vertical="center"/>
    </xf>
    <xf numFmtId="0" fontId="20" fillId="0" borderId="97" xfId="0" applyFont="1" applyFill="1" applyBorder="1" applyAlignment="1">
      <alignment horizontal="left" vertical="center" wrapText="1"/>
    </xf>
    <xf numFmtId="0" fontId="20" fillId="0" borderId="148" xfId="0" applyFont="1" applyFill="1" applyBorder="1" applyAlignment="1">
      <alignment horizontal="left" vertical="center"/>
    </xf>
    <xf numFmtId="0" fontId="10" fillId="4" borderId="97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187" xfId="0" applyFont="1" applyFill="1" applyBorder="1" applyAlignment="1">
      <alignment horizontal="center" vertical="center"/>
    </xf>
    <xf numFmtId="0" fontId="10" fillId="4" borderId="224" xfId="0" applyFont="1" applyFill="1" applyBorder="1" applyAlignment="1">
      <alignment horizontal="center" vertical="center"/>
    </xf>
    <xf numFmtId="0" fontId="10" fillId="4" borderId="225" xfId="0" applyFont="1" applyFill="1" applyBorder="1" applyAlignment="1">
      <alignment horizontal="center" vertical="center"/>
    </xf>
    <xf numFmtId="0" fontId="10" fillId="4" borderId="226" xfId="0" applyFont="1" applyFill="1" applyBorder="1" applyAlignment="1">
      <alignment horizontal="center" vertical="center"/>
    </xf>
    <xf numFmtId="0" fontId="10" fillId="4" borderId="227" xfId="0" applyFont="1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20" fillId="0" borderId="98" xfId="0" applyFont="1" applyFill="1" applyBorder="1" applyAlignment="1">
      <alignment horizontal="center" vertical="center"/>
    </xf>
    <xf numFmtId="0" fontId="20" fillId="0" borderId="142" xfId="0" applyFont="1" applyFill="1" applyBorder="1" applyAlignment="1">
      <alignment horizontal="left" vertical="center" wrapText="1"/>
    </xf>
    <xf numFmtId="0" fontId="12" fillId="4" borderId="97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148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89" xfId="0" applyFont="1" applyFill="1" applyBorder="1" applyAlignment="1">
      <alignment horizontal="center" vertical="center" wrapText="1"/>
    </xf>
    <xf numFmtId="0" fontId="12" fillId="4" borderId="148" xfId="0" applyFont="1" applyFill="1" applyBorder="1" applyAlignment="1">
      <alignment horizontal="center" vertical="center" wrapText="1"/>
    </xf>
    <xf numFmtId="0" fontId="12" fillId="4" borderId="172" xfId="0" applyFont="1" applyFill="1" applyBorder="1" applyAlignment="1">
      <alignment horizontal="center" vertical="center" wrapText="1"/>
    </xf>
    <xf numFmtId="0" fontId="12" fillId="4" borderId="97" xfId="0" applyFont="1" applyFill="1" applyBorder="1" applyAlignment="1">
      <alignment horizontal="center" vertical="center"/>
    </xf>
    <xf numFmtId="0" fontId="12" fillId="4" borderId="172" xfId="0" applyFont="1" applyFill="1" applyBorder="1" applyAlignment="1">
      <alignment horizontal="center" vertical="center"/>
    </xf>
    <xf numFmtId="43" fontId="13" fillId="5" borderId="97" xfId="2" applyNumberFormat="1" applyFont="1" applyFill="1" applyBorder="1" applyAlignment="1">
      <alignment horizontal="center" vertical="center"/>
    </xf>
    <xf numFmtId="0" fontId="0" fillId="5" borderId="27" xfId="0" applyFill="1" applyBorder="1">
      <alignment vertical="center"/>
    </xf>
    <xf numFmtId="43" fontId="13" fillId="5" borderId="172" xfId="2" applyNumberFormat="1" applyFont="1" applyFill="1" applyBorder="1" applyAlignment="1">
      <alignment horizontal="center" vertical="center"/>
    </xf>
    <xf numFmtId="43" fontId="13" fillId="5" borderId="27" xfId="2" applyNumberFormat="1" applyFont="1" applyFill="1" applyBorder="1" applyAlignment="1">
      <alignment horizontal="center" vertical="center"/>
    </xf>
    <xf numFmtId="43" fontId="13" fillId="5" borderId="97" xfId="0" applyNumberFormat="1" applyFont="1" applyFill="1" applyBorder="1" applyAlignment="1">
      <alignment horizontal="center" vertical="center"/>
    </xf>
    <xf numFmtId="43" fontId="13" fillId="5" borderId="148" xfId="0" applyNumberFormat="1" applyFont="1" applyFill="1" applyBorder="1" applyAlignment="1">
      <alignment horizontal="center" vertical="center"/>
    </xf>
    <xf numFmtId="43" fontId="13" fillId="5" borderId="27" xfId="0" applyNumberFormat="1" applyFont="1" applyFill="1" applyBorder="1" applyAlignment="1">
      <alignment horizontal="center" vertical="center"/>
    </xf>
    <xf numFmtId="41" fontId="47" fillId="2" borderId="194" xfId="2" applyFont="1" applyFill="1" applyBorder="1" applyAlignment="1">
      <alignment horizontal="center" vertical="center" wrapText="1"/>
    </xf>
    <xf numFmtId="41" fontId="47" fillId="2" borderId="195" xfId="2" applyFont="1" applyFill="1" applyBorder="1" applyAlignment="1">
      <alignment horizontal="center" vertical="center" wrapText="1"/>
    </xf>
    <xf numFmtId="208" fontId="70" fillId="2" borderId="97" xfId="2" applyNumberFormat="1" applyFont="1" applyFill="1" applyBorder="1" applyAlignment="1">
      <alignment horizontal="center" vertical="center" wrapText="1"/>
    </xf>
    <xf numFmtId="208" fontId="70" fillId="2" borderId="27" xfId="2" applyNumberFormat="1" applyFont="1" applyFill="1" applyBorder="1" applyAlignment="1">
      <alignment horizontal="center" vertical="center" wrapText="1"/>
    </xf>
    <xf numFmtId="207" fontId="61" fillId="2" borderId="97" xfId="2" applyNumberFormat="1" applyFont="1" applyFill="1" applyBorder="1" applyAlignment="1">
      <alignment horizontal="center" vertical="center" wrapText="1"/>
    </xf>
    <xf numFmtId="207" fontId="61" fillId="2" borderId="27" xfId="2" applyNumberFormat="1" applyFont="1" applyFill="1" applyBorder="1" applyAlignment="1">
      <alignment horizontal="center" vertical="center" wrapText="1"/>
    </xf>
    <xf numFmtId="207" fontId="60" fillId="2" borderId="97" xfId="2" applyNumberFormat="1" applyFont="1" applyFill="1" applyBorder="1" applyAlignment="1">
      <alignment horizontal="center" vertical="center" wrapText="1"/>
    </xf>
    <xf numFmtId="207" fontId="60" fillId="2" borderId="27" xfId="2" applyNumberFormat="1" applyFont="1" applyFill="1" applyBorder="1" applyAlignment="1">
      <alignment horizontal="center" vertical="center" wrapText="1"/>
    </xf>
    <xf numFmtId="41" fontId="49" fillId="0" borderId="235" xfId="2" applyFont="1" applyFill="1" applyBorder="1" applyAlignment="1">
      <alignment horizontal="center" vertical="center" wrapText="1"/>
    </xf>
    <xf numFmtId="41" fontId="49" fillId="0" borderId="236" xfId="2" applyFont="1" applyFill="1" applyBorder="1" applyAlignment="1">
      <alignment horizontal="center" vertical="center" wrapText="1"/>
    </xf>
    <xf numFmtId="41" fontId="59" fillId="2" borderId="97" xfId="2" applyFont="1" applyFill="1" applyBorder="1" applyAlignment="1">
      <alignment horizontal="center" vertical="center" wrapText="1"/>
    </xf>
    <xf numFmtId="41" fontId="59" fillId="2" borderId="27" xfId="2" applyFont="1" applyFill="1" applyBorder="1" applyAlignment="1">
      <alignment horizontal="center" vertical="center" wrapText="1"/>
    </xf>
    <xf numFmtId="207" fontId="61" fillId="2" borderId="97" xfId="2" applyNumberFormat="1" applyFont="1" applyFill="1" applyBorder="1" applyAlignment="1">
      <alignment vertical="center" wrapText="1"/>
    </xf>
    <xf numFmtId="207" fontId="61" fillId="2" borderId="27" xfId="2" applyNumberFormat="1" applyFont="1" applyFill="1" applyBorder="1" applyAlignment="1">
      <alignment vertical="center" wrapText="1"/>
    </xf>
    <xf numFmtId="207" fontId="47" fillId="2" borderId="97" xfId="2" applyNumberFormat="1" applyFont="1" applyFill="1" applyBorder="1" applyAlignment="1">
      <alignment horizontal="center" vertical="center" wrapText="1"/>
    </xf>
    <xf numFmtId="207" fontId="47" fillId="2" borderId="27" xfId="2" applyNumberFormat="1" applyFont="1" applyFill="1" applyBorder="1" applyAlignment="1">
      <alignment horizontal="center" vertical="center" wrapText="1"/>
    </xf>
    <xf numFmtId="209" fontId="70" fillId="2" borderId="97" xfId="2" applyNumberFormat="1" applyFont="1" applyFill="1" applyBorder="1" applyAlignment="1">
      <alignment horizontal="center" vertical="center" wrapText="1"/>
    </xf>
    <xf numFmtId="209" fontId="70" fillId="2" borderId="27" xfId="2" applyNumberFormat="1" applyFont="1" applyFill="1" applyBorder="1" applyAlignment="1">
      <alignment horizontal="center" vertical="center" wrapText="1"/>
    </xf>
    <xf numFmtId="41" fontId="47" fillId="0" borderId="235" xfId="2" applyFont="1" applyFill="1" applyBorder="1" applyAlignment="1">
      <alignment horizontal="center" vertical="center" wrapText="1"/>
    </xf>
    <xf numFmtId="41" fontId="47" fillId="0" borderId="236" xfId="2" applyFont="1" applyFill="1" applyBorder="1" applyAlignment="1">
      <alignment horizontal="center" vertical="center" wrapText="1"/>
    </xf>
    <xf numFmtId="207" fontId="71" fillId="2" borderId="97" xfId="2" applyNumberFormat="1" applyFont="1" applyFill="1" applyBorder="1" applyAlignment="1">
      <alignment horizontal="right" vertical="center" wrapText="1"/>
    </xf>
    <xf numFmtId="207" fontId="71" fillId="2" borderId="27" xfId="2" applyNumberFormat="1" applyFont="1" applyFill="1" applyBorder="1" applyAlignment="1">
      <alignment horizontal="right" vertical="center" wrapText="1"/>
    </xf>
    <xf numFmtId="0" fontId="47" fillId="0" borderId="172" xfId="0" applyFont="1" applyFill="1" applyBorder="1" applyAlignment="1">
      <alignment horizontal="center" vertical="center" wrapText="1"/>
    </xf>
    <xf numFmtId="0" fontId="47" fillId="0" borderId="88" xfId="0" applyFont="1" applyFill="1" applyBorder="1" applyAlignment="1">
      <alignment horizontal="center" vertical="center" wrapText="1"/>
    </xf>
    <xf numFmtId="0" fontId="47" fillId="0" borderId="113" xfId="0" applyFont="1" applyFill="1" applyBorder="1" applyAlignment="1">
      <alignment horizontal="center" vertical="center" wrapText="1"/>
    </xf>
    <xf numFmtId="0" fontId="47" fillId="0" borderId="131" xfId="0" applyFont="1" applyFill="1" applyBorder="1" applyAlignment="1">
      <alignment horizontal="center" vertical="center" wrapText="1"/>
    </xf>
    <xf numFmtId="49" fontId="33" fillId="0" borderId="112" xfId="3" applyNumberFormat="1" applyFont="1" applyFill="1" applyBorder="1" applyAlignment="1">
      <alignment horizontal="center" vertical="center" wrapText="1"/>
    </xf>
    <xf numFmtId="49" fontId="33" fillId="0" borderId="83" xfId="3" applyNumberFormat="1" applyFont="1" applyFill="1" applyBorder="1" applyAlignment="1">
      <alignment horizontal="center" vertical="center" wrapText="1"/>
    </xf>
    <xf numFmtId="49" fontId="33" fillId="0" borderId="114" xfId="3" applyNumberFormat="1" applyFont="1" applyFill="1" applyBorder="1" applyAlignment="1">
      <alignment horizontal="center" vertical="center" wrapText="1"/>
    </xf>
    <xf numFmtId="0" fontId="33" fillId="0" borderId="88" xfId="3" applyFont="1" applyFill="1" applyBorder="1" applyAlignment="1">
      <alignment horizontal="center" vertical="center" wrapText="1"/>
    </xf>
    <xf numFmtId="0" fontId="33" fillId="0" borderId="28" xfId="3" applyFont="1" applyFill="1" applyBorder="1" applyAlignment="1">
      <alignment horizontal="center" vertical="center" wrapText="1"/>
    </xf>
    <xf numFmtId="0" fontId="33" fillId="0" borderId="113" xfId="3" applyFont="1" applyFill="1" applyBorder="1" applyAlignment="1">
      <alignment horizontal="center" vertical="center" wrapText="1"/>
    </xf>
    <xf numFmtId="0" fontId="33" fillId="0" borderId="18" xfId="3" applyFont="1" applyFill="1" applyBorder="1" applyAlignment="1">
      <alignment horizontal="center" vertical="center" wrapText="1"/>
    </xf>
    <xf numFmtId="0" fontId="33" fillId="0" borderId="89" xfId="3" applyFont="1" applyFill="1" applyBorder="1" applyAlignment="1">
      <alignment horizontal="center" vertical="center" wrapText="1"/>
    </xf>
    <xf numFmtId="0" fontId="33" fillId="0" borderId="27" xfId="3" applyFont="1" applyFill="1" applyBorder="1" applyAlignment="1">
      <alignment horizontal="center" vertical="center" wrapText="1"/>
    </xf>
    <xf numFmtId="41" fontId="33" fillId="0" borderId="89" xfId="2" applyFont="1" applyFill="1" applyBorder="1" applyAlignment="1">
      <alignment horizontal="center" vertical="center" wrapText="1"/>
    </xf>
    <xf numFmtId="41" fontId="33" fillId="0" borderId="27" xfId="2" applyFont="1" applyFill="1" applyBorder="1" applyAlignment="1">
      <alignment horizontal="center" vertical="center" wrapText="1"/>
    </xf>
    <xf numFmtId="0" fontId="73" fillId="0" borderId="202" xfId="3" applyFont="1" applyFill="1" applyBorder="1" applyAlignment="1">
      <alignment horizontal="center" vertical="center" wrapText="1"/>
    </xf>
    <xf numFmtId="177" fontId="33" fillId="0" borderId="89" xfId="3" applyNumberFormat="1" applyFont="1" applyBorder="1" applyAlignment="1">
      <alignment horizontal="center" vertical="center" wrapText="1"/>
    </xf>
    <xf numFmtId="177" fontId="33" fillId="0" borderId="27" xfId="3" applyNumberFormat="1" applyFont="1" applyBorder="1" applyAlignment="1">
      <alignment horizontal="center" vertical="center" wrapText="1"/>
    </xf>
    <xf numFmtId="0" fontId="33" fillId="0" borderId="104" xfId="3" applyFont="1" applyBorder="1" applyAlignment="1">
      <alignment horizontal="center" vertical="center" wrapText="1"/>
    </xf>
    <xf numFmtId="0" fontId="33" fillId="0" borderId="195" xfId="3" applyFont="1" applyBorder="1" applyAlignment="1">
      <alignment horizontal="center" vertical="center" wrapText="1"/>
    </xf>
    <xf numFmtId="49" fontId="33" fillId="0" borderId="89" xfId="3" applyNumberFormat="1" applyFont="1" applyFill="1" applyBorder="1" applyAlignment="1">
      <alignment horizontal="center" vertical="center" wrapText="1"/>
    </xf>
    <xf numFmtId="49" fontId="33" fillId="0" borderId="27" xfId="3" applyNumberFormat="1" applyFont="1" applyFill="1" applyBorder="1" applyAlignment="1">
      <alignment horizontal="center" vertical="center" wrapText="1"/>
    </xf>
    <xf numFmtId="0" fontId="43" fillId="0" borderId="0" xfId="2" applyNumberFormat="1" applyFont="1" applyFill="1" applyBorder="1" applyAlignment="1">
      <alignment horizontal="left" vertical="center"/>
    </xf>
    <xf numFmtId="0" fontId="33" fillId="0" borderId="0" xfId="3" applyFont="1" applyFill="1" applyBorder="1" applyAlignment="1">
      <alignment horizontal="left" vertical="center"/>
    </xf>
    <xf numFmtId="0" fontId="31" fillId="0" borderId="32" xfId="3" applyFont="1" applyFill="1" applyBorder="1" applyAlignment="1">
      <alignment horizontal="center" vertical="center" wrapText="1"/>
    </xf>
    <xf numFmtId="0" fontId="31" fillId="0" borderId="116" xfId="3" applyFont="1" applyFill="1" applyBorder="1" applyAlignment="1">
      <alignment horizontal="center" vertical="center" wrapText="1"/>
    </xf>
    <xf numFmtId="0" fontId="31" fillId="0" borderId="118" xfId="3" applyFont="1" applyFill="1" applyBorder="1" applyAlignment="1">
      <alignment horizontal="center" vertical="center" wrapText="1"/>
    </xf>
    <xf numFmtId="180" fontId="12" fillId="4" borderId="112" xfId="2" applyNumberFormat="1" applyFont="1" applyFill="1" applyBorder="1" applyAlignment="1">
      <alignment horizontal="center" vertical="center"/>
    </xf>
    <xf numFmtId="180" fontId="12" fillId="4" borderId="114" xfId="2" applyNumberFormat="1" applyFont="1" applyFill="1" applyBorder="1" applyAlignment="1">
      <alignment horizontal="center" vertical="center"/>
    </xf>
    <xf numFmtId="193" fontId="12" fillId="0" borderId="147" xfId="2" applyNumberFormat="1" applyFont="1" applyFill="1" applyBorder="1" applyAlignment="1">
      <alignment horizontal="center" vertical="center"/>
    </xf>
    <xf numFmtId="193" fontId="12" fillId="0" borderId="0" xfId="2" applyNumberFormat="1" applyFont="1" applyFill="1" applyBorder="1" applyAlignment="1">
      <alignment horizontal="center" vertical="center"/>
    </xf>
    <xf numFmtId="193" fontId="12" fillId="0" borderId="153" xfId="2" applyNumberFormat="1" applyFont="1" applyFill="1" applyBorder="1" applyAlignment="1">
      <alignment horizontal="center" vertical="center"/>
    </xf>
    <xf numFmtId="193" fontId="12" fillId="0" borderId="160" xfId="2" applyNumberFormat="1" applyFont="1" applyFill="1" applyBorder="1" applyAlignment="1">
      <alignment horizontal="center" vertical="center"/>
    </xf>
    <xf numFmtId="0" fontId="12" fillId="0" borderId="235" xfId="0" applyFont="1" applyBorder="1" applyAlignment="1">
      <alignment horizontal="center" vertical="center" wrapText="1"/>
    </xf>
    <xf numFmtId="0" fontId="12" fillId="0" borderId="76" xfId="0" applyFont="1" applyBorder="1" applyAlignment="1">
      <alignment horizontal="center" vertical="center"/>
    </xf>
    <xf numFmtId="0" fontId="12" fillId="0" borderId="140" xfId="0" applyFont="1" applyBorder="1" applyAlignment="1">
      <alignment horizontal="center" vertical="center"/>
    </xf>
    <xf numFmtId="0" fontId="12" fillId="0" borderId="236" xfId="0" applyFont="1" applyBorder="1" applyAlignment="1">
      <alignment horizontal="center" vertical="center"/>
    </xf>
    <xf numFmtId="177" fontId="13" fillId="7" borderId="237" xfId="0" applyNumberFormat="1" applyFont="1" applyFill="1" applyBorder="1" applyAlignment="1">
      <alignment horizontal="center" vertical="center"/>
    </xf>
    <xf numFmtId="177" fontId="13" fillId="7" borderId="144" xfId="0" applyNumberFormat="1" applyFont="1" applyFill="1" applyBorder="1" applyAlignment="1">
      <alignment horizontal="center" vertical="center"/>
    </xf>
    <xf numFmtId="180" fontId="12" fillId="0" borderId="97" xfId="2" applyNumberFormat="1" applyFont="1" applyFill="1" applyBorder="1" applyAlignment="1">
      <alignment horizontal="center" vertical="center"/>
    </xf>
    <xf numFmtId="180" fontId="12" fillId="0" borderId="148" xfId="2" applyNumberFormat="1" applyFont="1" applyFill="1" applyBorder="1" applyAlignment="1">
      <alignment horizontal="center" vertical="center"/>
    </xf>
    <xf numFmtId="180" fontId="12" fillId="0" borderId="172" xfId="2" applyNumberFormat="1" applyFont="1" applyFill="1" applyBorder="1" applyAlignment="1">
      <alignment horizontal="center" vertical="center"/>
    </xf>
    <xf numFmtId="10" fontId="12" fillId="0" borderId="148" xfId="1" applyNumberFormat="1" applyFont="1" applyFill="1" applyBorder="1" applyAlignment="1">
      <alignment horizontal="center" vertical="center"/>
    </xf>
    <xf numFmtId="10" fontId="12" fillId="0" borderId="172" xfId="1" applyNumberFormat="1" applyFont="1" applyFill="1" applyBorder="1" applyAlignment="1">
      <alignment horizontal="center" vertical="center"/>
    </xf>
    <xf numFmtId="177" fontId="13" fillId="7" borderId="194" xfId="0" applyNumberFormat="1" applyFont="1" applyFill="1" applyBorder="1" applyAlignment="1">
      <alignment horizontal="center" vertical="center"/>
    </xf>
    <xf numFmtId="177" fontId="13" fillId="7" borderId="195" xfId="0" applyNumberFormat="1" applyFont="1" applyFill="1" applyBorder="1" applyAlignment="1">
      <alignment horizontal="center" vertical="center"/>
    </xf>
    <xf numFmtId="0" fontId="33" fillId="0" borderId="131" xfId="3" applyFont="1" applyBorder="1" applyAlignment="1">
      <alignment horizontal="center" vertical="center" wrapText="1"/>
    </xf>
    <xf numFmtId="0" fontId="31" fillId="0" borderId="29" xfId="3" applyFont="1" applyBorder="1" applyAlignment="1">
      <alignment horizontal="center" vertical="center" wrapText="1"/>
    </xf>
    <xf numFmtId="0" fontId="33" fillId="0" borderId="112" xfId="3" applyFont="1" applyFill="1" applyBorder="1" applyAlignment="1">
      <alignment horizontal="center" vertical="center" wrapText="1"/>
    </xf>
    <xf numFmtId="0" fontId="33" fillId="0" borderId="114" xfId="3" applyFont="1" applyFill="1" applyBorder="1" applyAlignment="1">
      <alignment horizontal="center" vertical="center" wrapText="1"/>
    </xf>
    <xf numFmtId="0" fontId="33" fillId="0" borderId="113" xfId="3" applyFont="1" applyBorder="1" applyAlignment="1">
      <alignment horizontal="center" vertical="center" wrapText="1"/>
    </xf>
    <xf numFmtId="0" fontId="33" fillId="0" borderId="18" xfId="3" applyFont="1" applyBorder="1" applyAlignment="1">
      <alignment horizontal="center" vertical="center" wrapText="1"/>
    </xf>
    <xf numFmtId="0" fontId="43" fillId="0" borderId="19" xfId="2" applyNumberFormat="1" applyFont="1" applyFill="1" applyBorder="1" applyAlignment="1">
      <alignment horizontal="center" vertical="center" wrapText="1"/>
    </xf>
    <xf numFmtId="0" fontId="31" fillId="0" borderId="204" xfId="3" applyFont="1" applyFill="1" applyBorder="1" applyAlignment="1">
      <alignment horizontal="center" vertical="center" wrapText="1"/>
    </xf>
    <xf numFmtId="0" fontId="31" fillId="0" borderId="182" xfId="3" applyFont="1" applyFill="1" applyBorder="1" applyAlignment="1">
      <alignment horizontal="center" vertical="center" wrapText="1"/>
    </xf>
    <xf numFmtId="0" fontId="31" fillId="0" borderId="238" xfId="3" applyFont="1" applyFill="1" applyBorder="1" applyAlignment="1">
      <alignment horizontal="center" vertical="center" wrapText="1"/>
    </xf>
    <xf numFmtId="0" fontId="33" fillId="0" borderId="89" xfId="3" applyFont="1" applyBorder="1" applyAlignment="1">
      <alignment horizontal="center" vertical="center" wrapText="1"/>
    </xf>
    <xf numFmtId="0" fontId="33" fillId="0" borderId="27" xfId="3" applyFont="1" applyBorder="1" applyAlignment="1">
      <alignment horizontal="center" vertical="center" wrapText="1"/>
    </xf>
    <xf numFmtId="177" fontId="13" fillId="7" borderId="97" xfId="0" applyNumberFormat="1" applyFont="1" applyFill="1" applyBorder="1" applyAlignment="1">
      <alignment horizontal="center" vertical="center"/>
    </xf>
    <xf numFmtId="177" fontId="13" fillId="7" borderId="148" xfId="0" applyNumberFormat="1" applyFont="1" applyFill="1" applyBorder="1" applyAlignment="1">
      <alignment horizontal="center" vertical="center"/>
    </xf>
    <xf numFmtId="177" fontId="13" fillId="7" borderId="27" xfId="0" applyNumberFormat="1" applyFont="1" applyFill="1" applyBorder="1" applyAlignment="1">
      <alignment horizontal="center" vertical="center"/>
    </xf>
    <xf numFmtId="0" fontId="12" fillId="4" borderId="239" xfId="0" applyFont="1" applyFill="1" applyBorder="1" applyAlignment="1">
      <alignment horizontal="center" vertical="center"/>
    </xf>
    <xf numFmtId="0" fontId="12" fillId="4" borderId="91" xfId="0" applyFont="1" applyFill="1" applyBorder="1" applyAlignment="1">
      <alignment horizontal="center" vertical="center"/>
    </xf>
    <xf numFmtId="0" fontId="12" fillId="4" borderId="240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121" xfId="0" applyFont="1" applyFill="1" applyBorder="1" applyAlignment="1">
      <alignment horizontal="center" vertical="center"/>
    </xf>
    <xf numFmtId="0" fontId="12" fillId="4" borderId="169" xfId="0" applyFont="1" applyFill="1" applyBorder="1" applyAlignment="1">
      <alignment horizontal="center" vertical="center"/>
    </xf>
    <xf numFmtId="180" fontId="12" fillId="4" borderId="239" xfId="2" applyNumberFormat="1" applyFont="1" applyFill="1" applyBorder="1" applyAlignment="1">
      <alignment horizontal="center" vertical="center"/>
    </xf>
    <xf numFmtId="180" fontId="12" fillId="4" borderId="24" xfId="2" applyNumberFormat="1" applyFont="1" applyFill="1" applyBorder="1" applyAlignment="1">
      <alignment horizontal="center" vertical="center"/>
    </xf>
    <xf numFmtId="180" fontId="12" fillId="4" borderId="241" xfId="2" applyNumberFormat="1" applyFont="1" applyFill="1" applyBorder="1" applyAlignment="1">
      <alignment horizontal="center" vertical="center"/>
    </xf>
    <xf numFmtId="180" fontId="12" fillId="0" borderId="242" xfId="0" applyNumberFormat="1" applyFont="1" applyFill="1" applyBorder="1" applyAlignment="1">
      <alignment horizontal="center" vertical="center"/>
    </xf>
    <xf numFmtId="180" fontId="12" fillId="0" borderId="243" xfId="0" applyNumberFormat="1" applyFont="1" applyFill="1" applyBorder="1" applyAlignment="1">
      <alignment horizontal="center" vertical="center"/>
    </xf>
    <xf numFmtId="180" fontId="12" fillId="0" borderId="244" xfId="0" applyNumberFormat="1" applyFont="1" applyFill="1" applyBorder="1" applyAlignment="1">
      <alignment horizontal="center" vertical="center"/>
    </xf>
    <xf numFmtId="177" fontId="13" fillId="7" borderId="245" xfId="0" applyNumberFormat="1" applyFont="1" applyFill="1" applyBorder="1" applyAlignment="1">
      <alignment horizontal="center" vertical="center"/>
    </xf>
    <xf numFmtId="177" fontId="13" fillId="7" borderId="246" xfId="0" applyNumberFormat="1" applyFont="1" applyFill="1" applyBorder="1" applyAlignment="1">
      <alignment horizontal="center" vertical="center"/>
    </xf>
    <xf numFmtId="177" fontId="13" fillId="7" borderId="247" xfId="0" applyNumberFormat="1" applyFont="1" applyFill="1" applyBorder="1" applyAlignment="1">
      <alignment horizontal="center" vertical="center"/>
    </xf>
    <xf numFmtId="177" fontId="13" fillId="0" borderId="77" xfId="0" applyNumberFormat="1" applyFont="1" applyBorder="1" applyAlignment="1">
      <alignment horizontal="center" vertical="center"/>
    </xf>
    <xf numFmtId="177" fontId="13" fillId="0" borderId="257" xfId="0" applyNumberFormat="1" applyFont="1" applyBorder="1" applyAlignment="1">
      <alignment horizontal="center" vertical="center"/>
    </xf>
    <xf numFmtId="177" fontId="13" fillId="0" borderId="258" xfId="0" applyNumberFormat="1" applyFont="1" applyBorder="1" applyAlignment="1">
      <alignment horizontal="center" vertical="center"/>
    </xf>
    <xf numFmtId="177" fontId="13" fillId="0" borderId="71" xfId="0" applyNumberFormat="1" applyFont="1" applyFill="1" applyBorder="1" applyAlignment="1">
      <alignment horizontal="center" vertical="center"/>
    </xf>
    <xf numFmtId="177" fontId="13" fillId="0" borderId="72" xfId="0" applyNumberFormat="1" applyFont="1" applyFill="1" applyBorder="1" applyAlignment="1">
      <alignment horizontal="center" vertical="center"/>
    </xf>
    <xf numFmtId="177" fontId="13" fillId="0" borderId="259" xfId="0" applyNumberFormat="1" applyFont="1" applyFill="1" applyBorder="1" applyAlignment="1">
      <alignment horizontal="center" vertical="center"/>
    </xf>
    <xf numFmtId="177" fontId="12" fillId="0" borderId="245" xfId="0" applyNumberFormat="1" applyFont="1" applyBorder="1" applyAlignment="1">
      <alignment horizontal="center" vertical="center"/>
    </xf>
    <xf numFmtId="177" fontId="12" fillId="0" borderId="246" xfId="0" applyNumberFormat="1" applyFont="1" applyBorder="1" applyAlignment="1">
      <alignment horizontal="center" vertical="center"/>
    </xf>
    <xf numFmtId="177" fontId="12" fillId="0" borderId="247" xfId="0" applyNumberFormat="1" applyFont="1" applyBorder="1" applyAlignment="1">
      <alignment horizontal="center" vertical="center"/>
    </xf>
    <xf numFmtId="177" fontId="13" fillId="7" borderId="18" xfId="0" applyNumberFormat="1" applyFont="1" applyFill="1" applyBorder="1" applyAlignment="1">
      <alignment horizontal="center" vertical="center"/>
    </xf>
    <xf numFmtId="10" fontId="12" fillId="0" borderId="18" xfId="0" applyNumberFormat="1" applyFont="1" applyBorder="1" applyAlignment="1">
      <alignment horizontal="center" vertical="center"/>
    </xf>
    <xf numFmtId="0" fontId="12" fillId="4" borderId="170" xfId="0" applyFont="1" applyFill="1" applyBorder="1" applyAlignment="1">
      <alignment horizontal="center" vertical="center"/>
    </xf>
    <xf numFmtId="0" fontId="12" fillId="4" borderId="252" xfId="0" applyFont="1" applyFill="1" applyBorder="1" applyAlignment="1">
      <alignment horizontal="center" vertical="center"/>
    </xf>
    <xf numFmtId="0" fontId="12" fillId="4" borderId="92" xfId="0" applyFont="1" applyFill="1" applyBorder="1" applyAlignment="1">
      <alignment horizontal="center" vertical="center"/>
    </xf>
    <xf numFmtId="9" fontId="12" fillId="0" borderId="18" xfId="0" applyNumberFormat="1" applyFont="1" applyFill="1" applyBorder="1" applyAlignment="1">
      <alignment horizontal="center" vertical="center"/>
    </xf>
    <xf numFmtId="0" fontId="12" fillId="4" borderId="253" xfId="0" applyFont="1" applyFill="1" applyBorder="1" applyAlignment="1">
      <alignment horizontal="center" vertical="center"/>
    </xf>
    <xf numFmtId="0" fontId="12" fillId="4" borderId="254" xfId="0" applyFont="1" applyFill="1" applyBorder="1" applyAlignment="1">
      <alignment horizontal="center" vertical="center"/>
    </xf>
    <xf numFmtId="0" fontId="12" fillId="4" borderId="120" xfId="0" applyFont="1" applyFill="1" applyBorder="1" applyAlignment="1">
      <alignment horizontal="center" vertical="center"/>
    </xf>
    <xf numFmtId="0" fontId="12" fillId="4" borderId="255" xfId="0" applyFont="1" applyFill="1" applyBorder="1" applyAlignment="1">
      <alignment horizontal="center" vertical="center"/>
    </xf>
    <xf numFmtId="0" fontId="12" fillId="4" borderId="256" xfId="0" applyFont="1" applyFill="1" applyBorder="1" applyAlignment="1">
      <alignment horizontal="center" vertical="center"/>
    </xf>
    <xf numFmtId="10" fontId="12" fillId="4" borderId="97" xfId="1" applyNumberFormat="1" applyFont="1" applyFill="1" applyBorder="1" applyAlignment="1">
      <alignment horizontal="center" vertical="center"/>
    </xf>
    <xf numFmtId="10" fontId="12" fillId="4" borderId="27" xfId="1" applyNumberFormat="1" applyFont="1" applyFill="1" applyBorder="1" applyAlignment="1">
      <alignment horizontal="center" vertical="center"/>
    </xf>
    <xf numFmtId="177" fontId="12" fillId="0" borderId="245" xfId="0" applyNumberFormat="1" applyFont="1" applyFill="1" applyBorder="1" applyAlignment="1">
      <alignment horizontal="center" vertical="center"/>
    </xf>
    <xf numFmtId="177" fontId="12" fillId="0" borderId="246" xfId="0" applyNumberFormat="1" applyFont="1" applyFill="1" applyBorder="1" applyAlignment="1">
      <alignment horizontal="center" vertical="center"/>
    </xf>
    <xf numFmtId="177" fontId="12" fillId="0" borderId="247" xfId="0" applyNumberFormat="1" applyFont="1" applyFill="1" applyBorder="1" applyAlignment="1">
      <alignment horizontal="center" vertical="center"/>
    </xf>
    <xf numFmtId="177" fontId="12" fillId="0" borderId="248" xfId="0" applyNumberFormat="1" applyFont="1" applyFill="1" applyBorder="1" applyAlignment="1">
      <alignment horizontal="center" vertical="center"/>
    </xf>
    <xf numFmtId="177" fontId="12" fillId="0" borderId="249" xfId="0" applyNumberFormat="1" applyFont="1" applyFill="1" applyBorder="1" applyAlignment="1">
      <alignment horizontal="center" vertical="center"/>
    </xf>
    <xf numFmtId="177" fontId="12" fillId="0" borderId="250" xfId="0" applyNumberFormat="1" applyFont="1" applyFill="1" applyBorder="1" applyAlignment="1">
      <alignment horizontal="center" vertical="center"/>
    </xf>
    <xf numFmtId="0" fontId="12" fillId="4" borderId="25" xfId="0" applyFont="1" applyFill="1" applyBorder="1" applyAlignment="1">
      <alignment horizontal="center" vertical="center"/>
    </xf>
    <xf numFmtId="0" fontId="12" fillId="4" borderId="234" xfId="0" applyFont="1" applyFill="1" applyBorder="1" applyAlignment="1">
      <alignment horizontal="center" vertical="center"/>
    </xf>
    <xf numFmtId="0" fontId="12" fillId="4" borderId="251" xfId="0" applyFont="1" applyFill="1" applyBorder="1" applyAlignment="1">
      <alignment horizontal="center" vertical="center"/>
    </xf>
    <xf numFmtId="0" fontId="12" fillId="4" borderId="157" xfId="0" applyFont="1" applyFill="1" applyBorder="1" applyAlignment="1">
      <alignment horizontal="center" vertical="center"/>
    </xf>
    <xf numFmtId="0" fontId="12" fillId="4" borderId="160" xfId="0" applyFont="1" applyFill="1" applyBorder="1" applyAlignment="1">
      <alignment horizontal="center" vertical="center"/>
    </xf>
    <xf numFmtId="177" fontId="13" fillId="7" borderId="66" xfId="0" applyNumberFormat="1" applyFont="1" applyFill="1" applyBorder="1" applyAlignment="1">
      <alignment horizontal="center" vertical="center"/>
    </xf>
    <xf numFmtId="177" fontId="13" fillId="7" borderId="68" xfId="0" applyNumberFormat="1" applyFont="1" applyFill="1" applyBorder="1" applyAlignment="1">
      <alignment horizontal="center" vertical="center"/>
    </xf>
    <xf numFmtId="177" fontId="13" fillId="7" borderId="70" xfId="0" applyNumberFormat="1" applyFont="1" applyFill="1" applyBorder="1" applyAlignment="1">
      <alignment horizontal="center" vertical="center"/>
    </xf>
    <xf numFmtId="0" fontId="12" fillId="4" borderId="241" xfId="0" applyFont="1" applyFill="1" applyBorder="1" applyAlignment="1">
      <alignment horizontal="center" vertical="center"/>
    </xf>
    <xf numFmtId="10" fontId="12" fillId="0" borderId="18" xfId="1" applyNumberFormat="1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shrinkToFit="1"/>
    </xf>
    <xf numFmtId="0" fontId="12" fillId="0" borderId="18" xfId="0" applyFont="1" applyBorder="1" applyAlignment="1">
      <alignment horizontal="center" vertical="center" shrinkToFit="1"/>
    </xf>
    <xf numFmtId="0" fontId="12" fillId="4" borderId="120" xfId="0" applyFont="1" applyFill="1" applyBorder="1" applyAlignment="1">
      <alignment horizontal="center" vertical="center" wrapText="1"/>
    </xf>
    <xf numFmtId="0" fontId="12" fillId="4" borderId="241" xfId="0" applyFont="1" applyFill="1" applyBorder="1" applyAlignment="1">
      <alignment horizontal="center" vertical="center" wrapText="1"/>
    </xf>
    <xf numFmtId="0" fontId="31" fillId="0" borderId="32" xfId="3" applyFont="1" applyFill="1" applyBorder="1" applyAlignment="1">
      <alignment horizontal="center" vertical="center"/>
    </xf>
    <xf numFmtId="0" fontId="31" fillId="0" borderId="116" xfId="3" applyFont="1" applyFill="1" applyBorder="1" applyAlignment="1">
      <alignment horizontal="center" vertical="center"/>
    </xf>
    <xf numFmtId="0" fontId="31" fillId="0" borderId="118" xfId="3" applyFont="1" applyFill="1" applyBorder="1" applyAlignment="1">
      <alignment horizontal="center" vertical="center"/>
    </xf>
    <xf numFmtId="0" fontId="31" fillId="0" borderId="201" xfId="3" applyFont="1" applyFill="1" applyBorder="1" applyAlignment="1">
      <alignment horizontal="center" vertical="center"/>
    </xf>
    <xf numFmtId="0" fontId="31" fillId="0" borderId="202" xfId="3" applyFont="1" applyFill="1" applyBorder="1" applyAlignment="1">
      <alignment horizontal="center" vertical="center"/>
    </xf>
    <xf numFmtId="0" fontId="31" fillId="0" borderId="203" xfId="3" applyFont="1" applyFill="1" applyBorder="1" applyAlignment="1">
      <alignment horizontal="center" vertical="center"/>
    </xf>
    <xf numFmtId="0" fontId="64" fillId="0" borderId="188" xfId="3" applyFont="1" applyFill="1" applyBorder="1" applyAlignment="1">
      <alignment horizontal="center" vertical="center"/>
    </xf>
    <xf numFmtId="0" fontId="64" fillId="0" borderId="80" xfId="3" applyFont="1" applyFill="1" applyBorder="1" applyAlignment="1">
      <alignment horizontal="center" vertical="center"/>
    </xf>
    <xf numFmtId="0" fontId="64" fillId="0" borderId="28" xfId="3" applyFont="1" applyFill="1" applyBorder="1" applyAlignment="1">
      <alignment horizontal="center" vertical="center"/>
    </xf>
    <xf numFmtId="0" fontId="64" fillId="0" borderId="18" xfId="3" applyFont="1" applyFill="1" applyBorder="1" applyAlignment="1">
      <alignment horizontal="center" vertical="center"/>
    </xf>
    <xf numFmtId="0" fontId="31" fillId="0" borderId="32" xfId="3" applyFont="1" applyBorder="1" applyAlignment="1">
      <alignment horizontal="center" vertical="center"/>
    </xf>
    <xf numFmtId="0" fontId="31" fillId="0" borderId="116" xfId="3" applyFont="1" applyBorder="1" applyAlignment="1">
      <alignment horizontal="center" vertical="center"/>
    </xf>
    <xf numFmtId="0" fontId="31" fillId="0" borderId="118" xfId="3" applyFont="1" applyBorder="1" applyAlignment="1">
      <alignment horizontal="center" vertical="center"/>
    </xf>
    <xf numFmtId="180" fontId="42" fillId="7" borderId="184" xfId="2" applyNumberFormat="1" applyFont="1" applyFill="1" applyBorder="1" applyAlignment="1">
      <alignment horizontal="center" vertical="center"/>
    </xf>
    <xf numFmtId="180" fontId="42" fillId="7" borderId="185" xfId="2" applyNumberFormat="1" applyFont="1" applyFill="1" applyBorder="1" applyAlignment="1">
      <alignment horizontal="center" vertical="center"/>
    </xf>
    <xf numFmtId="0" fontId="11" fillId="4" borderId="103" xfId="0" applyFont="1" applyFill="1" applyBorder="1" applyAlignment="1">
      <alignment horizontal="center" vertical="center"/>
    </xf>
    <xf numFmtId="0" fontId="11" fillId="4" borderId="236" xfId="0" applyFont="1" applyFill="1" applyBorder="1" applyAlignment="1">
      <alignment horizontal="center" vertical="center"/>
    </xf>
    <xf numFmtId="177" fontId="57" fillId="7" borderId="194" xfId="0" applyNumberFormat="1" applyFont="1" applyFill="1" applyBorder="1" applyAlignment="1">
      <alignment horizontal="center" vertical="center"/>
    </xf>
    <xf numFmtId="177" fontId="57" fillId="7" borderId="237" xfId="0" applyNumberFormat="1" applyFont="1" applyFill="1" applyBorder="1" applyAlignment="1">
      <alignment horizontal="center" vertical="center"/>
    </xf>
    <xf numFmtId="177" fontId="57" fillId="7" borderId="144" xfId="0" applyNumberFormat="1" applyFont="1" applyFill="1" applyBorder="1" applyAlignment="1">
      <alignment horizontal="center" vertical="center"/>
    </xf>
    <xf numFmtId="0" fontId="12" fillId="4" borderId="260" xfId="0" applyFont="1" applyFill="1" applyBorder="1" applyAlignment="1">
      <alignment horizontal="center" vertical="center"/>
    </xf>
    <xf numFmtId="0" fontId="12" fillId="4" borderId="261" xfId="0" applyFont="1" applyFill="1" applyBorder="1" applyAlignment="1">
      <alignment horizontal="center" vertical="center"/>
    </xf>
    <xf numFmtId="0" fontId="12" fillId="4" borderId="262" xfId="0" applyFont="1" applyFill="1" applyBorder="1" applyAlignment="1">
      <alignment horizontal="center" vertical="center" wrapText="1"/>
    </xf>
    <xf numFmtId="0" fontId="12" fillId="4" borderId="153" xfId="0" applyFont="1" applyFill="1" applyBorder="1" applyAlignment="1">
      <alignment horizontal="center" vertical="center" wrapText="1"/>
    </xf>
    <xf numFmtId="0" fontId="46" fillId="4" borderId="104" xfId="0" applyFont="1" applyFill="1" applyBorder="1" applyAlignment="1">
      <alignment horizontal="center" vertical="center" wrapText="1"/>
    </xf>
    <xf numFmtId="0" fontId="46" fillId="4" borderId="195" xfId="0" applyFont="1" applyFill="1" applyBorder="1" applyAlignment="1">
      <alignment horizontal="center" vertical="center"/>
    </xf>
    <xf numFmtId="0" fontId="46" fillId="4" borderId="89" xfId="0" applyFont="1" applyFill="1" applyBorder="1" applyAlignment="1">
      <alignment horizontal="center" vertical="center" wrapText="1"/>
    </xf>
    <xf numFmtId="0" fontId="46" fillId="4" borderId="27" xfId="0" applyFont="1" applyFill="1" applyBorder="1" applyAlignment="1">
      <alignment horizontal="center" vertical="center"/>
    </xf>
    <xf numFmtId="0" fontId="46" fillId="4" borderId="27" xfId="0" applyFont="1" applyFill="1" applyBorder="1" applyAlignment="1">
      <alignment horizontal="center" vertical="center" wrapText="1"/>
    </xf>
    <xf numFmtId="176" fontId="12" fillId="2" borderId="97" xfId="1" applyNumberFormat="1" applyFont="1" applyFill="1" applyBorder="1" applyAlignment="1">
      <alignment horizontal="center" vertical="center"/>
    </xf>
    <xf numFmtId="176" fontId="12" fillId="2" borderId="148" xfId="1" applyNumberFormat="1" applyFont="1" applyFill="1" applyBorder="1" applyAlignment="1">
      <alignment horizontal="center" vertical="center"/>
    </xf>
    <xf numFmtId="176" fontId="12" fillId="2" borderId="172" xfId="1" applyNumberFormat="1" applyFont="1" applyFill="1" applyBorder="1" applyAlignment="1">
      <alignment horizontal="center" vertical="center"/>
    </xf>
    <xf numFmtId="0" fontId="43" fillId="0" borderId="19" xfId="2" applyNumberFormat="1" applyFont="1" applyFill="1" applyBorder="1" applyAlignment="1">
      <alignment horizontal="left" vertical="center" wrapText="1"/>
    </xf>
    <xf numFmtId="0" fontId="62" fillId="0" borderId="0" xfId="2" applyNumberFormat="1" applyFont="1" applyFill="1" applyBorder="1" applyAlignment="1">
      <alignment horizontal="center" vertical="center" wrapText="1"/>
    </xf>
    <xf numFmtId="0" fontId="33" fillId="0" borderId="80" xfId="3" applyFont="1" applyFill="1" applyBorder="1" applyAlignment="1">
      <alignment horizontal="center" vertical="center" wrapText="1"/>
    </xf>
    <xf numFmtId="41" fontId="33" fillId="0" borderId="113" xfId="2" applyFont="1" applyFill="1" applyBorder="1" applyAlignment="1">
      <alignment horizontal="center" vertical="center" wrapText="1"/>
    </xf>
    <xf numFmtId="41" fontId="33" fillId="0" borderId="80" xfId="2" applyFont="1" applyFill="1" applyBorder="1" applyAlignment="1">
      <alignment horizontal="center" vertical="center" wrapText="1"/>
    </xf>
    <xf numFmtId="0" fontId="31" fillId="0" borderId="33" xfId="3" applyFont="1" applyBorder="1" applyAlignment="1">
      <alignment horizontal="center" vertical="center" wrapText="1"/>
    </xf>
    <xf numFmtId="0" fontId="33" fillId="0" borderId="103" xfId="3" applyFont="1" applyBorder="1" applyAlignment="1">
      <alignment horizontal="center" vertical="center" wrapText="1"/>
    </xf>
    <xf numFmtId="0" fontId="33" fillId="0" borderId="140" xfId="3" applyFont="1" applyBorder="1" applyAlignment="1">
      <alignment horizontal="center" vertical="center" wrapText="1"/>
    </xf>
    <xf numFmtId="0" fontId="23" fillId="0" borderId="76" xfId="3" applyFont="1" applyBorder="1" applyAlignment="1">
      <alignment horizontal="center" vertical="center" textRotation="255" wrapText="1"/>
    </xf>
    <xf numFmtId="0" fontId="23" fillId="0" borderId="103" xfId="3" applyFont="1" applyBorder="1" applyAlignment="1">
      <alignment horizontal="center" vertical="center" textRotation="255" wrapText="1"/>
    </xf>
    <xf numFmtId="0" fontId="23" fillId="0" borderId="140" xfId="3" applyFont="1" applyBorder="1" applyAlignment="1">
      <alignment horizontal="center" vertical="center" textRotation="255" wrapText="1"/>
    </xf>
    <xf numFmtId="49" fontId="79" fillId="0" borderId="0" xfId="0" applyNumberFormat="1" applyFont="1">
      <alignment vertical="center"/>
    </xf>
  </cellXfs>
  <cellStyles count="4">
    <cellStyle name="백분율" xfId="1" builtinId="5"/>
    <cellStyle name="쉼표 [0]" xfId="2" builtinId="6"/>
    <cellStyle name="표준" xfId="0" builtinId="0"/>
    <cellStyle name="표준_15_도로설계실적현황관리(수성+용마)" xfId="3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57150</xdr:rowOff>
    </xdr:from>
    <xdr:to>
      <xdr:col>1</xdr:col>
      <xdr:colOff>752475</xdr:colOff>
      <xdr:row>3</xdr:row>
      <xdr:rowOff>295275</xdr:rowOff>
    </xdr:to>
    <xdr:sp macro="" textlink="">
      <xdr:nvSpPr>
        <xdr:cNvPr id="10991" name="Rectangle 1"/>
        <xdr:cNvSpPr>
          <a:spLocks noChangeArrowheads="1"/>
        </xdr:cNvSpPr>
      </xdr:nvSpPr>
      <xdr:spPr bwMode="auto">
        <a:xfrm>
          <a:off x="1085850" y="809625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4</xdr:row>
      <xdr:rowOff>57150</xdr:rowOff>
    </xdr:from>
    <xdr:to>
      <xdr:col>2</xdr:col>
      <xdr:colOff>590550</xdr:colOff>
      <xdr:row>4</xdr:row>
      <xdr:rowOff>295275</xdr:rowOff>
    </xdr:to>
    <xdr:sp macro="" textlink="">
      <xdr:nvSpPr>
        <xdr:cNvPr id="10992" name="Rectangle 2"/>
        <xdr:cNvSpPr>
          <a:spLocks noChangeArrowheads="1"/>
        </xdr:cNvSpPr>
      </xdr:nvSpPr>
      <xdr:spPr bwMode="auto">
        <a:xfrm>
          <a:off x="1685925" y="1143000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16</xdr:row>
      <xdr:rowOff>28575</xdr:rowOff>
    </xdr:from>
    <xdr:to>
      <xdr:col>1</xdr:col>
      <xdr:colOff>390525</xdr:colOff>
      <xdr:row>16</xdr:row>
      <xdr:rowOff>171450</xdr:rowOff>
    </xdr:to>
    <xdr:sp macro="" textlink="">
      <xdr:nvSpPr>
        <xdr:cNvPr id="7594" name="Rectangle 31"/>
        <xdr:cNvSpPr>
          <a:spLocks noChangeArrowheads="1"/>
        </xdr:cNvSpPr>
      </xdr:nvSpPr>
      <xdr:spPr bwMode="auto">
        <a:xfrm>
          <a:off x="361950" y="4943475"/>
          <a:ext cx="352425" cy="1428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170830%20&#48177;&#50629;/180125%20&#44592;&#49696;&#49900;&#49324;&#52376;/02.%20&#50857;&#50669;PQ/04_&#50672;&#50557;&#51648;&#48152;&#52840;&#54616;&#50504;&#51221;&#44288;&#47532;&#50857;&#50669;%20&#49324;&#50629;&#49688;&#54665;&#45733;&#47141;&#54217;&#44032;/&#51109;&#54637;&#44397;&#44032;&#49373;&#53468;%20&#50672;&#50557;&#51648;&#48152;&#52840;&#54616;&#50504;&#51221;&#44288;&#47532;/&#50629;&#52404;&#51228;&#52636;&#51088;&#47308;/1.%20&#53580;&#49828;&#53092;+&#44148;&#54868;/Users/&#54889;&#50689;&#49688;/Desktop/!(&#46321;&#51116;)&#50672;&#50557;&#51648;&#48152;_&#54217;&#4403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참여업체"/>
      <sheetName val="배점기준"/>
      <sheetName val="종합"/>
      <sheetName val="기술자"/>
      <sheetName val="사책"/>
      <sheetName val="분책1"/>
      <sheetName val="참여1"/>
      <sheetName val="참여2"/>
      <sheetName val="교육훈련"/>
      <sheetName val="유사용역"/>
      <sheetName val="유사(주관)"/>
      <sheetName val="유사(협력1)"/>
      <sheetName val="유사(협력2)"/>
      <sheetName val="신용도"/>
      <sheetName val="부실벌점"/>
      <sheetName val="기술투자"/>
      <sheetName val="개발(주관)"/>
      <sheetName val="개발(협력)"/>
      <sheetName val="개발(협력2)"/>
      <sheetName val="활용(주관)"/>
      <sheetName val="활용(협력)"/>
      <sheetName val="활용(협력2)"/>
      <sheetName val="중첩도"/>
      <sheetName val="가감점"/>
    </sheetNames>
    <sheetDataSet>
      <sheetData sheetId="0" refreshError="1"/>
      <sheetData sheetId="1"/>
      <sheetData sheetId="2">
        <row r="30">
          <cell r="E30">
            <v>13</v>
          </cell>
          <cell r="F30">
            <v>11</v>
          </cell>
          <cell r="G30">
            <v>9</v>
          </cell>
          <cell r="H30">
            <v>7</v>
          </cell>
          <cell r="I30">
            <v>7</v>
          </cell>
        </row>
        <row r="32">
          <cell r="E32">
            <v>6</v>
          </cell>
          <cell r="F32">
            <v>5.4</v>
          </cell>
          <cell r="G32">
            <v>4.8000000000000007</v>
          </cell>
          <cell r="H32">
            <v>4.1999999999999993</v>
          </cell>
          <cell r="I32">
            <v>3.5999999999999996</v>
          </cell>
        </row>
        <row r="42">
          <cell r="E42">
            <v>5</v>
          </cell>
          <cell r="F42">
            <v>4</v>
          </cell>
          <cell r="G42">
            <v>3</v>
          </cell>
          <cell r="H42">
            <v>2</v>
          </cell>
          <cell r="I42">
            <v>2</v>
          </cell>
        </row>
        <row r="44">
          <cell r="E44">
            <v>1.5</v>
          </cell>
          <cell r="F44">
            <v>1.35</v>
          </cell>
          <cell r="G44">
            <v>1.2000000000000002</v>
          </cell>
          <cell r="H44">
            <v>1.0499999999999998</v>
          </cell>
          <cell r="I44">
            <v>0.89999999999999991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M13"/>
  <sheetViews>
    <sheetView workbookViewId="0">
      <selection activeCell="A8" sqref="A8:K8"/>
    </sheetView>
  </sheetViews>
  <sheetFormatPr defaultRowHeight="13.5"/>
  <cols>
    <col min="1" max="13" width="8.88671875" style="141"/>
  </cols>
  <sheetData>
    <row r="2" spans="1:13" s="728" customFormat="1" ht="32.25" customHeight="1">
      <c r="A2" s="142" t="s">
        <v>519</v>
      </c>
      <c r="B2" s="727"/>
      <c r="C2" s="727"/>
      <c r="D2" s="727"/>
      <c r="E2" s="727"/>
      <c r="F2" s="727"/>
      <c r="G2" s="727"/>
      <c r="H2" s="727"/>
      <c r="I2" s="727"/>
      <c r="J2" s="727"/>
      <c r="K2" s="727"/>
      <c r="L2" s="727"/>
      <c r="M2" s="727"/>
    </row>
    <row r="3" spans="1:13" s="728" customFormat="1">
      <c r="A3" s="727"/>
      <c r="B3" s="727"/>
      <c r="C3" s="727"/>
      <c r="D3" s="727"/>
      <c r="E3" s="727"/>
      <c r="F3" s="727"/>
      <c r="G3" s="727"/>
      <c r="H3" s="727"/>
      <c r="I3" s="727"/>
      <c r="J3" s="727"/>
      <c r="K3" s="727"/>
      <c r="L3" s="727"/>
      <c r="M3" s="727"/>
    </row>
    <row r="4" spans="1:13" s="145" customFormat="1" ht="26.25" customHeight="1">
      <c r="A4" s="143" t="s">
        <v>205</v>
      </c>
      <c r="B4" s="144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</row>
    <row r="5" spans="1:13" s="145" customFormat="1" ht="26.25" customHeight="1">
      <c r="A5" s="143" t="s">
        <v>276</v>
      </c>
      <c r="B5" s="144"/>
      <c r="C5" s="143"/>
      <c r="D5" s="143" t="s">
        <v>553</v>
      </c>
      <c r="E5" s="143"/>
      <c r="F5" s="143"/>
      <c r="G5" s="143"/>
      <c r="H5" s="143"/>
      <c r="I5" s="143"/>
      <c r="J5" s="143"/>
      <c r="K5" s="143"/>
      <c r="L5" s="143"/>
      <c r="M5" s="143"/>
    </row>
    <row r="6" spans="1:13" s="145" customFormat="1" ht="41.25" customHeight="1">
      <c r="A6" s="143" t="s">
        <v>554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</row>
    <row r="7" spans="1:13" s="145" customFormat="1" ht="38.1" customHeight="1">
      <c r="A7" s="753" t="s">
        <v>555</v>
      </c>
      <c r="B7" s="753"/>
      <c r="C7" s="753"/>
      <c r="D7" s="753"/>
      <c r="E7" s="753"/>
      <c r="F7" s="753"/>
      <c r="G7" s="753"/>
      <c r="H7" s="753"/>
      <c r="I7" s="753"/>
      <c r="J7" s="753"/>
      <c r="K7" s="753"/>
      <c r="L7" s="753"/>
      <c r="M7" s="143"/>
    </row>
    <row r="8" spans="1:13" s="145" customFormat="1" ht="38.1" customHeight="1">
      <c r="A8" s="752" t="s">
        <v>556</v>
      </c>
      <c r="B8" s="752"/>
      <c r="C8" s="752"/>
      <c r="D8" s="752"/>
      <c r="E8" s="752"/>
      <c r="F8" s="752"/>
      <c r="G8" s="752"/>
      <c r="H8" s="752"/>
      <c r="I8" s="752"/>
      <c r="J8" s="752"/>
      <c r="K8" s="752"/>
      <c r="L8" s="143"/>
      <c r="M8" s="143"/>
    </row>
    <row r="9" spans="1:13" s="728" customFormat="1" ht="30.75" customHeight="1">
      <c r="A9" s="143" t="s">
        <v>557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</row>
    <row r="10" spans="1:13" s="728" customFormat="1" ht="38.1" customHeight="1">
      <c r="A10" s="753" t="s">
        <v>558</v>
      </c>
      <c r="B10" s="753"/>
      <c r="C10" s="753"/>
      <c r="D10" s="753"/>
      <c r="E10" s="753"/>
      <c r="F10" s="753"/>
      <c r="G10" s="753"/>
      <c r="H10" s="753"/>
      <c r="I10" s="753"/>
      <c r="J10" s="753"/>
      <c r="K10" s="753"/>
      <c r="L10" s="753"/>
      <c r="M10" s="753"/>
    </row>
    <row r="11" spans="1:13" s="728" customFormat="1" ht="26.25" customHeight="1">
      <c r="A11" s="143" t="s">
        <v>559</v>
      </c>
      <c r="B11" s="141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</row>
    <row r="12" spans="1:13" s="728" customFormat="1" ht="26.25" customHeight="1">
      <c r="A12" s="143" t="s">
        <v>560</v>
      </c>
      <c r="B12" s="141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</row>
    <row r="13" spans="1:13" s="728" customFormat="1" ht="26.25" customHeight="1">
      <c r="A13" s="1068" t="s">
        <v>561</v>
      </c>
      <c r="B13" s="141"/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</row>
  </sheetData>
  <mergeCells count="3">
    <mergeCell ref="A10:M10"/>
    <mergeCell ref="A7:L7"/>
    <mergeCell ref="A8:K8"/>
  </mergeCells>
  <phoneticPr fontId="2" type="noConversion"/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10"/>
  </sheetPr>
  <dimension ref="A1:G43"/>
  <sheetViews>
    <sheetView view="pageBreakPreview" zoomScale="115" zoomScaleNormal="85" zoomScaleSheetLayoutView="115" workbookViewId="0">
      <selection activeCell="D7" sqref="D7"/>
    </sheetView>
  </sheetViews>
  <sheetFormatPr defaultRowHeight="13.5"/>
  <cols>
    <col min="1" max="1" width="4" style="2" customWidth="1"/>
    <col min="2" max="2" width="10.77734375" style="2" customWidth="1"/>
    <col min="3" max="3" width="26.6640625" style="2" customWidth="1"/>
    <col min="4" max="4" width="22.44140625" style="2" customWidth="1"/>
    <col min="5" max="5" width="22.6640625" style="2" customWidth="1"/>
    <col min="6" max="6" width="10.109375" style="2" customWidth="1"/>
    <col min="7" max="8" width="8.88671875" style="2"/>
    <col min="9" max="9" width="11.5546875" style="2" customWidth="1"/>
    <col min="10" max="16384" width="8.88671875" style="2"/>
  </cols>
  <sheetData>
    <row r="1" spans="1:7" ht="12" customHeight="1" thickBot="1"/>
    <row r="2" spans="1:7" ht="62.25" customHeight="1" thickBot="1">
      <c r="B2" s="755" t="s">
        <v>458</v>
      </c>
      <c r="C2" s="756"/>
      <c r="D2" s="756"/>
      <c r="E2" s="756"/>
      <c r="F2" s="757"/>
    </row>
    <row r="3" spans="1:7" s="3" customFormat="1" ht="27" customHeight="1">
      <c r="B3" s="24"/>
      <c r="C3" s="24"/>
      <c r="D3" s="24"/>
      <c r="E3" s="24"/>
      <c r="F3" s="24"/>
    </row>
    <row r="4" spans="1:7" ht="36" customHeight="1">
      <c r="B4" s="309" t="s">
        <v>229</v>
      </c>
      <c r="C4" s="309"/>
      <c r="D4" s="309"/>
      <c r="E4" s="309"/>
      <c r="F4" s="309"/>
    </row>
    <row r="5" spans="1:7" ht="9" customHeight="1">
      <c r="B5" s="310"/>
      <c r="C5" s="310"/>
      <c r="D5" s="310"/>
      <c r="E5" s="310"/>
      <c r="F5" s="310"/>
    </row>
    <row r="6" spans="1:7" ht="57.75" customHeight="1">
      <c r="B6" s="311" t="s">
        <v>43</v>
      </c>
      <c r="C6" s="315" t="s">
        <v>456</v>
      </c>
      <c r="D6" s="315" t="s">
        <v>457</v>
      </c>
      <c r="E6" s="316"/>
      <c r="F6" s="311" t="s">
        <v>145</v>
      </c>
    </row>
    <row r="7" spans="1:7" ht="58.5" customHeight="1">
      <c r="B7" s="311" t="s">
        <v>64</v>
      </c>
      <c r="C7" s="312">
        <v>0.9</v>
      </c>
      <c r="D7" s="312">
        <v>0.1</v>
      </c>
      <c r="E7" s="312"/>
      <c r="F7" s="313"/>
    </row>
    <row r="8" spans="1:7" s="406" customFormat="1" ht="19.5" customHeight="1">
      <c r="A8" s="405" t="s">
        <v>41</v>
      </c>
      <c r="B8" s="754" t="s">
        <v>312</v>
      </c>
      <c r="C8" s="754"/>
      <c r="D8" s="754"/>
      <c r="E8" s="754"/>
      <c r="F8" s="754"/>
      <c r="G8" s="207"/>
    </row>
    <row r="9" spans="1:7" ht="13.5" customHeight="1">
      <c r="B9" s="4"/>
      <c r="C9" s="4"/>
      <c r="D9" s="4"/>
      <c r="E9" s="4"/>
    </row>
    <row r="10" spans="1:7" ht="13.5" customHeight="1">
      <c r="B10" s="4"/>
      <c r="C10" s="4"/>
      <c r="D10" s="4"/>
      <c r="E10" s="4"/>
    </row>
    <row r="11" spans="1:7" ht="13.5" customHeight="1">
      <c r="B11" s="4"/>
      <c r="C11" s="4"/>
      <c r="D11" s="4"/>
      <c r="E11" s="4"/>
    </row>
    <row r="12" spans="1:7" ht="13.5" customHeight="1">
      <c r="B12" s="4"/>
      <c r="C12" s="4"/>
      <c r="D12" s="4"/>
      <c r="E12" s="4"/>
    </row>
    <row r="13" spans="1:7" ht="13.5" customHeight="1">
      <c r="B13" s="4"/>
      <c r="C13" s="4"/>
      <c r="D13" s="4"/>
      <c r="E13" s="4"/>
    </row>
    <row r="14" spans="1:7" ht="13.5" customHeight="1">
      <c r="B14" s="4"/>
      <c r="C14" s="4"/>
      <c r="D14" s="4"/>
      <c r="E14" s="4"/>
    </row>
    <row r="15" spans="1:7" ht="13.5" customHeight="1">
      <c r="B15" s="4"/>
      <c r="C15" s="4"/>
      <c r="D15" s="4"/>
      <c r="E15" s="4"/>
    </row>
    <row r="16" spans="1:7" ht="13.5" customHeight="1">
      <c r="B16" s="4"/>
      <c r="C16" s="4"/>
      <c r="D16" s="4"/>
      <c r="E16" s="4"/>
    </row>
    <row r="17" spans="2:5" ht="13.5" customHeight="1">
      <c r="B17" s="4"/>
      <c r="C17" s="4"/>
      <c r="D17" s="4"/>
      <c r="E17" s="4"/>
    </row>
    <row r="18" spans="2:5" ht="13.5" customHeight="1">
      <c r="B18" s="4"/>
      <c r="C18" s="4"/>
      <c r="D18" s="4"/>
      <c r="E18" s="4"/>
    </row>
    <row r="19" spans="2:5" ht="13.5" customHeight="1">
      <c r="B19" s="4"/>
      <c r="C19" s="4"/>
      <c r="D19" s="4"/>
      <c r="E19" s="4"/>
    </row>
    <row r="20" spans="2:5" ht="13.5" customHeight="1">
      <c r="B20" s="4"/>
      <c r="C20" s="4"/>
      <c r="D20" s="4"/>
      <c r="E20" s="4"/>
    </row>
    <row r="21" spans="2:5" ht="13.5" customHeight="1">
      <c r="B21" s="4"/>
      <c r="C21" s="4"/>
      <c r="D21" s="4"/>
      <c r="E21" s="4"/>
    </row>
    <row r="22" spans="2:5" ht="13.5" customHeight="1">
      <c r="B22" s="4"/>
      <c r="C22" s="4"/>
      <c r="D22" s="4"/>
      <c r="E22" s="4"/>
    </row>
    <row r="23" spans="2:5" ht="13.5" customHeight="1">
      <c r="B23" s="4"/>
      <c r="C23" s="4"/>
      <c r="D23" s="4"/>
      <c r="E23" s="4"/>
    </row>
    <row r="24" spans="2:5" ht="13.5" customHeight="1">
      <c r="B24" s="4"/>
      <c r="C24" s="4"/>
      <c r="D24" s="4"/>
      <c r="E24" s="4"/>
    </row>
    <row r="25" spans="2:5" ht="13.5" customHeight="1">
      <c r="B25" s="4"/>
      <c r="C25" s="4"/>
      <c r="D25" s="4"/>
      <c r="E25" s="4"/>
    </row>
    <row r="26" spans="2:5" ht="13.5" customHeight="1">
      <c r="B26" s="4"/>
      <c r="C26" s="4"/>
      <c r="D26" s="4"/>
      <c r="E26" s="4"/>
    </row>
    <row r="27" spans="2:5" ht="13.5" customHeight="1">
      <c r="B27" s="4"/>
      <c r="C27" s="4"/>
      <c r="D27" s="4"/>
      <c r="E27" s="4"/>
    </row>
    <row r="28" spans="2:5" ht="13.5" customHeight="1">
      <c r="B28" s="4"/>
      <c r="C28" s="4"/>
      <c r="D28" s="4"/>
      <c r="E28" s="4"/>
    </row>
    <row r="29" spans="2:5" ht="13.5" customHeight="1">
      <c r="B29" s="4"/>
      <c r="C29" s="4"/>
      <c r="D29" s="4"/>
      <c r="E29" s="4"/>
    </row>
    <row r="30" spans="2:5" ht="13.5" customHeight="1">
      <c r="B30" s="4"/>
      <c r="C30" s="4"/>
      <c r="D30" s="4"/>
      <c r="E30" s="4"/>
    </row>
    <row r="31" spans="2:5" ht="13.5" customHeight="1">
      <c r="B31" s="4"/>
      <c r="C31" s="4"/>
      <c r="D31" s="4"/>
      <c r="E31" s="4"/>
    </row>
    <row r="32" spans="2:5" ht="13.5" customHeight="1">
      <c r="B32" s="4"/>
      <c r="C32" s="4"/>
      <c r="D32" s="4"/>
      <c r="E32" s="4"/>
    </row>
    <row r="33" spans="2:5" ht="13.5" customHeight="1">
      <c r="B33" s="4"/>
      <c r="C33" s="4"/>
      <c r="D33" s="4"/>
      <c r="E33" s="4"/>
    </row>
    <row r="34" spans="2:5" ht="13.5" customHeight="1">
      <c r="B34" s="4"/>
      <c r="C34" s="4"/>
      <c r="D34" s="4"/>
      <c r="E34" s="4"/>
    </row>
    <row r="35" spans="2:5" ht="13.5" customHeight="1">
      <c r="B35" s="4"/>
      <c r="C35" s="4"/>
      <c r="D35" s="4"/>
      <c r="E35" s="4"/>
    </row>
    <row r="36" spans="2:5" ht="13.5" customHeight="1">
      <c r="B36" s="4"/>
      <c r="C36" s="4"/>
      <c r="D36" s="4"/>
      <c r="E36" s="4"/>
    </row>
    <row r="37" spans="2:5" ht="13.5" customHeight="1">
      <c r="B37" s="4"/>
      <c r="C37" s="4"/>
      <c r="D37" s="4"/>
      <c r="E37" s="4"/>
    </row>
    <row r="38" spans="2:5" ht="13.5" customHeight="1">
      <c r="B38" s="4"/>
      <c r="C38" s="4"/>
      <c r="D38" s="4"/>
      <c r="E38" s="4"/>
    </row>
    <row r="39" spans="2:5" ht="13.5" customHeight="1">
      <c r="B39" s="4"/>
      <c r="C39" s="4"/>
      <c r="D39" s="4"/>
      <c r="E39" s="4"/>
    </row>
    <row r="40" spans="2:5" ht="13.5" customHeight="1">
      <c r="B40" s="4"/>
      <c r="C40" s="4"/>
      <c r="D40" s="4"/>
      <c r="E40" s="4"/>
    </row>
    <row r="41" spans="2:5" ht="13.5" customHeight="1">
      <c r="B41" s="4"/>
      <c r="C41" s="4"/>
      <c r="D41" s="4"/>
      <c r="E41" s="4"/>
    </row>
    <row r="42" spans="2:5" ht="13.5" customHeight="1">
      <c r="B42" s="4"/>
      <c r="C42" s="4"/>
      <c r="D42" s="4"/>
      <c r="E42" s="4"/>
    </row>
    <row r="43" spans="2:5" ht="13.5" customHeight="1"/>
  </sheetData>
  <mergeCells count="2">
    <mergeCell ref="B8:F8"/>
    <mergeCell ref="B2:F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10"/>
    <pageSetUpPr fitToPage="1"/>
  </sheetPr>
  <dimension ref="A1:K117"/>
  <sheetViews>
    <sheetView showGridLines="0" tabSelected="1" zoomScaleNormal="100" zoomScaleSheetLayoutView="85" workbookViewId="0">
      <selection sqref="A1:D1"/>
    </sheetView>
  </sheetViews>
  <sheetFormatPr defaultRowHeight="12"/>
  <cols>
    <col min="1" max="1" width="17.109375" style="27" customWidth="1"/>
    <col min="2" max="2" width="15.77734375" style="27" customWidth="1"/>
    <col min="3" max="3" width="8.5546875" style="70" customWidth="1"/>
    <col min="4" max="4" width="17.21875" style="27" customWidth="1"/>
    <col min="5" max="7" width="16.88671875" style="27" customWidth="1"/>
    <col min="8" max="9" width="16.6640625" style="27" bestFit="1" customWidth="1"/>
    <col min="10" max="10" width="16.6640625" style="13" customWidth="1"/>
    <col min="11" max="11" width="20.5546875" style="13" bestFit="1" customWidth="1"/>
    <col min="12" max="12" width="18.44140625" style="13" bestFit="1" customWidth="1"/>
    <col min="13" max="16384" width="8.88671875" style="13"/>
  </cols>
  <sheetData>
    <row r="1" spans="1:10" s="734" customFormat="1" ht="21" customHeight="1" thickBot="1">
      <c r="A1" s="786" t="s">
        <v>521</v>
      </c>
      <c r="B1" s="786"/>
      <c r="C1" s="786"/>
      <c r="D1" s="786"/>
      <c r="E1" s="729" t="s">
        <v>522</v>
      </c>
      <c r="F1" s="730"/>
      <c r="G1" s="730"/>
      <c r="H1" s="731" t="s">
        <v>520</v>
      </c>
      <c r="I1" s="732">
        <v>45955</v>
      </c>
      <c r="J1" s="733"/>
    </row>
    <row r="2" spans="1:10" ht="21.75" customHeight="1">
      <c r="A2" s="404" t="s">
        <v>146</v>
      </c>
      <c r="B2" s="339" t="s">
        <v>54</v>
      </c>
      <c r="C2" s="340" t="s">
        <v>226</v>
      </c>
      <c r="D2" s="341" t="s">
        <v>51</v>
      </c>
      <c r="E2" s="342" t="s">
        <v>228</v>
      </c>
      <c r="F2" s="784" t="s">
        <v>298</v>
      </c>
      <c r="G2" s="785"/>
      <c r="H2" s="455"/>
      <c r="I2" s="455"/>
      <c r="J2" s="445"/>
    </row>
    <row r="3" spans="1:10" ht="17.25" customHeight="1" thickBot="1">
      <c r="A3" s="799" t="s">
        <v>492</v>
      </c>
      <c r="B3" s="343" t="s">
        <v>147</v>
      </c>
      <c r="C3" s="345" t="s">
        <v>453</v>
      </c>
      <c r="D3" s="346">
        <v>1</v>
      </c>
      <c r="E3" s="762">
        <f>COUNTA(C3:C7)+1</f>
        <v>4</v>
      </c>
      <c r="F3" s="463" t="s">
        <v>297</v>
      </c>
      <c r="G3" s="464">
        <v>562650</v>
      </c>
      <c r="H3" s="456"/>
      <c r="I3" s="457"/>
      <c r="J3" s="445"/>
    </row>
    <row r="4" spans="1:10" ht="17.25" customHeight="1">
      <c r="A4" s="800"/>
      <c r="B4" s="343"/>
      <c r="C4" s="345"/>
      <c r="D4" s="346"/>
      <c r="E4" s="763"/>
      <c r="F4" s="442"/>
      <c r="G4" s="459"/>
      <c r="H4" s="456"/>
      <c r="I4" s="458"/>
      <c r="J4" s="445"/>
    </row>
    <row r="5" spans="1:10" ht="17.25" customHeight="1">
      <c r="A5" s="801"/>
      <c r="B5" s="802" t="s">
        <v>304</v>
      </c>
      <c r="C5" s="803"/>
      <c r="D5" s="346">
        <f>SUM(D3:D4)</f>
        <v>1</v>
      </c>
      <c r="E5" s="763"/>
      <c r="F5" s="442"/>
      <c r="G5" s="459"/>
      <c r="H5" s="456"/>
      <c r="I5" s="458"/>
      <c r="J5" s="445"/>
    </row>
    <row r="6" spans="1:10" ht="18" customHeight="1">
      <c r="A6" s="804" t="s">
        <v>493</v>
      </c>
      <c r="B6" s="344" t="s">
        <v>147</v>
      </c>
      <c r="C6" s="345" t="s">
        <v>453</v>
      </c>
      <c r="D6" s="346">
        <v>0.5</v>
      </c>
      <c r="E6" s="763"/>
      <c r="F6" s="442"/>
      <c r="G6" s="460"/>
      <c r="H6" s="456"/>
      <c r="I6" s="458"/>
      <c r="J6" s="445"/>
    </row>
    <row r="7" spans="1:10" ht="17.25" customHeight="1">
      <c r="A7" s="805"/>
      <c r="B7" s="343" t="s">
        <v>148</v>
      </c>
      <c r="C7" s="345" t="s">
        <v>453</v>
      </c>
      <c r="D7" s="346">
        <v>0.5</v>
      </c>
      <c r="E7" s="763"/>
      <c r="F7" s="442"/>
      <c r="G7" s="461"/>
      <c r="H7" s="456"/>
      <c r="I7" s="458"/>
      <c r="J7" s="445"/>
    </row>
    <row r="8" spans="1:10" ht="17.25" customHeight="1" thickBot="1">
      <c r="A8" s="806"/>
      <c r="B8" s="807" t="s">
        <v>304</v>
      </c>
      <c r="C8" s="808"/>
      <c r="D8" s="498">
        <f>SUM(D6:D7)</f>
        <v>1</v>
      </c>
      <c r="E8" s="764"/>
      <c r="F8" s="442"/>
      <c r="G8" s="462"/>
      <c r="H8" s="456"/>
      <c r="I8" s="458"/>
      <c r="J8" s="445"/>
    </row>
    <row r="9" spans="1:10" ht="18.75" customHeight="1">
      <c r="A9" s="28" t="s">
        <v>240</v>
      </c>
      <c r="B9" s="497" t="s">
        <v>49</v>
      </c>
      <c r="C9" s="338" t="s">
        <v>166</v>
      </c>
      <c r="D9" s="497" t="s">
        <v>54</v>
      </c>
      <c r="E9" s="497" t="s">
        <v>65</v>
      </c>
      <c r="F9" s="32" t="s">
        <v>66</v>
      </c>
      <c r="G9" s="32" t="s">
        <v>67</v>
      </c>
      <c r="H9" s="32" t="s">
        <v>68</v>
      </c>
      <c r="I9" s="33" t="s">
        <v>69</v>
      </c>
      <c r="J9" s="445"/>
    </row>
    <row r="10" spans="1:10" ht="14.25" customHeight="1">
      <c r="A10" s="787" t="s">
        <v>494</v>
      </c>
      <c r="B10" s="759" t="s">
        <v>275</v>
      </c>
      <c r="C10" s="768">
        <v>5</v>
      </c>
      <c r="D10" s="29" t="s">
        <v>56</v>
      </c>
      <c r="E10" s="29" t="s">
        <v>57</v>
      </c>
      <c r="F10" s="29" t="s">
        <v>58</v>
      </c>
      <c r="G10" s="29" t="s">
        <v>59</v>
      </c>
      <c r="H10" s="29" t="s">
        <v>303</v>
      </c>
      <c r="I10" s="34"/>
      <c r="J10" s="445"/>
    </row>
    <row r="11" spans="1:10" ht="14.25" customHeight="1">
      <c r="A11" s="783"/>
      <c r="B11" s="767"/>
      <c r="C11" s="769"/>
      <c r="D11" s="35" t="s">
        <v>50</v>
      </c>
      <c r="E11" s="36">
        <v>5</v>
      </c>
      <c r="F11" s="36">
        <v>4</v>
      </c>
      <c r="G11" s="36">
        <v>3</v>
      </c>
      <c r="H11" s="36">
        <v>2</v>
      </c>
      <c r="I11" s="37"/>
      <c r="J11" s="445"/>
    </row>
    <row r="12" spans="1:10" ht="14.25" customHeight="1">
      <c r="A12" s="783"/>
      <c r="B12" s="770" t="s">
        <v>271</v>
      </c>
      <c r="C12" s="765"/>
      <c r="D12" s="789" t="s">
        <v>296</v>
      </c>
      <c r="E12" s="790"/>
      <c r="F12" s="790"/>
      <c r="G12" s="790"/>
      <c r="H12" s="790"/>
      <c r="I12" s="790"/>
      <c r="J12" s="445"/>
    </row>
    <row r="13" spans="1:10" ht="14.25" customHeight="1">
      <c r="A13" s="783"/>
      <c r="B13" s="775"/>
      <c r="C13" s="766"/>
      <c r="D13" s="791"/>
      <c r="E13" s="792"/>
      <c r="F13" s="792"/>
      <c r="G13" s="792"/>
      <c r="H13" s="792"/>
      <c r="I13" s="792"/>
      <c r="J13" s="445"/>
    </row>
    <row r="14" spans="1:10" ht="14.25" customHeight="1">
      <c r="A14" s="783"/>
      <c r="B14" s="770" t="s">
        <v>272</v>
      </c>
      <c r="C14" s="765"/>
      <c r="D14" s="789" t="s">
        <v>296</v>
      </c>
      <c r="E14" s="790"/>
      <c r="F14" s="790"/>
      <c r="G14" s="790"/>
      <c r="H14" s="790"/>
      <c r="I14" s="790"/>
      <c r="J14" s="445"/>
    </row>
    <row r="15" spans="1:10" ht="14.25" customHeight="1">
      <c r="A15" s="788"/>
      <c r="B15" s="775"/>
      <c r="C15" s="766"/>
      <c r="D15" s="791"/>
      <c r="E15" s="792"/>
      <c r="F15" s="792"/>
      <c r="G15" s="792"/>
      <c r="H15" s="792"/>
      <c r="I15" s="792"/>
      <c r="J15" s="445"/>
    </row>
    <row r="16" spans="1:10" ht="14.25" customHeight="1">
      <c r="A16" s="776" t="s">
        <v>492</v>
      </c>
      <c r="B16" s="770" t="s">
        <v>70</v>
      </c>
      <c r="C16" s="765">
        <v>4</v>
      </c>
      <c r="D16" s="30" t="s">
        <v>56</v>
      </c>
      <c r="E16" s="30" t="s">
        <v>57</v>
      </c>
      <c r="F16" s="30" t="s">
        <v>58</v>
      </c>
      <c r="G16" s="30" t="s">
        <v>59</v>
      </c>
      <c r="H16" s="30" t="s">
        <v>303</v>
      </c>
      <c r="I16" s="45"/>
      <c r="J16" s="445"/>
    </row>
    <row r="17" spans="1:10" ht="14.25" customHeight="1">
      <c r="A17" s="777"/>
      <c r="B17" s="771"/>
      <c r="C17" s="772"/>
      <c r="D17" s="35" t="s">
        <v>50</v>
      </c>
      <c r="E17" s="46">
        <v>4</v>
      </c>
      <c r="F17" s="46">
        <v>3</v>
      </c>
      <c r="G17" s="46">
        <v>2</v>
      </c>
      <c r="H17" s="46">
        <v>1</v>
      </c>
      <c r="I17" s="45"/>
      <c r="J17" s="445"/>
    </row>
    <row r="18" spans="1:10" ht="14.25" customHeight="1">
      <c r="A18" s="777"/>
      <c r="B18" s="771"/>
      <c r="C18" s="772"/>
      <c r="D18" s="35" t="str">
        <f>C3</f>
        <v>토질지질</v>
      </c>
      <c r="E18" s="47">
        <f>E17*$D$3</f>
        <v>4</v>
      </c>
      <c r="F18" s="47">
        <f>F17*$D$3</f>
        <v>3</v>
      </c>
      <c r="G18" s="47">
        <f>G17*$D$3</f>
        <v>2</v>
      </c>
      <c r="H18" s="47">
        <f>H17*$D$3</f>
        <v>1</v>
      </c>
      <c r="I18" s="45"/>
      <c r="J18" s="445"/>
    </row>
    <row r="19" spans="1:10" ht="14.25" customHeight="1">
      <c r="A19" s="777"/>
      <c r="B19" s="771"/>
      <c r="C19" s="772"/>
      <c r="D19" s="35">
        <f>C4</f>
        <v>0</v>
      </c>
      <c r="E19" s="47">
        <f>E17*$D$4</f>
        <v>0</v>
      </c>
      <c r="F19" s="47">
        <f>F17*$D$4</f>
        <v>0</v>
      </c>
      <c r="G19" s="47">
        <f>G17*$D$4</f>
        <v>0</v>
      </c>
      <c r="H19" s="47">
        <f>H17*$D$4</f>
        <v>0</v>
      </c>
      <c r="I19" s="45"/>
      <c r="J19" s="445"/>
    </row>
    <row r="20" spans="1:10" ht="14.25" customHeight="1">
      <c r="A20" s="776" t="s">
        <v>493</v>
      </c>
      <c r="B20" s="770" t="s">
        <v>70</v>
      </c>
      <c r="C20" s="765">
        <v>2</v>
      </c>
      <c r="D20" s="30" t="s">
        <v>56</v>
      </c>
      <c r="E20" s="30" t="s">
        <v>57</v>
      </c>
      <c r="F20" s="30" t="s">
        <v>58</v>
      </c>
      <c r="G20" s="30" t="s">
        <v>59</v>
      </c>
      <c r="H20" s="30" t="s">
        <v>303</v>
      </c>
      <c r="I20" s="45"/>
      <c r="J20" s="445"/>
    </row>
    <row r="21" spans="1:10" ht="14.25" customHeight="1">
      <c r="A21" s="777"/>
      <c r="B21" s="771"/>
      <c r="C21" s="772"/>
      <c r="D21" s="35" t="s">
        <v>50</v>
      </c>
      <c r="E21" s="46">
        <f>C20</f>
        <v>2</v>
      </c>
      <c r="F21" s="46">
        <f>C20</f>
        <v>2</v>
      </c>
      <c r="G21" s="46">
        <f>C20*0.8</f>
        <v>1.6</v>
      </c>
      <c r="H21" s="46">
        <v>1</v>
      </c>
      <c r="I21" s="45"/>
      <c r="J21" s="445"/>
    </row>
    <row r="22" spans="1:10" ht="14.25" customHeight="1">
      <c r="A22" s="777"/>
      <c r="B22" s="771"/>
      <c r="C22" s="772"/>
      <c r="D22" s="35" t="str">
        <f>C6</f>
        <v>토질지질</v>
      </c>
      <c r="E22" s="47">
        <f>E21*$D$6</f>
        <v>1</v>
      </c>
      <c r="F22" s="47">
        <f>F21*$D$6</f>
        <v>1</v>
      </c>
      <c r="G22" s="47">
        <f>G21*$D$6</f>
        <v>0.8</v>
      </c>
      <c r="H22" s="47">
        <f>H21*$D$6</f>
        <v>0.5</v>
      </c>
      <c r="I22" s="45"/>
      <c r="J22" s="445"/>
    </row>
    <row r="23" spans="1:10" ht="14.25" customHeight="1">
      <c r="A23" s="777"/>
      <c r="B23" s="771"/>
      <c r="C23" s="772"/>
      <c r="D23" s="35" t="str">
        <f>C7</f>
        <v>토질지질</v>
      </c>
      <c r="E23" s="47">
        <f>E21*$D$7</f>
        <v>1</v>
      </c>
      <c r="F23" s="47">
        <f>F21*$D$7</f>
        <v>1</v>
      </c>
      <c r="G23" s="47">
        <f>G21*$D$7</f>
        <v>0.8</v>
      </c>
      <c r="H23" s="47">
        <f>H21*$D$7</f>
        <v>0.5</v>
      </c>
      <c r="I23" s="45"/>
      <c r="J23" s="445"/>
    </row>
    <row r="24" spans="1:10" ht="14.25" customHeight="1">
      <c r="A24" s="776" t="s">
        <v>495</v>
      </c>
      <c r="B24" s="767" t="s">
        <v>273</v>
      </c>
      <c r="C24" s="769">
        <v>7</v>
      </c>
      <c r="D24" s="30" t="s">
        <v>60</v>
      </c>
      <c r="E24" s="38">
        <v>15</v>
      </c>
      <c r="F24" s="38">
        <v>12</v>
      </c>
      <c r="G24" s="38">
        <v>10</v>
      </c>
      <c r="H24" s="38">
        <v>8</v>
      </c>
      <c r="I24" s="39">
        <v>8</v>
      </c>
      <c r="J24" s="445"/>
    </row>
    <row r="25" spans="1:10" ht="14.25" customHeight="1">
      <c r="A25" s="777"/>
      <c r="B25" s="767"/>
      <c r="C25" s="769"/>
      <c r="D25" s="35" t="s">
        <v>50</v>
      </c>
      <c r="E25" s="43">
        <f>C24</f>
        <v>7</v>
      </c>
      <c r="F25" s="36">
        <f>C24*0.9</f>
        <v>6.3</v>
      </c>
      <c r="G25" s="36">
        <f>C24*0.8</f>
        <v>5.6000000000000005</v>
      </c>
      <c r="H25" s="36">
        <f>C24*0.7</f>
        <v>4.8999999999999995</v>
      </c>
      <c r="I25" s="36">
        <f>C24*0.6</f>
        <v>4.2</v>
      </c>
    </row>
    <row r="26" spans="1:10" ht="14.25" customHeight="1">
      <c r="A26" s="777"/>
      <c r="B26" s="767" t="s">
        <v>274</v>
      </c>
      <c r="C26" s="769">
        <v>12</v>
      </c>
      <c r="D26" s="30" t="s">
        <v>61</v>
      </c>
      <c r="E26" s="41">
        <v>9</v>
      </c>
      <c r="F26" s="41">
        <v>8</v>
      </c>
      <c r="G26" s="41">
        <v>6</v>
      </c>
      <c r="H26" s="41">
        <v>4</v>
      </c>
      <c r="I26" s="42">
        <v>4</v>
      </c>
      <c r="J26" s="42" t="s">
        <v>287</v>
      </c>
    </row>
    <row r="27" spans="1:10" ht="14.25" customHeight="1">
      <c r="A27" s="777"/>
      <c r="B27" s="767"/>
      <c r="C27" s="769"/>
      <c r="D27" s="35" t="s">
        <v>50</v>
      </c>
      <c r="E27" s="43">
        <f>C26</f>
        <v>12</v>
      </c>
      <c r="F27" s="36">
        <f>C26*0.9</f>
        <v>10.8</v>
      </c>
      <c r="G27" s="36">
        <f>C26*0.8</f>
        <v>9.6000000000000014</v>
      </c>
      <c r="H27" s="36">
        <f>C26*0.7</f>
        <v>8.3999999999999986</v>
      </c>
      <c r="I27" s="36">
        <f>C26*0.6</f>
        <v>7.1999999999999993</v>
      </c>
      <c r="J27" s="44">
        <v>0</v>
      </c>
    </row>
    <row r="28" spans="1:10" ht="14.25" customHeight="1">
      <c r="A28" s="777"/>
      <c r="B28" s="760"/>
      <c r="C28" s="796"/>
      <c r="D28" s="465"/>
      <c r="E28" s="465"/>
      <c r="F28" s="465"/>
      <c r="G28" s="760"/>
      <c r="H28" s="466"/>
      <c r="I28" s="467"/>
    </row>
    <row r="29" spans="1:10" ht="14.25" customHeight="1">
      <c r="A29" s="778"/>
      <c r="B29" s="761"/>
      <c r="C29" s="797"/>
      <c r="D29" s="465"/>
      <c r="E29" s="468"/>
      <c r="F29" s="469"/>
      <c r="G29" s="761"/>
      <c r="H29" s="466"/>
      <c r="I29" s="467"/>
    </row>
    <row r="30" spans="1:10" ht="14.25" customHeight="1">
      <c r="A30" s="776" t="s">
        <v>496</v>
      </c>
      <c r="B30" s="770" t="s">
        <v>71</v>
      </c>
      <c r="C30" s="765">
        <v>6</v>
      </c>
      <c r="D30" s="30" t="s">
        <v>60</v>
      </c>
      <c r="E30" s="38">
        <v>13</v>
      </c>
      <c r="F30" s="38">
        <v>11</v>
      </c>
      <c r="G30" s="38">
        <v>9</v>
      </c>
      <c r="H30" s="38">
        <v>7</v>
      </c>
      <c r="I30" s="39">
        <v>7</v>
      </c>
    </row>
    <row r="31" spans="1:10" ht="14.25" customHeight="1">
      <c r="A31" s="777"/>
      <c r="B31" s="771"/>
      <c r="C31" s="772"/>
      <c r="D31" s="35" t="s">
        <v>50</v>
      </c>
      <c r="E31" s="46">
        <f>C30</f>
        <v>6</v>
      </c>
      <c r="F31" s="46">
        <f>$C$30*0.9</f>
        <v>5.4</v>
      </c>
      <c r="G31" s="46">
        <f>$C$30*0.8</f>
        <v>4.8000000000000007</v>
      </c>
      <c r="H31" s="46">
        <f>$C$30*0.7</f>
        <v>4.1999999999999993</v>
      </c>
      <c r="I31" s="48">
        <f>$C$30*0.6</f>
        <v>3.5999999999999996</v>
      </c>
    </row>
    <row r="32" spans="1:10" ht="14.25" customHeight="1">
      <c r="A32" s="777"/>
      <c r="B32" s="771"/>
      <c r="C32" s="772"/>
      <c r="D32" s="35" t="str">
        <f>D18</f>
        <v>토질지질</v>
      </c>
      <c r="E32" s="47">
        <f>E31*$D$3</f>
        <v>6</v>
      </c>
      <c r="F32" s="47">
        <f>F31*$D$3</f>
        <v>5.4</v>
      </c>
      <c r="G32" s="47">
        <f>G31*$D$3</f>
        <v>4.8000000000000007</v>
      </c>
      <c r="H32" s="47">
        <f>H31*$D$3</f>
        <v>4.1999999999999993</v>
      </c>
      <c r="I32" s="49">
        <f>I31*$D$3</f>
        <v>3.5999999999999996</v>
      </c>
    </row>
    <row r="33" spans="1:10" ht="14.25" customHeight="1">
      <c r="A33" s="777"/>
      <c r="B33" s="771"/>
      <c r="C33" s="772"/>
      <c r="D33" s="50">
        <f>D19</f>
        <v>0</v>
      </c>
      <c r="E33" s="47">
        <f>E31*$D$4</f>
        <v>0</v>
      </c>
      <c r="F33" s="47">
        <f>F31*$D$4</f>
        <v>0</v>
      </c>
      <c r="G33" s="47">
        <f>G31*$D$4</f>
        <v>0</v>
      </c>
      <c r="H33" s="47">
        <f>H31*$D$4</f>
        <v>0</v>
      </c>
      <c r="I33" s="49">
        <f>I31*$D$4</f>
        <v>0</v>
      </c>
    </row>
    <row r="34" spans="1:10" ht="14.25" customHeight="1">
      <c r="A34" s="777"/>
      <c r="B34" s="770" t="s">
        <v>137</v>
      </c>
      <c r="C34" s="765">
        <v>7</v>
      </c>
      <c r="D34" s="30" t="s">
        <v>61</v>
      </c>
      <c r="E34" s="41">
        <v>7</v>
      </c>
      <c r="F34" s="41">
        <v>6</v>
      </c>
      <c r="G34" s="41">
        <v>4</v>
      </c>
      <c r="H34" s="41">
        <v>3</v>
      </c>
      <c r="I34" s="42">
        <v>3</v>
      </c>
      <c r="J34" s="42" t="s">
        <v>287</v>
      </c>
    </row>
    <row r="35" spans="1:10" ht="14.25" customHeight="1">
      <c r="A35" s="777"/>
      <c r="B35" s="771"/>
      <c r="C35" s="772"/>
      <c r="D35" s="35" t="s">
        <v>50</v>
      </c>
      <c r="E35" s="46">
        <f>C34</f>
        <v>7</v>
      </c>
      <c r="F35" s="46">
        <f>$C$34*0.9</f>
        <v>6.3</v>
      </c>
      <c r="G35" s="46">
        <f>$C$34*0.8</f>
        <v>5.6000000000000005</v>
      </c>
      <c r="H35" s="46">
        <f>$C$34*0.7</f>
        <v>4.8999999999999995</v>
      </c>
      <c r="I35" s="48">
        <f>$C$34*0.6</f>
        <v>4.2</v>
      </c>
      <c r="J35" s="48">
        <v>0</v>
      </c>
    </row>
    <row r="36" spans="1:10" ht="14.25" customHeight="1">
      <c r="A36" s="777"/>
      <c r="B36" s="771"/>
      <c r="C36" s="772"/>
      <c r="D36" s="50" t="str">
        <f>D18</f>
        <v>토질지질</v>
      </c>
      <c r="E36" s="47">
        <f t="shared" ref="E36:J36" si="0">E35*$D$3</f>
        <v>7</v>
      </c>
      <c r="F36" s="47">
        <f t="shared" si="0"/>
        <v>6.3</v>
      </c>
      <c r="G36" s="47">
        <f t="shared" si="0"/>
        <v>5.6000000000000005</v>
      </c>
      <c r="H36" s="47">
        <f t="shared" si="0"/>
        <v>4.8999999999999995</v>
      </c>
      <c r="I36" s="49">
        <f t="shared" si="0"/>
        <v>4.2</v>
      </c>
      <c r="J36" s="49">
        <f t="shared" si="0"/>
        <v>0</v>
      </c>
    </row>
    <row r="37" spans="1:10" ht="14.25" customHeight="1">
      <c r="A37" s="777"/>
      <c r="B37" s="771"/>
      <c r="C37" s="772"/>
      <c r="D37" s="50">
        <f>D19</f>
        <v>0</v>
      </c>
      <c r="E37" s="47">
        <f t="shared" ref="E37:J37" si="1">E35*$D$4</f>
        <v>0</v>
      </c>
      <c r="F37" s="47">
        <f t="shared" si="1"/>
        <v>0</v>
      </c>
      <c r="G37" s="47">
        <f t="shared" si="1"/>
        <v>0</v>
      </c>
      <c r="H37" s="47">
        <f t="shared" si="1"/>
        <v>0</v>
      </c>
      <c r="I37" s="49">
        <f t="shared" si="1"/>
        <v>0</v>
      </c>
      <c r="J37" s="49">
        <f t="shared" si="1"/>
        <v>0</v>
      </c>
    </row>
    <row r="38" spans="1:10" ht="14.25" customHeight="1">
      <c r="A38" s="776" t="s">
        <v>497</v>
      </c>
      <c r="B38" s="770" t="s">
        <v>71</v>
      </c>
      <c r="C38" s="765">
        <v>3</v>
      </c>
      <c r="D38" s="30" t="s">
        <v>60</v>
      </c>
      <c r="E38" s="38">
        <v>10</v>
      </c>
      <c r="F38" s="38">
        <v>8</v>
      </c>
      <c r="G38" s="38">
        <v>6</v>
      </c>
      <c r="H38" s="38">
        <v>4</v>
      </c>
      <c r="I38" s="39">
        <v>4</v>
      </c>
    </row>
    <row r="39" spans="1:10" ht="14.25" customHeight="1">
      <c r="A39" s="777"/>
      <c r="B39" s="771"/>
      <c r="C39" s="772"/>
      <c r="D39" s="35" t="s">
        <v>50</v>
      </c>
      <c r="E39" s="46">
        <f>C38</f>
        <v>3</v>
      </c>
      <c r="F39" s="46">
        <f>$C$38*0.9</f>
        <v>2.7</v>
      </c>
      <c r="G39" s="46">
        <f>$C$38*0.8</f>
        <v>2.4000000000000004</v>
      </c>
      <c r="H39" s="46">
        <f>$C$38*0.7</f>
        <v>2.0999999999999996</v>
      </c>
      <c r="I39" s="48">
        <f>$C$38*0.6</f>
        <v>1.7999999999999998</v>
      </c>
    </row>
    <row r="40" spans="1:10" ht="14.25" customHeight="1">
      <c r="A40" s="777"/>
      <c r="B40" s="771"/>
      <c r="C40" s="772"/>
      <c r="D40" s="50" t="str">
        <f>D22</f>
        <v>토질지질</v>
      </c>
      <c r="E40" s="47">
        <f>E39*$D$6</f>
        <v>1.5</v>
      </c>
      <c r="F40" s="47">
        <f>F39*$D$6</f>
        <v>1.35</v>
      </c>
      <c r="G40" s="47">
        <f>G39*$D$6</f>
        <v>1.2000000000000002</v>
      </c>
      <c r="H40" s="47">
        <f>H39*$D$6</f>
        <v>1.0499999999999998</v>
      </c>
      <c r="I40" s="49">
        <f>I39*$D$6</f>
        <v>0.89999999999999991</v>
      </c>
    </row>
    <row r="41" spans="1:10" ht="14.25" customHeight="1">
      <c r="A41" s="777"/>
      <c r="B41" s="771"/>
      <c r="C41" s="772"/>
      <c r="D41" s="50" t="str">
        <f>D23</f>
        <v>토질지질</v>
      </c>
      <c r="E41" s="47">
        <f>E39*$D$7</f>
        <v>1.5</v>
      </c>
      <c r="F41" s="47">
        <f>F39*$D$7</f>
        <v>1.35</v>
      </c>
      <c r="G41" s="47">
        <f>G39*$D$7</f>
        <v>1.2000000000000002</v>
      </c>
      <c r="H41" s="47">
        <f>H39*$D$7</f>
        <v>1.0499999999999998</v>
      </c>
      <c r="I41" s="49">
        <f>I39*$D$7</f>
        <v>0.89999999999999991</v>
      </c>
    </row>
    <row r="42" spans="1:10" ht="14.25" customHeight="1">
      <c r="A42" s="777"/>
      <c r="B42" s="770" t="s">
        <v>137</v>
      </c>
      <c r="C42" s="765">
        <v>3</v>
      </c>
      <c r="D42" s="30" t="s">
        <v>61</v>
      </c>
      <c r="E42" s="41">
        <v>5</v>
      </c>
      <c r="F42" s="41">
        <v>4</v>
      </c>
      <c r="G42" s="41">
        <v>3</v>
      </c>
      <c r="H42" s="41">
        <v>2</v>
      </c>
      <c r="I42" s="42">
        <v>2</v>
      </c>
      <c r="J42" s="42" t="s">
        <v>287</v>
      </c>
    </row>
    <row r="43" spans="1:10" ht="14.25" customHeight="1">
      <c r="A43" s="777"/>
      <c r="B43" s="771"/>
      <c r="C43" s="772"/>
      <c r="D43" s="35" t="s">
        <v>50</v>
      </c>
      <c r="E43" s="46">
        <f>C42</f>
        <v>3</v>
      </c>
      <c r="F43" s="46">
        <f>$C$42*0.9</f>
        <v>2.7</v>
      </c>
      <c r="G43" s="46">
        <f>$C$42*0.8</f>
        <v>2.4000000000000004</v>
      </c>
      <c r="H43" s="46">
        <f>$C$42*0.7</f>
        <v>2.0999999999999996</v>
      </c>
      <c r="I43" s="48">
        <f>$C$42*0.6</f>
        <v>1.7999999999999998</v>
      </c>
      <c r="J43" s="48">
        <v>0</v>
      </c>
    </row>
    <row r="44" spans="1:10" ht="14.25" customHeight="1">
      <c r="A44" s="777"/>
      <c r="B44" s="771"/>
      <c r="C44" s="772"/>
      <c r="D44" s="50" t="str">
        <f>D22</f>
        <v>토질지질</v>
      </c>
      <c r="E44" s="47">
        <f t="shared" ref="E44:J44" si="2">E43*$D$6</f>
        <v>1.5</v>
      </c>
      <c r="F44" s="47">
        <f t="shared" si="2"/>
        <v>1.35</v>
      </c>
      <c r="G44" s="47">
        <f t="shared" si="2"/>
        <v>1.2000000000000002</v>
      </c>
      <c r="H44" s="47">
        <f t="shared" si="2"/>
        <v>1.0499999999999998</v>
      </c>
      <c r="I44" s="49">
        <f t="shared" si="2"/>
        <v>0.89999999999999991</v>
      </c>
      <c r="J44" s="49">
        <f t="shared" si="2"/>
        <v>0</v>
      </c>
    </row>
    <row r="45" spans="1:10" ht="14.25" customHeight="1">
      <c r="A45" s="777"/>
      <c r="B45" s="771"/>
      <c r="C45" s="772"/>
      <c r="D45" s="50" t="str">
        <f>D23</f>
        <v>토질지질</v>
      </c>
      <c r="E45" s="47">
        <f t="shared" ref="E45:J45" si="3">E43*$D$7</f>
        <v>1.5</v>
      </c>
      <c r="F45" s="47">
        <f t="shared" si="3"/>
        <v>1.35</v>
      </c>
      <c r="G45" s="47">
        <f t="shared" si="3"/>
        <v>1.2000000000000002</v>
      </c>
      <c r="H45" s="47">
        <f t="shared" si="3"/>
        <v>1.0499999999999998</v>
      </c>
      <c r="I45" s="49">
        <f t="shared" si="3"/>
        <v>0.89999999999999991</v>
      </c>
      <c r="J45" s="49">
        <f t="shared" si="3"/>
        <v>0</v>
      </c>
    </row>
    <row r="46" spans="1:10" ht="14.25" customHeight="1">
      <c r="A46" s="776" t="s">
        <v>498</v>
      </c>
      <c r="B46" s="770" t="s">
        <v>90</v>
      </c>
      <c r="C46" s="765">
        <v>1</v>
      </c>
      <c r="D46" s="30" t="s">
        <v>87</v>
      </c>
      <c r="E46" s="30" t="s">
        <v>79</v>
      </c>
      <c r="F46" s="30" t="s">
        <v>155</v>
      </c>
      <c r="G46" s="35"/>
      <c r="H46" s="35"/>
      <c r="I46" s="53"/>
      <c r="J46" s="445"/>
    </row>
    <row r="47" spans="1:10" ht="14.25" customHeight="1">
      <c r="A47" s="778"/>
      <c r="B47" s="775"/>
      <c r="C47" s="766"/>
      <c r="D47" s="35" t="s">
        <v>50</v>
      </c>
      <c r="E47" s="36">
        <v>1</v>
      </c>
      <c r="F47" s="36">
        <v>0.5</v>
      </c>
      <c r="G47" s="35"/>
      <c r="H47" s="35"/>
      <c r="I47" s="53"/>
      <c r="J47" s="445"/>
    </row>
    <row r="48" spans="1:10" ht="14.25" customHeight="1">
      <c r="A48" s="782" t="s">
        <v>138</v>
      </c>
      <c r="B48" s="770" t="s">
        <v>149</v>
      </c>
      <c r="C48" s="773">
        <v>8</v>
      </c>
      <c r="D48" s="30" t="s">
        <v>78</v>
      </c>
      <c r="E48" s="41">
        <v>10</v>
      </c>
      <c r="F48" s="41">
        <v>8</v>
      </c>
      <c r="G48" s="41">
        <v>6</v>
      </c>
      <c r="H48" s="41">
        <v>4</v>
      </c>
      <c r="I48" s="42">
        <v>4</v>
      </c>
      <c r="J48" s="445"/>
    </row>
    <row r="49" spans="1:10" ht="14.25" customHeight="1">
      <c r="A49" s="783"/>
      <c r="B49" s="771"/>
      <c r="C49" s="774"/>
      <c r="D49" s="35" t="s">
        <v>50</v>
      </c>
      <c r="E49" s="43">
        <f>$C$48*1</f>
        <v>8</v>
      </c>
      <c r="F49" s="43">
        <f>$C$48*0.9</f>
        <v>7.2</v>
      </c>
      <c r="G49" s="43">
        <f>$C$48*0.8</f>
        <v>6.4</v>
      </c>
      <c r="H49" s="43">
        <f>$C$48*0.7</f>
        <v>5.6</v>
      </c>
      <c r="I49" s="43">
        <f>$C$48*0.6</f>
        <v>4.8</v>
      </c>
      <c r="J49" s="445"/>
    </row>
    <row r="50" spans="1:10" s="726" customFormat="1" ht="14.25" customHeight="1">
      <c r="A50" s="783"/>
      <c r="B50" s="771"/>
      <c r="C50" s="774"/>
      <c r="D50" s="758" t="s">
        <v>237</v>
      </c>
      <c r="E50" s="735">
        <v>1</v>
      </c>
      <c r="F50" s="735">
        <v>10</v>
      </c>
      <c r="G50" s="735">
        <v>20</v>
      </c>
      <c r="H50" s="724"/>
      <c r="I50" s="724"/>
      <c r="J50" s="725"/>
    </row>
    <row r="51" spans="1:10" ht="14.25" customHeight="1">
      <c r="A51" s="783"/>
      <c r="B51" s="775"/>
      <c r="C51" s="768"/>
      <c r="D51" s="759"/>
      <c r="E51" s="349">
        <v>0.7</v>
      </c>
      <c r="F51" s="349">
        <v>1</v>
      </c>
      <c r="G51" s="349">
        <v>1.3</v>
      </c>
      <c r="H51" s="45"/>
      <c r="I51" s="45"/>
      <c r="J51" s="445"/>
    </row>
    <row r="52" spans="1:10" ht="14.25" customHeight="1">
      <c r="A52" s="783"/>
      <c r="B52" s="758" t="s">
        <v>150</v>
      </c>
      <c r="C52" s="769">
        <v>7</v>
      </c>
      <c r="D52" s="323">
        <v>2.5</v>
      </c>
      <c r="E52" s="323">
        <v>2</v>
      </c>
      <c r="F52" s="323">
        <v>1.5</v>
      </c>
      <c r="G52" s="323">
        <v>1</v>
      </c>
      <c r="H52" s="323">
        <v>0.5</v>
      </c>
      <c r="I52" s="446">
        <v>0.5</v>
      </c>
      <c r="J52" s="445"/>
    </row>
    <row r="53" spans="1:10" ht="14.25" customHeight="1">
      <c r="A53" s="783"/>
      <c r="B53" s="759"/>
      <c r="C53" s="769"/>
      <c r="D53" s="43">
        <f>$C$52</f>
        <v>7</v>
      </c>
      <c r="E53" s="43">
        <f>$C$52*0.9</f>
        <v>6.3</v>
      </c>
      <c r="F53" s="43">
        <f>$C$52*0.8</f>
        <v>5.6000000000000005</v>
      </c>
      <c r="G53" s="43">
        <f>$C$52*0.7</f>
        <v>4.8999999999999995</v>
      </c>
      <c r="H53" s="43">
        <f>$C$52*0.6</f>
        <v>4.2</v>
      </c>
      <c r="I53" s="44">
        <f>$C$52*0.5</f>
        <v>3.5</v>
      </c>
      <c r="J53" s="445"/>
    </row>
    <row r="54" spans="1:10" ht="14.25" customHeight="1">
      <c r="A54" s="783"/>
      <c r="B54" s="760"/>
      <c r="C54" s="809"/>
      <c r="D54" s="465"/>
      <c r="E54" s="465"/>
      <c r="F54" s="465"/>
      <c r="G54" s="465"/>
      <c r="H54" s="465"/>
      <c r="I54" s="466"/>
      <c r="J54" s="445"/>
    </row>
    <row r="55" spans="1:10" ht="14.25" customHeight="1">
      <c r="A55" s="788"/>
      <c r="B55" s="761"/>
      <c r="C55" s="809"/>
      <c r="D55" s="465"/>
      <c r="E55" s="468"/>
      <c r="F55" s="469"/>
      <c r="G55" s="465"/>
      <c r="H55" s="465"/>
      <c r="I55" s="466"/>
      <c r="J55" s="445"/>
    </row>
    <row r="56" spans="1:10" ht="14.25" customHeight="1">
      <c r="A56" s="776" t="s">
        <v>62</v>
      </c>
      <c r="B56" s="770" t="s">
        <v>82</v>
      </c>
      <c r="C56" s="765">
        <v>7</v>
      </c>
      <c r="D56" s="30" t="s">
        <v>97</v>
      </c>
      <c r="E56" s="52">
        <v>1</v>
      </c>
      <c r="F56" s="52">
        <v>12</v>
      </c>
      <c r="G56" s="50" t="s">
        <v>72</v>
      </c>
      <c r="H56" s="50"/>
      <c r="I56" s="45"/>
    </row>
    <row r="57" spans="1:10" ht="14.25" customHeight="1">
      <c r="A57" s="777"/>
      <c r="B57" s="775"/>
      <c r="C57" s="772"/>
      <c r="D57" s="50" t="s">
        <v>81</v>
      </c>
      <c r="E57" s="36">
        <v>-0.2</v>
      </c>
      <c r="F57" s="36">
        <f>-0.2*12</f>
        <v>-2.4000000000000004</v>
      </c>
      <c r="G57" s="50"/>
      <c r="H57" s="35"/>
      <c r="I57" s="53"/>
    </row>
    <row r="58" spans="1:10" ht="14.25" customHeight="1">
      <c r="A58" s="777"/>
      <c r="B58" s="770" t="s">
        <v>83</v>
      </c>
      <c r="C58" s="772"/>
      <c r="D58" s="30" t="s">
        <v>97</v>
      </c>
      <c r="E58" s="52">
        <v>3</v>
      </c>
      <c r="F58" s="52">
        <v>12</v>
      </c>
      <c r="G58" s="50"/>
      <c r="H58" s="54"/>
      <c r="I58" s="55"/>
    </row>
    <row r="59" spans="1:10" ht="14.25" customHeight="1">
      <c r="A59" s="777"/>
      <c r="B59" s="775"/>
      <c r="C59" s="772"/>
      <c r="D59" s="50" t="s">
        <v>81</v>
      </c>
      <c r="E59" s="36">
        <f>-0.2*4</f>
        <v>-0.8</v>
      </c>
      <c r="F59" s="36">
        <v>-0.2</v>
      </c>
      <c r="G59" s="50"/>
      <c r="H59" s="35"/>
      <c r="I59" s="53"/>
    </row>
    <row r="60" spans="1:10" ht="14.25" customHeight="1">
      <c r="A60" s="777"/>
      <c r="B60" s="781" t="s">
        <v>46</v>
      </c>
      <c r="C60" s="772"/>
      <c r="D60" s="30" t="s">
        <v>52</v>
      </c>
      <c r="E60" s="30" t="s">
        <v>278</v>
      </c>
      <c r="F60" s="30" t="s">
        <v>279</v>
      </c>
      <c r="G60" s="30" t="s">
        <v>280</v>
      </c>
      <c r="H60" s="30" t="s">
        <v>281</v>
      </c>
      <c r="I60" s="30" t="s">
        <v>282</v>
      </c>
      <c r="J60" s="30" t="s">
        <v>277</v>
      </c>
    </row>
    <row r="61" spans="1:10" ht="14.25" customHeight="1">
      <c r="A61" s="777"/>
      <c r="B61" s="781"/>
      <c r="C61" s="766"/>
      <c r="D61" s="50" t="s">
        <v>50</v>
      </c>
      <c r="E61" s="36">
        <v>0.2</v>
      </c>
      <c r="F61" s="36">
        <v>0.5</v>
      </c>
      <c r="G61" s="36">
        <v>1</v>
      </c>
      <c r="H61" s="36">
        <v>2</v>
      </c>
      <c r="I61" s="40">
        <v>3</v>
      </c>
      <c r="J61" s="40">
        <v>5</v>
      </c>
    </row>
    <row r="62" spans="1:10" ht="21" customHeight="1">
      <c r="A62" s="777"/>
      <c r="B62" s="770" t="s">
        <v>98</v>
      </c>
      <c r="C62" s="765">
        <v>3</v>
      </c>
      <c r="D62" s="30" t="s">
        <v>103</v>
      </c>
      <c r="E62" s="30" t="s">
        <v>99</v>
      </c>
      <c r="F62" s="30" t="s">
        <v>139</v>
      </c>
      <c r="G62" s="30" t="s">
        <v>140</v>
      </c>
      <c r="H62" s="30" t="s">
        <v>151</v>
      </c>
      <c r="I62" s="31" t="s">
        <v>92</v>
      </c>
    </row>
    <row r="63" spans="1:10" ht="21" customHeight="1">
      <c r="A63" s="777"/>
      <c r="B63" s="771"/>
      <c r="C63" s="772"/>
      <c r="D63" s="30" t="s">
        <v>104</v>
      </c>
      <c r="E63" s="30" t="s">
        <v>100</v>
      </c>
      <c r="F63" s="30" t="s">
        <v>284</v>
      </c>
      <c r="G63" s="30" t="s">
        <v>285</v>
      </c>
      <c r="H63" s="30" t="s">
        <v>101</v>
      </c>
      <c r="I63" s="31" t="s">
        <v>92</v>
      </c>
    </row>
    <row r="64" spans="1:10" ht="21" customHeight="1">
      <c r="A64" s="777"/>
      <c r="B64" s="771"/>
      <c r="C64" s="772"/>
      <c r="D64" s="30" t="s">
        <v>105</v>
      </c>
      <c r="E64" s="30" t="s">
        <v>99</v>
      </c>
      <c r="F64" s="30" t="s">
        <v>139</v>
      </c>
      <c r="G64" s="30" t="s">
        <v>140</v>
      </c>
      <c r="H64" s="30" t="s">
        <v>102</v>
      </c>
      <c r="I64" s="31" t="s">
        <v>92</v>
      </c>
    </row>
    <row r="65" spans="1:10" ht="14.25" customHeight="1">
      <c r="A65" s="778"/>
      <c r="B65" s="775"/>
      <c r="C65" s="766"/>
      <c r="D65" s="50" t="s">
        <v>50</v>
      </c>
      <c r="E65" s="36">
        <f>C62</f>
        <v>3</v>
      </c>
      <c r="F65" s="36">
        <f>$C$62*0.9</f>
        <v>2.7</v>
      </c>
      <c r="G65" s="36">
        <f>$C$62*0.8</f>
        <v>2.4000000000000004</v>
      </c>
      <c r="H65" s="36">
        <f>$C$62*0.7</f>
        <v>2.0999999999999996</v>
      </c>
      <c r="I65" s="40">
        <v>0</v>
      </c>
    </row>
    <row r="66" spans="1:10" ht="14.25" customHeight="1">
      <c r="A66" s="782" t="s">
        <v>84</v>
      </c>
      <c r="B66" s="770" t="s">
        <v>85</v>
      </c>
      <c r="C66" s="765">
        <v>2</v>
      </c>
      <c r="D66" s="30" t="s">
        <v>54</v>
      </c>
      <c r="E66" s="30" t="s">
        <v>77</v>
      </c>
      <c r="F66" s="30" t="s">
        <v>86</v>
      </c>
      <c r="G66" s="30" t="s">
        <v>63</v>
      </c>
      <c r="H66" s="50"/>
      <c r="I66" s="45"/>
    </row>
    <row r="67" spans="1:10" ht="14.25" customHeight="1">
      <c r="A67" s="783"/>
      <c r="B67" s="771"/>
      <c r="C67" s="772"/>
      <c r="D67" s="50" t="s">
        <v>50</v>
      </c>
      <c r="E67" s="36">
        <v>1</v>
      </c>
      <c r="F67" s="36">
        <v>0.6</v>
      </c>
      <c r="G67" s="36">
        <v>0.3</v>
      </c>
      <c r="H67" s="50"/>
      <c r="I67" s="45"/>
    </row>
    <row r="68" spans="1:10" ht="14.25" customHeight="1">
      <c r="A68" s="783"/>
      <c r="B68" s="771"/>
      <c r="C68" s="772"/>
      <c r="D68" s="30" t="s">
        <v>54</v>
      </c>
      <c r="E68" s="30" t="s">
        <v>73</v>
      </c>
      <c r="F68" s="30" t="s">
        <v>75</v>
      </c>
      <c r="G68" s="30" t="s">
        <v>76</v>
      </c>
      <c r="H68" s="50"/>
      <c r="I68" s="45"/>
    </row>
    <row r="69" spans="1:10" ht="14.25" customHeight="1">
      <c r="A69" s="783"/>
      <c r="B69" s="771"/>
      <c r="C69" s="772"/>
      <c r="D69" s="35" t="s">
        <v>96</v>
      </c>
      <c r="E69" s="56">
        <v>1</v>
      </c>
      <c r="F69" s="56">
        <v>0.8</v>
      </c>
      <c r="G69" s="56">
        <v>0.6</v>
      </c>
      <c r="H69" s="50"/>
      <c r="I69" s="45"/>
    </row>
    <row r="70" spans="1:10" ht="14.25" customHeight="1">
      <c r="A70" s="783"/>
      <c r="B70" s="775"/>
      <c r="C70" s="766"/>
      <c r="D70" s="35" t="s">
        <v>63</v>
      </c>
      <c r="E70" s="56">
        <v>1</v>
      </c>
      <c r="F70" s="56">
        <v>0.8</v>
      </c>
      <c r="G70" s="57"/>
      <c r="H70" s="50"/>
      <c r="I70" s="45"/>
    </row>
    <row r="71" spans="1:10" ht="14.25" customHeight="1">
      <c r="A71" s="783"/>
      <c r="B71" s="781" t="s">
        <v>53</v>
      </c>
      <c r="C71" s="798">
        <v>10</v>
      </c>
      <c r="D71" s="30" t="s">
        <v>61</v>
      </c>
      <c r="E71" s="58">
        <v>0.03</v>
      </c>
      <c r="F71" s="58">
        <v>2.5000000000000001E-2</v>
      </c>
      <c r="G71" s="58">
        <v>0.02</v>
      </c>
      <c r="H71" s="58">
        <v>1.4999999999999999E-2</v>
      </c>
      <c r="I71" s="59">
        <v>1.4999999999999999E-2</v>
      </c>
    </row>
    <row r="72" spans="1:10" ht="14.25" customHeight="1">
      <c r="A72" s="783"/>
      <c r="B72" s="781"/>
      <c r="C72" s="798"/>
      <c r="D72" s="50" t="s">
        <v>50</v>
      </c>
      <c r="E72" s="36">
        <f>C71</f>
        <v>10</v>
      </c>
      <c r="F72" s="36">
        <f>$C$71*0.9</f>
        <v>9</v>
      </c>
      <c r="G72" s="36">
        <f>$C$71*0.8</f>
        <v>8</v>
      </c>
      <c r="H72" s="36">
        <f>$C$71*0.7</f>
        <v>7</v>
      </c>
      <c r="I72" s="40">
        <f>$C$71*0.6</f>
        <v>6</v>
      </c>
    </row>
    <row r="73" spans="1:10" ht="14.25" customHeight="1">
      <c r="A73" s="783"/>
      <c r="B73" s="770" t="s">
        <v>152</v>
      </c>
      <c r="C73" s="765">
        <v>3</v>
      </c>
      <c r="D73" s="30" t="s">
        <v>54</v>
      </c>
      <c r="E73" s="30" t="s">
        <v>77</v>
      </c>
      <c r="F73" s="30" t="s">
        <v>86</v>
      </c>
      <c r="G73" s="30" t="s">
        <v>63</v>
      </c>
      <c r="H73" s="50"/>
      <c r="I73" s="45"/>
    </row>
    <row r="74" spans="1:10" ht="14.25" customHeight="1">
      <c r="A74" s="783"/>
      <c r="B74" s="771"/>
      <c r="C74" s="772"/>
      <c r="D74" s="50" t="s">
        <v>50</v>
      </c>
      <c r="E74" s="36">
        <v>1</v>
      </c>
      <c r="F74" s="36">
        <v>0.6</v>
      </c>
      <c r="G74" s="36">
        <v>0.3</v>
      </c>
      <c r="H74" s="50"/>
      <c r="I74" s="45"/>
    </row>
    <row r="75" spans="1:10" ht="14.25" customHeight="1">
      <c r="A75" s="783"/>
      <c r="B75" s="771"/>
      <c r="C75" s="772"/>
      <c r="D75" s="30" t="s">
        <v>54</v>
      </c>
      <c r="E75" s="30" t="s">
        <v>73</v>
      </c>
      <c r="F75" s="30" t="s">
        <v>75</v>
      </c>
      <c r="G75" s="30" t="s">
        <v>76</v>
      </c>
      <c r="H75" s="50"/>
      <c r="I75" s="45"/>
    </row>
    <row r="76" spans="1:10" ht="14.25" customHeight="1">
      <c r="A76" s="783"/>
      <c r="B76" s="771"/>
      <c r="C76" s="772"/>
      <c r="D76" s="35" t="s">
        <v>96</v>
      </c>
      <c r="E76" s="56">
        <v>1</v>
      </c>
      <c r="F76" s="56">
        <v>0.8</v>
      </c>
      <c r="G76" s="56">
        <v>0.6</v>
      </c>
      <c r="H76" s="50"/>
      <c r="I76" s="45"/>
    </row>
    <row r="77" spans="1:10" ht="14.25" customHeight="1">
      <c r="A77" s="783"/>
      <c r="B77" s="771"/>
      <c r="C77" s="772"/>
      <c r="D77" s="35" t="s">
        <v>63</v>
      </c>
      <c r="E77" s="56">
        <v>1</v>
      </c>
      <c r="F77" s="56">
        <v>0.8</v>
      </c>
      <c r="G77" s="57"/>
      <c r="H77" s="50"/>
      <c r="I77" s="45"/>
    </row>
    <row r="78" spans="1:10" ht="14.25" customHeight="1">
      <c r="A78" s="783"/>
      <c r="B78" s="771"/>
      <c r="C78" s="772"/>
      <c r="D78" s="30" t="s">
        <v>135</v>
      </c>
      <c r="E78" s="60">
        <v>1</v>
      </c>
      <c r="F78" s="60">
        <v>0.9</v>
      </c>
      <c r="G78" s="60">
        <v>0.8</v>
      </c>
      <c r="H78" s="60">
        <v>0.7</v>
      </c>
      <c r="I78" s="61">
        <v>0.6</v>
      </c>
    </row>
    <row r="79" spans="1:10" ht="14.25" customHeight="1">
      <c r="A79" s="783"/>
      <c r="B79" s="771"/>
      <c r="C79" s="772"/>
      <c r="D79" s="35" t="s">
        <v>153</v>
      </c>
      <c r="E79" s="62">
        <v>5</v>
      </c>
      <c r="F79" s="62">
        <v>4</v>
      </c>
      <c r="G79" s="62">
        <v>3</v>
      </c>
      <c r="H79" s="62">
        <v>2</v>
      </c>
      <c r="I79" s="63">
        <v>1</v>
      </c>
    </row>
    <row r="80" spans="1:10" ht="14.25" customHeight="1">
      <c r="A80" s="783"/>
      <c r="B80" s="771"/>
      <c r="C80" s="772"/>
      <c r="D80" s="35" t="s">
        <v>154</v>
      </c>
      <c r="E80" s="62">
        <v>20</v>
      </c>
      <c r="F80" s="62">
        <v>18</v>
      </c>
      <c r="G80" s="62">
        <v>16</v>
      </c>
      <c r="H80" s="64">
        <v>14</v>
      </c>
      <c r="I80" s="65">
        <v>12</v>
      </c>
      <c r="J80" s="347"/>
    </row>
    <row r="81" spans="1:11" ht="14.25" customHeight="1">
      <c r="A81" s="783"/>
      <c r="B81" s="775"/>
      <c r="C81" s="766"/>
      <c r="D81" s="793" t="s">
        <v>136</v>
      </c>
      <c r="E81" s="794"/>
      <c r="F81" s="795"/>
      <c r="G81" s="795"/>
      <c r="H81" s="795"/>
      <c r="I81" s="795"/>
    </row>
    <row r="82" spans="1:11" ht="14.25" customHeight="1">
      <c r="A82" s="776" t="s">
        <v>88</v>
      </c>
      <c r="B82" s="401" t="s">
        <v>499</v>
      </c>
      <c r="C82" s="402">
        <v>3</v>
      </c>
      <c r="D82" s="403" t="s">
        <v>241</v>
      </c>
      <c r="E82" s="49">
        <f>$C$82*1</f>
        <v>3</v>
      </c>
      <c r="F82" s="35"/>
      <c r="G82" s="35"/>
      <c r="H82" s="35"/>
      <c r="I82" s="53"/>
    </row>
    <row r="83" spans="1:11" ht="14.25" customHeight="1">
      <c r="A83" s="777"/>
      <c r="B83" s="770" t="s">
        <v>500</v>
      </c>
      <c r="C83" s="765">
        <v>4</v>
      </c>
      <c r="D83" s="50" t="str">
        <f>C3</f>
        <v>토질지질</v>
      </c>
      <c r="E83" s="49">
        <f>$C$83*D3</f>
        <v>4</v>
      </c>
      <c r="F83" s="35"/>
      <c r="G83" s="35"/>
      <c r="H83" s="35"/>
      <c r="I83" s="53"/>
    </row>
    <row r="84" spans="1:11" ht="14.25" customHeight="1">
      <c r="A84" s="777"/>
      <c r="B84" s="775"/>
      <c r="C84" s="766"/>
      <c r="D84" s="50">
        <f>C4</f>
        <v>0</v>
      </c>
      <c r="E84" s="49">
        <f>$C$83*D4</f>
        <v>0</v>
      </c>
      <c r="F84" s="35"/>
      <c r="G84" s="35"/>
      <c r="H84" s="35"/>
      <c r="I84" s="53"/>
    </row>
    <row r="85" spans="1:11" ht="14.25" customHeight="1">
      <c r="A85" s="777"/>
      <c r="B85" s="771" t="s">
        <v>501</v>
      </c>
      <c r="C85" s="772">
        <v>3</v>
      </c>
      <c r="D85" s="50" t="str">
        <f>C6</f>
        <v>토질지질</v>
      </c>
      <c r="E85" s="49">
        <f>$C$85*D6</f>
        <v>1.5</v>
      </c>
      <c r="F85" s="35"/>
      <c r="G85" s="35"/>
      <c r="H85" s="35"/>
      <c r="I85" s="53"/>
    </row>
    <row r="86" spans="1:11" ht="14.25" customHeight="1">
      <c r="A86" s="777"/>
      <c r="B86" s="771"/>
      <c r="C86" s="772"/>
      <c r="D86" s="50" t="str">
        <f>C7</f>
        <v>토질지질</v>
      </c>
      <c r="E86" s="49">
        <f>$C$85*D7</f>
        <v>1.5</v>
      </c>
      <c r="F86" s="35"/>
      <c r="G86" s="35"/>
      <c r="H86" s="35"/>
      <c r="I86" s="53"/>
    </row>
    <row r="87" spans="1:11" ht="14.25" customHeight="1">
      <c r="A87" s="776" t="s">
        <v>89</v>
      </c>
      <c r="B87" s="770" t="s">
        <v>523</v>
      </c>
      <c r="C87" s="798"/>
      <c r="D87" s="29" t="s">
        <v>526</v>
      </c>
      <c r="E87" s="443" t="s">
        <v>527</v>
      </c>
      <c r="F87" s="35"/>
      <c r="G87" s="53"/>
      <c r="H87" s="35"/>
      <c r="I87" s="53"/>
    </row>
    <row r="88" spans="1:11" ht="14.25" customHeight="1">
      <c r="A88" s="777"/>
      <c r="B88" s="775"/>
      <c r="C88" s="798"/>
      <c r="D88" s="407" t="s">
        <v>269</v>
      </c>
      <c r="E88" s="444" t="s">
        <v>286</v>
      </c>
      <c r="F88" s="35"/>
      <c r="G88" s="53"/>
      <c r="H88" s="35"/>
      <c r="I88" s="53"/>
      <c r="J88" s="445"/>
    </row>
    <row r="89" spans="1:11" ht="14.25" customHeight="1">
      <c r="A89" s="777"/>
      <c r="B89" s="770" t="s">
        <v>524</v>
      </c>
      <c r="C89" s="798"/>
      <c r="D89" s="736">
        <v>0.03</v>
      </c>
      <c r="E89" s="736">
        <v>0.02</v>
      </c>
      <c r="F89" s="736">
        <v>0.01</v>
      </c>
      <c r="G89" s="53"/>
      <c r="H89" s="35"/>
      <c r="I89" s="53"/>
    </row>
    <row r="90" spans="1:11" ht="14.25" customHeight="1">
      <c r="A90" s="777"/>
      <c r="B90" s="775"/>
      <c r="C90" s="798"/>
      <c r="D90" s="737">
        <v>0.3</v>
      </c>
      <c r="E90" s="738">
        <v>0.2</v>
      </c>
      <c r="F90" s="739">
        <v>0.1</v>
      </c>
      <c r="G90" s="53"/>
      <c r="H90" s="35"/>
      <c r="I90" s="53"/>
      <c r="J90" s="445"/>
    </row>
    <row r="91" spans="1:11" ht="14.25" customHeight="1">
      <c r="A91" s="777"/>
      <c r="B91" s="770" t="s">
        <v>525</v>
      </c>
      <c r="C91" s="798"/>
      <c r="D91" s="736">
        <v>0.05</v>
      </c>
      <c r="E91" s="736">
        <v>0.03</v>
      </c>
      <c r="F91" s="740">
        <v>0.01</v>
      </c>
      <c r="G91" s="53"/>
      <c r="H91" s="35"/>
      <c r="I91" s="53"/>
    </row>
    <row r="92" spans="1:11" ht="14.25" customHeight="1">
      <c r="A92" s="778"/>
      <c r="B92" s="775"/>
      <c r="C92" s="798"/>
      <c r="D92" s="739">
        <v>0.2</v>
      </c>
      <c r="E92" s="741">
        <v>0.15</v>
      </c>
      <c r="F92" s="737">
        <v>0.1</v>
      </c>
      <c r="G92" s="53"/>
      <c r="H92" s="35"/>
      <c r="I92" s="53"/>
      <c r="J92" s="445"/>
    </row>
    <row r="93" spans="1:11" ht="14.25" customHeight="1">
      <c r="A93" s="779" t="s">
        <v>55</v>
      </c>
      <c r="B93" s="780"/>
      <c r="C93" s="51">
        <f>SUM(C10:C86)</f>
        <v>100</v>
      </c>
      <c r="D93" s="66"/>
      <c r="E93" s="66"/>
      <c r="F93" s="66"/>
      <c r="G93" s="67"/>
      <c r="H93" s="35"/>
      <c r="I93" s="53"/>
      <c r="J93" s="442"/>
      <c r="K93" s="442"/>
    </row>
    <row r="94" spans="1:11" ht="18.75" customHeight="1">
      <c r="A94" s="68"/>
      <c r="B94" s="68"/>
      <c r="C94" s="69"/>
      <c r="D94" s="68"/>
      <c r="E94" s="68"/>
      <c r="F94" s="68"/>
      <c r="G94" s="68"/>
      <c r="H94" s="68"/>
      <c r="I94" s="68"/>
    </row>
    <row r="95" spans="1:11" s="12" customFormat="1" ht="19.5" customHeight="1">
      <c r="A95" s="68"/>
      <c r="B95" s="68"/>
      <c r="C95" s="69"/>
      <c r="D95" s="68"/>
      <c r="E95" s="68"/>
      <c r="F95" s="68"/>
      <c r="G95" s="68"/>
      <c r="H95" s="68"/>
      <c r="I95" s="68"/>
    </row>
    <row r="96" spans="1:11" s="12" customFormat="1">
      <c r="A96" s="68"/>
      <c r="B96" s="68"/>
      <c r="C96" s="69"/>
      <c r="D96" s="68"/>
      <c r="E96" s="68"/>
      <c r="F96" s="68"/>
      <c r="G96" s="68"/>
      <c r="H96" s="68"/>
      <c r="I96" s="68"/>
    </row>
    <row r="97" spans="1:9" s="12" customFormat="1">
      <c r="A97" s="68"/>
      <c r="B97" s="68"/>
      <c r="C97" s="69"/>
      <c r="D97" s="68"/>
      <c r="E97" s="68"/>
      <c r="F97" s="68"/>
      <c r="G97" s="68"/>
      <c r="H97" s="68"/>
      <c r="I97" s="68"/>
    </row>
    <row r="98" spans="1:9" s="12" customFormat="1">
      <c r="A98" s="68"/>
      <c r="B98" s="68"/>
      <c r="C98" s="69"/>
      <c r="D98" s="68"/>
      <c r="E98" s="68"/>
      <c r="F98" s="68"/>
      <c r="G98" s="68"/>
      <c r="H98" s="68"/>
      <c r="I98" s="68"/>
    </row>
    <row r="99" spans="1:9" s="12" customFormat="1">
      <c r="A99" s="68"/>
      <c r="B99" s="68"/>
      <c r="C99" s="69"/>
      <c r="D99" s="68"/>
      <c r="E99" s="68"/>
      <c r="F99" s="68"/>
      <c r="G99" s="68"/>
      <c r="H99" s="68"/>
      <c r="I99" s="68"/>
    </row>
    <row r="100" spans="1:9" s="12" customFormat="1">
      <c r="A100" s="68"/>
      <c r="B100" s="68"/>
      <c r="C100" s="69"/>
      <c r="D100" s="68"/>
      <c r="E100" s="68"/>
      <c r="F100" s="68"/>
      <c r="G100" s="68"/>
      <c r="H100" s="68"/>
      <c r="I100" s="68"/>
    </row>
    <row r="101" spans="1:9" s="12" customFormat="1">
      <c r="A101" s="68"/>
      <c r="B101" s="68"/>
      <c r="C101" s="69"/>
      <c r="D101" s="68"/>
      <c r="E101" s="68"/>
      <c r="F101" s="68"/>
      <c r="G101" s="68"/>
      <c r="H101" s="68"/>
      <c r="I101" s="68"/>
    </row>
    <row r="102" spans="1:9" s="12" customFormat="1">
      <c r="A102" s="68"/>
      <c r="B102" s="68"/>
      <c r="C102" s="69"/>
      <c r="D102" s="68"/>
      <c r="E102" s="68"/>
      <c r="F102" s="68"/>
      <c r="G102" s="68"/>
      <c r="H102" s="68"/>
      <c r="I102" s="68"/>
    </row>
    <row r="103" spans="1:9" s="12" customFormat="1">
      <c r="A103" s="68"/>
      <c r="B103" s="68"/>
      <c r="C103" s="69"/>
      <c r="D103" s="68"/>
      <c r="E103" s="68"/>
      <c r="F103" s="68"/>
      <c r="G103" s="68"/>
      <c r="H103" s="68"/>
      <c r="I103" s="68"/>
    </row>
    <row r="104" spans="1:9" s="12" customFormat="1">
      <c r="A104" s="68"/>
      <c r="B104" s="68"/>
      <c r="C104" s="69"/>
      <c r="D104" s="68"/>
      <c r="E104" s="68"/>
      <c r="F104" s="68"/>
      <c r="G104" s="68"/>
      <c r="H104" s="68"/>
      <c r="I104" s="68"/>
    </row>
    <row r="105" spans="1:9" s="12" customFormat="1">
      <c r="A105" s="68"/>
      <c r="B105" s="68"/>
      <c r="C105" s="69"/>
      <c r="D105" s="68"/>
      <c r="E105" s="68"/>
      <c r="F105" s="68"/>
      <c r="G105" s="68"/>
      <c r="H105" s="68"/>
      <c r="I105" s="68"/>
    </row>
    <row r="106" spans="1:9" s="12" customFormat="1">
      <c r="A106" s="68"/>
      <c r="B106" s="68"/>
      <c r="C106" s="69"/>
      <c r="D106" s="68"/>
      <c r="E106" s="68"/>
      <c r="F106" s="68"/>
      <c r="G106" s="68"/>
      <c r="H106" s="68"/>
      <c r="I106" s="68"/>
    </row>
    <row r="107" spans="1:9" s="12" customFormat="1">
      <c r="A107" s="68"/>
      <c r="B107" s="68"/>
      <c r="C107" s="69"/>
      <c r="D107" s="68"/>
      <c r="E107" s="68"/>
      <c r="F107" s="68"/>
      <c r="G107" s="68"/>
      <c r="H107" s="68"/>
      <c r="I107" s="68"/>
    </row>
    <row r="108" spans="1:9" s="12" customFormat="1">
      <c r="A108" s="68"/>
      <c r="B108" s="68"/>
      <c r="C108" s="69"/>
      <c r="D108" s="68"/>
      <c r="E108" s="68"/>
      <c r="F108" s="68"/>
      <c r="G108" s="68"/>
      <c r="H108" s="68"/>
      <c r="I108" s="68"/>
    </row>
    <row r="109" spans="1:9" s="12" customFormat="1">
      <c r="A109" s="68"/>
      <c r="B109" s="68"/>
      <c r="C109" s="69"/>
      <c r="D109" s="68"/>
      <c r="E109" s="68"/>
      <c r="F109" s="68"/>
      <c r="G109" s="68"/>
      <c r="H109" s="68"/>
      <c r="I109" s="68"/>
    </row>
    <row r="110" spans="1:9" s="12" customFormat="1">
      <c r="A110" s="68"/>
      <c r="B110" s="68"/>
      <c r="C110" s="69"/>
      <c r="D110" s="68"/>
      <c r="E110" s="68"/>
      <c r="F110" s="68"/>
      <c r="G110" s="68"/>
      <c r="H110" s="68"/>
      <c r="I110" s="68"/>
    </row>
    <row r="111" spans="1:9" s="12" customFormat="1">
      <c r="A111" s="68"/>
      <c r="B111" s="68"/>
      <c r="C111" s="69"/>
      <c r="D111" s="68"/>
      <c r="E111" s="68"/>
      <c r="F111" s="68"/>
      <c r="G111" s="68"/>
      <c r="H111" s="68"/>
      <c r="I111" s="68"/>
    </row>
    <row r="112" spans="1:9" s="12" customFormat="1">
      <c r="A112" s="68"/>
      <c r="B112" s="68"/>
      <c r="C112" s="69"/>
      <c r="D112" s="68"/>
      <c r="E112" s="68"/>
      <c r="F112" s="68"/>
      <c r="G112" s="68"/>
      <c r="H112" s="68"/>
      <c r="I112" s="68"/>
    </row>
    <row r="113" spans="1:9" s="12" customFormat="1">
      <c r="A113" s="68"/>
      <c r="B113" s="68"/>
      <c r="C113" s="69"/>
      <c r="D113" s="68"/>
      <c r="E113" s="68"/>
      <c r="F113" s="68"/>
      <c r="G113" s="68"/>
      <c r="H113" s="68"/>
      <c r="I113" s="68"/>
    </row>
    <row r="114" spans="1:9" s="12" customFormat="1">
      <c r="A114" s="68"/>
      <c r="B114" s="68"/>
      <c r="C114" s="69"/>
      <c r="D114" s="68"/>
      <c r="E114" s="68"/>
      <c r="F114" s="68"/>
      <c r="G114" s="68"/>
      <c r="H114" s="68"/>
      <c r="I114" s="68"/>
    </row>
    <row r="115" spans="1:9" s="12" customFormat="1">
      <c r="A115" s="68"/>
      <c r="B115" s="68"/>
      <c r="C115" s="69"/>
      <c r="D115" s="68"/>
      <c r="E115" s="68"/>
      <c r="F115" s="68"/>
      <c r="G115" s="68"/>
      <c r="H115" s="68"/>
      <c r="I115" s="68"/>
    </row>
    <row r="116" spans="1:9" s="12" customFormat="1">
      <c r="A116" s="68"/>
      <c r="B116" s="68"/>
      <c r="C116" s="69"/>
      <c r="D116" s="68"/>
      <c r="E116" s="68"/>
      <c r="F116" s="68"/>
      <c r="G116" s="68"/>
      <c r="H116" s="68"/>
      <c r="I116" s="68"/>
    </row>
    <row r="117" spans="1:9" s="12" customFormat="1">
      <c r="A117" s="27"/>
      <c r="B117" s="27"/>
      <c r="C117" s="70"/>
      <c r="D117" s="27"/>
      <c r="E117" s="27"/>
      <c r="F117" s="27"/>
      <c r="G117" s="27"/>
      <c r="H117" s="27"/>
      <c r="I117" s="27"/>
    </row>
  </sheetData>
  <sheetProtection selectLockedCells="1"/>
  <mergeCells count="79">
    <mergeCell ref="C89:C90"/>
    <mergeCell ref="B91:B92"/>
    <mergeCell ref="C91:C92"/>
    <mergeCell ref="A87:A92"/>
    <mergeCell ref="C87:C88"/>
    <mergeCell ref="C83:C84"/>
    <mergeCell ref="B83:B84"/>
    <mergeCell ref="B28:B29"/>
    <mergeCell ref="B58:B59"/>
    <mergeCell ref="A3:A5"/>
    <mergeCell ref="B5:C5"/>
    <mergeCell ref="A6:A8"/>
    <mergeCell ref="B8:C8"/>
    <mergeCell ref="A82:A86"/>
    <mergeCell ref="C85:C86"/>
    <mergeCell ref="B20:B23"/>
    <mergeCell ref="C54:C55"/>
    <mergeCell ref="C30:C33"/>
    <mergeCell ref="C38:C41"/>
    <mergeCell ref="B54:B55"/>
    <mergeCell ref="A48:A55"/>
    <mergeCell ref="D81:I81"/>
    <mergeCell ref="B71:B72"/>
    <mergeCell ref="B73:B81"/>
    <mergeCell ref="C20:C23"/>
    <mergeCell ref="C56:C61"/>
    <mergeCell ref="C46:C47"/>
    <mergeCell ref="B46:B47"/>
    <mergeCell ref="B24:B25"/>
    <mergeCell ref="C26:C27"/>
    <mergeCell ref="C24:C25"/>
    <mergeCell ref="C28:C29"/>
    <mergeCell ref="C52:C53"/>
    <mergeCell ref="C66:C70"/>
    <mergeCell ref="C62:C65"/>
    <mergeCell ref="C73:C81"/>
    <mergeCell ref="C71:C72"/>
    <mergeCell ref="F2:G2"/>
    <mergeCell ref="C16:C19"/>
    <mergeCell ref="A1:D1"/>
    <mergeCell ref="B12:B13"/>
    <mergeCell ref="B26:B27"/>
    <mergeCell ref="A20:A23"/>
    <mergeCell ref="A16:A19"/>
    <mergeCell ref="A10:A15"/>
    <mergeCell ref="B14:B15"/>
    <mergeCell ref="C14:C15"/>
    <mergeCell ref="D12:I13"/>
    <mergeCell ref="D14:I15"/>
    <mergeCell ref="A93:B93"/>
    <mergeCell ref="B60:B61"/>
    <mergeCell ref="B87:B88"/>
    <mergeCell ref="B62:B65"/>
    <mergeCell ref="B66:B70"/>
    <mergeCell ref="A56:A65"/>
    <mergeCell ref="A66:A81"/>
    <mergeCell ref="B56:B57"/>
    <mergeCell ref="B85:B86"/>
    <mergeCell ref="B89:B90"/>
    <mergeCell ref="B52:B53"/>
    <mergeCell ref="A30:A37"/>
    <mergeCell ref="A24:A29"/>
    <mergeCell ref="B16:B19"/>
    <mergeCell ref="A46:A47"/>
    <mergeCell ref="A38:A45"/>
    <mergeCell ref="D50:D51"/>
    <mergeCell ref="G28:G29"/>
    <mergeCell ref="E3:E8"/>
    <mergeCell ref="C12:C13"/>
    <mergeCell ref="B10:B11"/>
    <mergeCell ref="C10:C11"/>
    <mergeCell ref="B42:B45"/>
    <mergeCell ref="C42:C45"/>
    <mergeCell ref="C48:C51"/>
    <mergeCell ref="B30:B33"/>
    <mergeCell ref="B38:B41"/>
    <mergeCell ref="C34:C37"/>
    <mergeCell ref="B34:B37"/>
    <mergeCell ref="B48:B51"/>
  </mergeCells>
  <phoneticPr fontId="2" type="noConversion"/>
  <printOptions horizontalCentered="1"/>
  <pageMargins left="0.74803149606299213" right="0.74803149606299213" top="0.6692913385826772" bottom="0.31496062992125984" header="0.51181102362204722" footer="0.51181102362204722"/>
  <pageSetup paperSize="9" scale="78" fitToHeight="2" orientation="landscape" horizontalDpi="300" verticalDpi="300" r:id="rId1"/>
  <headerFooter alignWithMargins="0"/>
  <rowBreaks count="1" manualBreakCount="1">
    <brk id="37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10"/>
    <pageSetUpPr fitToPage="1"/>
  </sheetPr>
  <dimension ref="A2:J59"/>
  <sheetViews>
    <sheetView view="pageBreakPreview" topLeftCell="A4" zoomScale="85" zoomScaleNormal="85" zoomScaleSheetLayoutView="85" workbookViewId="0">
      <selection activeCell="H12" sqref="H12"/>
    </sheetView>
  </sheetViews>
  <sheetFormatPr defaultRowHeight="13.5"/>
  <cols>
    <col min="1" max="1" width="10.6640625" style="3" customWidth="1"/>
    <col min="2" max="2" width="24.6640625" style="75" customWidth="1"/>
    <col min="3" max="3" width="8.109375" style="75" customWidth="1"/>
    <col min="4" max="4" width="9.6640625" style="75" customWidth="1"/>
    <col min="5" max="5" width="9.77734375" style="75" customWidth="1"/>
    <col min="6" max="6" width="8.6640625" style="75" customWidth="1"/>
    <col min="7" max="7" width="10.33203125" style="74" customWidth="1"/>
    <col min="8" max="8" width="7.88671875" style="3" customWidth="1"/>
    <col min="9" max="16384" width="8.88671875" style="3"/>
  </cols>
  <sheetData>
    <row r="2" spans="1:10" s="5" customFormat="1" ht="28.5" customHeight="1">
      <c r="A2" s="851" t="s">
        <v>187</v>
      </c>
      <c r="B2" s="852"/>
      <c r="C2" s="852"/>
      <c r="D2" s="852"/>
      <c r="E2" s="852"/>
      <c r="F2" s="852"/>
      <c r="G2" s="853"/>
    </row>
    <row r="3" spans="1:10" s="5" customFormat="1" ht="27.75" customHeight="1">
      <c r="A3" s="810" t="str">
        <f>참여업체!$B$2</f>
        <v>00단지 조성공사(1-1, 1-2공구) 연약지반 침하안정관리용역</v>
      </c>
      <c r="B3" s="810"/>
      <c r="C3" s="810"/>
      <c r="D3" s="810"/>
      <c r="E3" s="810"/>
      <c r="F3" s="810"/>
      <c r="G3" s="810"/>
    </row>
    <row r="4" spans="1:10" ht="23.1" customHeight="1">
      <c r="A4" s="865" t="s">
        <v>188</v>
      </c>
      <c r="B4" s="865"/>
      <c r="C4" s="865"/>
      <c r="D4" s="858" t="s">
        <v>189</v>
      </c>
      <c r="E4" s="859"/>
      <c r="F4" s="860"/>
      <c r="G4" s="856" t="s">
        <v>295</v>
      </c>
      <c r="H4" s="849"/>
    </row>
    <row r="5" spans="1:10" ht="23.1" customHeight="1">
      <c r="A5" s="423"/>
      <c r="B5" s="146" t="s">
        <v>267</v>
      </c>
      <c r="C5" s="146" t="s">
        <v>190</v>
      </c>
      <c r="D5" s="861" t="s">
        <v>268</v>
      </c>
      <c r="E5" s="862"/>
      <c r="F5" s="147" t="s">
        <v>191</v>
      </c>
      <c r="G5" s="857"/>
      <c r="H5" s="850"/>
    </row>
    <row r="6" spans="1:10" s="6" customFormat="1" ht="23.1" customHeight="1">
      <c r="A6" s="827" t="s">
        <v>289</v>
      </c>
      <c r="B6" s="854" t="s">
        <v>503</v>
      </c>
      <c r="C6" s="825">
        <f>SUM(F6:F10)</f>
        <v>11</v>
      </c>
      <c r="D6" s="821" t="s">
        <v>56</v>
      </c>
      <c r="E6" s="490" t="s">
        <v>156</v>
      </c>
      <c r="F6" s="474">
        <f>배점기준!C10</f>
        <v>5</v>
      </c>
      <c r="G6" s="475">
        <f>기술인!$E9</f>
        <v>5</v>
      </c>
    </row>
    <row r="7" spans="1:10" s="6" customFormat="1" ht="23.1" customHeight="1">
      <c r="A7" s="827"/>
      <c r="B7" s="839"/>
      <c r="C7" s="813"/>
      <c r="D7" s="822"/>
      <c r="E7" s="491" t="s">
        <v>157</v>
      </c>
      <c r="F7" s="480">
        <f>배점기준!C16</f>
        <v>4</v>
      </c>
      <c r="G7" s="481">
        <f>기술인!E15</f>
        <v>4</v>
      </c>
    </row>
    <row r="8" spans="1:10" s="6" customFormat="1" ht="23.1" customHeight="1">
      <c r="A8" s="827"/>
      <c r="B8" s="839"/>
      <c r="C8" s="813"/>
      <c r="D8" s="822"/>
      <c r="E8" s="492" t="s">
        <v>158</v>
      </c>
      <c r="F8" s="476">
        <f>배점기준!C20</f>
        <v>2</v>
      </c>
      <c r="G8" s="477">
        <f>기술인!G17</f>
        <v>2</v>
      </c>
    </row>
    <row r="9" spans="1:10" s="6" customFormat="1" ht="23.1" customHeight="1">
      <c r="A9" s="827"/>
      <c r="B9" s="839"/>
      <c r="C9" s="813"/>
      <c r="D9" s="830" t="s">
        <v>93</v>
      </c>
      <c r="E9" s="831"/>
      <c r="F9" s="743">
        <f>배점기준!C12</f>
        <v>0</v>
      </c>
      <c r="G9" s="744" t="s">
        <v>528</v>
      </c>
      <c r="H9" s="3"/>
      <c r="I9" s="3"/>
      <c r="J9" s="3"/>
    </row>
    <row r="10" spans="1:10" s="6" customFormat="1" ht="23.1" customHeight="1">
      <c r="A10" s="827"/>
      <c r="B10" s="867"/>
      <c r="C10" s="826"/>
      <c r="D10" s="830" t="s">
        <v>159</v>
      </c>
      <c r="E10" s="831"/>
      <c r="F10" s="743">
        <f>배점기준!C14</f>
        <v>0</v>
      </c>
      <c r="G10" s="744" t="s">
        <v>528</v>
      </c>
      <c r="H10" s="3"/>
      <c r="I10" s="3"/>
      <c r="J10" s="3"/>
    </row>
    <row r="11" spans="1:10" s="6" customFormat="1" ht="23.1" customHeight="1">
      <c r="A11" s="827"/>
      <c r="B11" s="854" t="s">
        <v>292</v>
      </c>
      <c r="C11" s="825">
        <f>SUM(F11:F17)</f>
        <v>39</v>
      </c>
      <c r="D11" s="821" t="s">
        <v>60</v>
      </c>
      <c r="E11" s="490" t="s">
        <v>156</v>
      </c>
      <c r="F11" s="474">
        <f>배점기준!C24</f>
        <v>7</v>
      </c>
      <c r="G11" s="475">
        <f>기술인!$F25</f>
        <v>7</v>
      </c>
      <c r="H11" s="3"/>
      <c r="I11" s="3"/>
      <c r="J11" s="3"/>
    </row>
    <row r="12" spans="1:10" s="6" customFormat="1" ht="23.1" customHeight="1">
      <c r="A12" s="827"/>
      <c r="B12" s="855"/>
      <c r="C12" s="813"/>
      <c r="D12" s="822"/>
      <c r="E12" s="491" t="s">
        <v>157</v>
      </c>
      <c r="F12" s="480">
        <f>배점기준!C30</f>
        <v>6</v>
      </c>
      <c r="G12" s="481">
        <f>기술인!F28</f>
        <v>6</v>
      </c>
      <c r="H12" s="3"/>
      <c r="I12" s="3"/>
      <c r="J12" s="3"/>
    </row>
    <row r="13" spans="1:10" s="6" customFormat="1" ht="23.1" customHeight="1">
      <c r="A13" s="827"/>
      <c r="B13" s="855"/>
      <c r="C13" s="813"/>
      <c r="D13" s="822"/>
      <c r="E13" s="493" t="s">
        <v>158</v>
      </c>
      <c r="F13" s="482">
        <f>배점기준!C38</f>
        <v>3</v>
      </c>
      <c r="G13" s="483">
        <f>기술인!G33</f>
        <v>3</v>
      </c>
      <c r="H13" s="3"/>
      <c r="I13" s="3"/>
      <c r="J13" s="3"/>
    </row>
    <row r="14" spans="1:10" s="6" customFormat="1" ht="23.1" customHeight="1">
      <c r="A14" s="827"/>
      <c r="B14" s="855"/>
      <c r="C14" s="813"/>
      <c r="D14" s="821" t="s">
        <v>61</v>
      </c>
      <c r="E14" s="494" t="s">
        <v>156</v>
      </c>
      <c r="F14" s="478">
        <f>배점기준!C26</f>
        <v>12</v>
      </c>
      <c r="G14" s="479">
        <f>기술인!$F26</f>
        <v>12</v>
      </c>
      <c r="H14" s="3"/>
      <c r="I14" s="3"/>
      <c r="J14" s="3"/>
    </row>
    <row r="15" spans="1:10" s="6" customFormat="1" ht="23.1" customHeight="1">
      <c r="A15" s="827"/>
      <c r="B15" s="855"/>
      <c r="C15" s="813"/>
      <c r="D15" s="822"/>
      <c r="E15" s="491" t="s">
        <v>157</v>
      </c>
      <c r="F15" s="480">
        <f>배점기준!C34</f>
        <v>7</v>
      </c>
      <c r="G15" s="481">
        <f>기술인!F30</f>
        <v>7</v>
      </c>
      <c r="H15" s="3"/>
      <c r="I15" s="3"/>
      <c r="J15" s="3"/>
    </row>
    <row r="16" spans="1:10" s="6" customFormat="1" ht="23.1" customHeight="1">
      <c r="A16" s="827"/>
      <c r="B16" s="855"/>
      <c r="C16" s="813"/>
      <c r="D16" s="866"/>
      <c r="E16" s="495" t="s">
        <v>158</v>
      </c>
      <c r="F16" s="484">
        <f>배점기준!C42</f>
        <v>3</v>
      </c>
      <c r="G16" s="485">
        <f>기술인!G35</f>
        <v>3</v>
      </c>
      <c r="H16" s="3"/>
      <c r="I16" s="3"/>
      <c r="J16" s="3"/>
    </row>
    <row r="17" spans="1:10" s="6" customFormat="1" ht="23.1" customHeight="1">
      <c r="A17" s="827"/>
      <c r="B17" s="855"/>
      <c r="C17" s="813"/>
      <c r="D17" s="863" t="s">
        <v>230</v>
      </c>
      <c r="E17" s="864"/>
      <c r="F17" s="476">
        <f>배점기준!C46</f>
        <v>1</v>
      </c>
      <c r="G17" s="477">
        <f>기술인!F41</f>
        <v>1</v>
      </c>
      <c r="H17" s="3"/>
      <c r="I17" s="3"/>
      <c r="J17" s="3"/>
    </row>
    <row r="18" spans="1:10" s="6" customFormat="1" ht="23.1" customHeight="1">
      <c r="A18" s="827" t="s">
        <v>290</v>
      </c>
      <c r="B18" s="854" t="s">
        <v>293</v>
      </c>
      <c r="C18" s="812">
        <v>15</v>
      </c>
      <c r="D18" s="833" t="s">
        <v>186</v>
      </c>
      <c r="E18" s="494" t="s">
        <v>78</v>
      </c>
      <c r="F18" s="478">
        <f>배점기준!C48</f>
        <v>8</v>
      </c>
      <c r="G18" s="479">
        <f>유사용역!$H5</f>
        <v>8</v>
      </c>
      <c r="H18" s="3"/>
      <c r="I18" s="3"/>
      <c r="J18" s="3"/>
    </row>
    <row r="19" spans="1:10" s="6" customFormat="1" ht="23.1" customHeight="1">
      <c r="A19" s="827"/>
      <c r="B19" s="840"/>
      <c r="C19" s="814"/>
      <c r="D19" s="834"/>
      <c r="E19" s="495" t="s">
        <v>80</v>
      </c>
      <c r="F19" s="484">
        <f>배점기준!C52</f>
        <v>7</v>
      </c>
      <c r="G19" s="485">
        <f>유사용역!$H8</f>
        <v>7</v>
      </c>
      <c r="H19" s="3"/>
      <c r="I19" s="3"/>
      <c r="J19" s="3"/>
    </row>
    <row r="20" spans="1:10" s="6" customFormat="1" ht="23.1" customHeight="1">
      <c r="A20" s="827"/>
      <c r="B20" s="828" t="s">
        <v>291</v>
      </c>
      <c r="C20" s="812">
        <f>SUM(배점기준!C56:C65)</f>
        <v>10</v>
      </c>
      <c r="D20" s="823" t="s">
        <v>502</v>
      </c>
      <c r="E20" s="824"/>
      <c r="F20" s="474">
        <f>배점기준!C56</f>
        <v>7</v>
      </c>
      <c r="G20" s="475">
        <f>신용도!$L6</f>
        <v>7</v>
      </c>
      <c r="H20" s="3"/>
      <c r="I20" s="3"/>
      <c r="J20" s="3"/>
    </row>
    <row r="21" spans="1:10" s="6" customFormat="1" ht="23.1" customHeight="1">
      <c r="A21" s="827"/>
      <c r="B21" s="829"/>
      <c r="C21" s="814"/>
      <c r="D21" s="845" t="s">
        <v>160</v>
      </c>
      <c r="E21" s="846"/>
      <c r="F21" s="488">
        <f>SUM(배점기준!C62:C65)</f>
        <v>3</v>
      </c>
      <c r="G21" s="489">
        <f>신용도!$K13</f>
        <v>2.7300000000000004</v>
      </c>
      <c r="H21" s="3"/>
      <c r="I21" s="3"/>
      <c r="J21" s="3"/>
    </row>
    <row r="22" spans="1:10" ht="23.1" customHeight="1">
      <c r="A22" s="827"/>
      <c r="B22" s="839" t="s">
        <v>294</v>
      </c>
      <c r="C22" s="813">
        <f>SUM(배점기준!C66:C81)</f>
        <v>15</v>
      </c>
      <c r="D22" s="817" t="s">
        <v>85</v>
      </c>
      <c r="E22" s="818"/>
      <c r="F22" s="486">
        <f>배점기준!C66</f>
        <v>2</v>
      </c>
      <c r="G22" s="487">
        <f>기술투자!$O6</f>
        <v>2</v>
      </c>
    </row>
    <row r="23" spans="1:10" ht="23.1" customHeight="1">
      <c r="A23" s="827"/>
      <c r="B23" s="839"/>
      <c r="C23" s="813"/>
      <c r="D23" s="819" t="s">
        <v>53</v>
      </c>
      <c r="E23" s="820"/>
      <c r="F23" s="480">
        <f>배점기준!C71</f>
        <v>10</v>
      </c>
      <c r="G23" s="481">
        <f>기술투자!J13</f>
        <v>10</v>
      </c>
      <c r="H23" s="17"/>
    </row>
    <row r="24" spans="1:10" ht="23.1" customHeight="1">
      <c r="A24" s="827"/>
      <c r="B24" s="840"/>
      <c r="C24" s="813"/>
      <c r="D24" s="837" t="s">
        <v>152</v>
      </c>
      <c r="E24" s="838"/>
      <c r="F24" s="449">
        <f>배점기준!C73</f>
        <v>3</v>
      </c>
      <c r="G24" s="450">
        <f>기술투자!J26</f>
        <v>3</v>
      </c>
      <c r="H24" s="17"/>
    </row>
    <row r="25" spans="1:10" ht="23.1" customHeight="1">
      <c r="A25" s="811" t="s">
        <v>402</v>
      </c>
      <c r="B25" s="811"/>
      <c r="C25" s="812">
        <f>SUM(배점기준!C82:C86)</f>
        <v>10</v>
      </c>
      <c r="D25" s="835" t="s">
        <v>156</v>
      </c>
      <c r="E25" s="836"/>
      <c r="F25" s="478">
        <f>배점기준!C82</f>
        <v>3</v>
      </c>
      <c r="G25" s="479">
        <f>중첩도!D8</f>
        <v>3</v>
      </c>
    </row>
    <row r="26" spans="1:10" ht="23.1" customHeight="1">
      <c r="A26" s="811"/>
      <c r="B26" s="811"/>
      <c r="C26" s="813"/>
      <c r="D26" s="817" t="s">
        <v>157</v>
      </c>
      <c r="E26" s="818"/>
      <c r="F26" s="480">
        <v>4</v>
      </c>
      <c r="G26" s="481">
        <f>중첩도!E8</f>
        <v>4</v>
      </c>
    </row>
    <row r="27" spans="1:10" ht="23.1" customHeight="1">
      <c r="A27" s="811"/>
      <c r="B27" s="811"/>
      <c r="C27" s="814"/>
      <c r="D27" s="815" t="s">
        <v>305</v>
      </c>
      <c r="E27" s="816"/>
      <c r="F27" s="482">
        <v>3</v>
      </c>
      <c r="G27" s="483">
        <f>중첩도!F8</f>
        <v>3</v>
      </c>
    </row>
    <row r="28" spans="1:10" ht="23.1" customHeight="1">
      <c r="A28" s="847" t="s">
        <v>270</v>
      </c>
      <c r="B28" s="848"/>
      <c r="C28" s="742"/>
      <c r="D28" s="843" t="s">
        <v>89</v>
      </c>
      <c r="E28" s="844"/>
      <c r="F28" s="474"/>
      <c r="G28" s="475">
        <f>가감점!G5</f>
        <v>0.5</v>
      </c>
    </row>
    <row r="29" spans="1:10" s="14" customFormat="1" ht="23.1" customHeight="1">
      <c r="A29" s="832" t="s">
        <v>161</v>
      </c>
      <c r="B29" s="832"/>
      <c r="C29" s="448">
        <f>SUM(C6:C28)</f>
        <v>100</v>
      </c>
      <c r="D29" s="841"/>
      <c r="E29" s="842"/>
      <c r="F29" s="448">
        <f>SUM(F6:F28)</f>
        <v>100</v>
      </c>
      <c r="G29" s="447">
        <f>IF(ROUND(SUM(G6:G28),2)&gt;100,100,ROUND(SUM(G6:G28),2))</f>
        <v>100</v>
      </c>
    </row>
    <row r="30" spans="1:10" ht="13.5" customHeight="1">
      <c r="C30" s="74"/>
      <c r="F30" s="74"/>
    </row>
    <row r="31" spans="1:10" ht="13.5" customHeight="1">
      <c r="C31" s="74"/>
      <c r="F31" s="74"/>
    </row>
    <row r="32" spans="1:10" ht="13.5" customHeight="1">
      <c r="F32" s="74"/>
    </row>
    <row r="33" spans="3:6" ht="13.5" customHeight="1">
      <c r="C33" s="74"/>
      <c r="F33" s="74"/>
    </row>
    <row r="34" spans="3:6" ht="13.5" customHeight="1">
      <c r="C34" s="74"/>
      <c r="F34" s="74"/>
    </row>
    <row r="35" spans="3:6" ht="13.5" customHeight="1">
      <c r="C35" s="74"/>
      <c r="F35" s="74"/>
    </row>
    <row r="36" spans="3:6" ht="13.5" customHeight="1">
      <c r="C36" s="74"/>
      <c r="F36" s="74"/>
    </row>
    <row r="37" spans="3:6" ht="13.5" customHeight="1">
      <c r="C37" s="74"/>
      <c r="F37" s="74"/>
    </row>
    <row r="38" spans="3:6" ht="13.5" customHeight="1">
      <c r="C38" s="74"/>
      <c r="F38" s="74"/>
    </row>
    <row r="39" spans="3:6" ht="13.5" customHeight="1">
      <c r="C39" s="74"/>
      <c r="F39" s="74"/>
    </row>
    <row r="40" spans="3:6" ht="13.5" customHeight="1">
      <c r="C40" s="74"/>
      <c r="F40" s="74"/>
    </row>
    <row r="41" spans="3:6" ht="13.5" customHeight="1">
      <c r="C41" s="74"/>
      <c r="F41" s="74"/>
    </row>
    <row r="42" spans="3:6" ht="13.5" customHeight="1">
      <c r="C42" s="74"/>
      <c r="F42" s="74"/>
    </row>
    <row r="43" spans="3:6" ht="13.5" customHeight="1">
      <c r="C43" s="74"/>
      <c r="F43" s="74"/>
    </row>
    <row r="44" spans="3:6" ht="13.5" customHeight="1">
      <c r="C44" s="74"/>
      <c r="F44" s="74"/>
    </row>
    <row r="45" spans="3:6" ht="13.5" customHeight="1">
      <c r="C45" s="74"/>
      <c r="F45" s="74"/>
    </row>
    <row r="46" spans="3:6" ht="13.5" customHeight="1">
      <c r="C46" s="74"/>
      <c r="F46" s="74"/>
    </row>
    <row r="47" spans="3:6" ht="13.5" customHeight="1">
      <c r="C47" s="74"/>
      <c r="F47" s="74"/>
    </row>
    <row r="48" spans="3:6" ht="13.5" customHeight="1">
      <c r="C48" s="74"/>
      <c r="F48" s="74"/>
    </row>
    <row r="49" spans="3:6" ht="13.5" customHeight="1">
      <c r="C49" s="74"/>
      <c r="F49" s="74"/>
    </row>
    <row r="50" spans="3:6" ht="13.5" customHeight="1">
      <c r="C50" s="74"/>
      <c r="F50" s="74"/>
    </row>
    <row r="51" spans="3:6" ht="13.5" customHeight="1">
      <c r="C51" s="74"/>
      <c r="F51" s="74"/>
    </row>
    <row r="52" spans="3:6" ht="13.5" customHeight="1">
      <c r="C52" s="74"/>
      <c r="F52" s="74"/>
    </row>
    <row r="53" spans="3:6" ht="13.5" customHeight="1">
      <c r="C53" s="74"/>
      <c r="F53" s="74"/>
    </row>
    <row r="54" spans="3:6">
      <c r="C54" s="74"/>
      <c r="F54" s="74"/>
    </row>
    <row r="55" spans="3:6">
      <c r="C55" s="74"/>
      <c r="F55" s="74"/>
    </row>
    <row r="56" spans="3:6">
      <c r="C56" s="74"/>
      <c r="F56" s="74"/>
    </row>
    <row r="57" spans="3:6">
      <c r="C57" s="74"/>
      <c r="F57" s="74"/>
    </row>
    <row r="58" spans="3:6">
      <c r="C58" s="74"/>
    </row>
    <row r="59" spans="3:6">
      <c r="C59" s="74"/>
    </row>
  </sheetData>
  <mergeCells count="40">
    <mergeCell ref="H4:H5"/>
    <mergeCell ref="A2:G2"/>
    <mergeCell ref="B11:B17"/>
    <mergeCell ref="C11:C17"/>
    <mergeCell ref="B18:B19"/>
    <mergeCell ref="G4:G5"/>
    <mergeCell ref="D4:F4"/>
    <mergeCell ref="D5:E5"/>
    <mergeCell ref="D17:E17"/>
    <mergeCell ref="A4:C4"/>
    <mergeCell ref="D9:E9"/>
    <mergeCell ref="D14:D16"/>
    <mergeCell ref="B6:B10"/>
    <mergeCell ref="A29:B29"/>
    <mergeCell ref="D18:D19"/>
    <mergeCell ref="D25:E25"/>
    <mergeCell ref="D24:E24"/>
    <mergeCell ref="D26:E26"/>
    <mergeCell ref="B22:B24"/>
    <mergeCell ref="D29:E29"/>
    <mergeCell ref="D28:E28"/>
    <mergeCell ref="C22:C24"/>
    <mergeCell ref="D21:E21"/>
    <mergeCell ref="A28:B28"/>
    <mergeCell ref="A3:G3"/>
    <mergeCell ref="A25:B27"/>
    <mergeCell ref="C25:C27"/>
    <mergeCell ref="D27:E27"/>
    <mergeCell ref="D22:E22"/>
    <mergeCell ref="D23:E23"/>
    <mergeCell ref="D11:D13"/>
    <mergeCell ref="D20:E20"/>
    <mergeCell ref="C20:C21"/>
    <mergeCell ref="C18:C19"/>
    <mergeCell ref="C6:C10"/>
    <mergeCell ref="A6:A17"/>
    <mergeCell ref="B20:B21"/>
    <mergeCell ref="A18:A24"/>
    <mergeCell ref="D10:E10"/>
    <mergeCell ref="D6:D8"/>
  </mergeCells>
  <phoneticPr fontId="2" type="noConversion"/>
  <pageMargins left="0.94488188976377963" right="0.74803149606299213" top="0.78740157480314965" bottom="0.78740157480314965" header="0.51181102362204722" footer="0.51181102362204722"/>
  <pageSetup paperSize="9" scale="89" orientation="portrait" horizontalDpi="4294967294" r:id="rId1"/>
  <headerFooter alignWithMargins="0"/>
  <ignoredErrors>
    <ignoredError sqref="C25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10"/>
    <pageSetUpPr fitToPage="1"/>
  </sheetPr>
  <dimension ref="A1:N42"/>
  <sheetViews>
    <sheetView view="pageBreakPreview" zoomScale="85" zoomScaleNormal="100" zoomScaleSheetLayoutView="55" workbookViewId="0">
      <selection activeCell="G41" sqref="G41"/>
    </sheetView>
  </sheetViews>
  <sheetFormatPr defaultRowHeight="17.100000000000001" customHeight="1"/>
  <cols>
    <col min="1" max="1" width="1.6640625" style="75" customWidth="1"/>
    <col min="2" max="2" width="2.21875" style="75" customWidth="1"/>
    <col min="3" max="3" width="20.88671875" style="75" customWidth="1"/>
    <col min="4" max="4" width="16.5546875" style="75" customWidth="1"/>
    <col min="5" max="7" width="15.77734375" style="75" customWidth="1"/>
    <col min="8" max="10" width="9.21875" style="75" customWidth="1"/>
    <col min="11" max="11" width="8.88671875" style="75" bestFit="1"/>
    <col min="12" max="12" width="5.88671875" style="3" customWidth="1"/>
    <col min="13" max="13" width="5.6640625" style="3" customWidth="1"/>
    <col min="14" max="14" width="10.77734375" style="3" customWidth="1"/>
    <col min="15" max="17" width="3.21875" style="3" bestFit="1" customWidth="1"/>
    <col min="18" max="21" width="3.33203125" style="3" bestFit="1" customWidth="1"/>
    <col min="22" max="41" width="4.44140625" style="3" bestFit="1" customWidth="1"/>
    <col min="42" max="42" width="4.33203125" style="3" bestFit="1" customWidth="1"/>
    <col min="43" max="16384" width="8.88671875" style="3"/>
  </cols>
  <sheetData>
    <row r="1" spans="1:11" s="8" customFormat="1" ht="24" customHeight="1">
      <c r="A1" s="593" t="s">
        <v>335</v>
      </c>
      <c r="B1" s="76"/>
      <c r="C1" s="77"/>
      <c r="D1" s="77"/>
      <c r="E1" s="77"/>
      <c r="F1" s="77"/>
      <c r="G1" s="77"/>
      <c r="H1" s="77"/>
      <c r="I1" s="77"/>
      <c r="J1" s="77"/>
      <c r="K1" s="77"/>
    </row>
    <row r="2" spans="1:11" s="8" customFormat="1" ht="24" customHeight="1">
      <c r="A2" s="552"/>
      <c r="B2" s="552" t="s">
        <v>337</v>
      </c>
      <c r="C2" s="77"/>
      <c r="D2" s="77"/>
      <c r="E2" s="77"/>
      <c r="F2" s="77"/>
      <c r="G2" s="77"/>
      <c r="H2" s="77"/>
      <c r="I2" s="77"/>
      <c r="J2" s="77"/>
      <c r="K2" s="77"/>
    </row>
    <row r="3" spans="1:11" s="9" customFormat="1" ht="24" customHeight="1">
      <c r="A3" s="78"/>
      <c r="B3" s="76" t="s">
        <v>336</v>
      </c>
      <c r="C3" s="110"/>
      <c r="D3" s="110"/>
      <c r="E3" s="110"/>
      <c r="F3" s="110"/>
      <c r="G3" s="110"/>
      <c r="H3" s="110"/>
      <c r="I3" s="110"/>
      <c r="J3" s="110"/>
      <c r="K3" s="110"/>
    </row>
    <row r="4" spans="1:11" ht="3" customHeight="1">
      <c r="A4" s="72"/>
      <c r="B4" s="110"/>
      <c r="C4" s="110"/>
      <c r="D4" s="110"/>
      <c r="E4" s="110"/>
      <c r="F4" s="110"/>
      <c r="G4" s="110"/>
      <c r="H4" s="110"/>
      <c r="I4" s="110"/>
      <c r="J4" s="110"/>
      <c r="K4" s="110"/>
    </row>
    <row r="5" spans="1:11" ht="17.25" customHeight="1">
      <c r="A5" s="72"/>
      <c r="B5" s="110"/>
      <c r="C5" s="411" t="s">
        <v>242</v>
      </c>
      <c r="D5" s="411" t="s">
        <v>243</v>
      </c>
      <c r="E5" s="411" t="s">
        <v>244</v>
      </c>
      <c r="F5" s="513"/>
      <c r="H5" s="72"/>
      <c r="I5" s="72"/>
      <c r="J5" s="72"/>
      <c r="K5" s="72"/>
    </row>
    <row r="6" spans="1:11" ht="17.25" customHeight="1">
      <c r="A6" s="72"/>
      <c r="B6" s="110"/>
      <c r="C6" s="875" t="s">
        <v>247</v>
      </c>
      <c r="D6" s="411" t="s">
        <v>2</v>
      </c>
      <c r="E6" s="572" t="s">
        <v>459</v>
      </c>
      <c r="F6" s="513"/>
      <c r="G6" s="3"/>
      <c r="H6" s="72"/>
      <c r="I6" s="72"/>
      <c r="J6" s="72"/>
      <c r="K6" s="72"/>
    </row>
    <row r="7" spans="1:11" ht="17.25" customHeight="1">
      <c r="A7" s="72"/>
      <c r="B7" s="110"/>
      <c r="C7" s="870"/>
      <c r="D7" s="532" t="s">
        <v>245</v>
      </c>
      <c r="E7" s="516">
        <v>1</v>
      </c>
      <c r="F7" s="513"/>
      <c r="G7" s="512"/>
      <c r="H7" s="108"/>
      <c r="I7" s="72"/>
      <c r="J7" s="72"/>
      <c r="K7" s="72"/>
    </row>
    <row r="8" spans="1:11" ht="17.25" customHeight="1">
      <c r="A8" s="72"/>
      <c r="B8" s="110"/>
      <c r="C8" s="870"/>
      <c r="D8" s="531" t="s">
        <v>244</v>
      </c>
      <c r="E8" s="618" t="s">
        <v>57</v>
      </c>
      <c r="F8" s="514"/>
      <c r="G8" s="3"/>
      <c r="H8" s="72"/>
      <c r="I8" s="72"/>
      <c r="J8" s="72"/>
      <c r="K8" s="72"/>
    </row>
    <row r="9" spans="1:11" ht="17.25" customHeight="1">
      <c r="A9" s="72"/>
      <c r="B9" s="110"/>
      <c r="C9" s="870"/>
      <c r="D9" s="511" t="s">
        <v>50</v>
      </c>
      <c r="E9" s="517">
        <f>IF(E8=배점기준!E10,배점기준!$E$11,IF(E8=배점기준!F10,배점기준!$F$11,IF(E8=배점기준!G10,배점기준!$G$11,IF(E8=배점기준!H10,배점기준!$H$11,0))))*E7</f>
        <v>5</v>
      </c>
      <c r="F9" s="515"/>
      <c r="G9" s="3"/>
      <c r="H9" s="72"/>
      <c r="I9" s="72"/>
      <c r="J9" s="72"/>
      <c r="K9" s="72"/>
    </row>
    <row r="10" spans="1:11" ht="17.25" customHeight="1">
      <c r="A10" s="72"/>
      <c r="B10" s="110"/>
      <c r="C10" s="870"/>
      <c r="D10" s="533" t="s">
        <v>248</v>
      </c>
      <c r="E10" s="412"/>
      <c r="F10" s="3"/>
      <c r="G10" s="3"/>
      <c r="H10" s="72"/>
      <c r="I10" s="72"/>
      <c r="J10" s="72"/>
      <c r="K10" s="72"/>
    </row>
    <row r="11" spans="1:11" ht="17.25" customHeight="1" thickBot="1">
      <c r="A11" s="72"/>
      <c r="B11" s="110"/>
      <c r="C11" s="876"/>
      <c r="D11" s="534" t="s">
        <v>249</v>
      </c>
      <c r="E11" s="525"/>
      <c r="F11" s="3"/>
      <c r="G11" s="3"/>
      <c r="H11" s="72"/>
      <c r="I11" s="72"/>
      <c r="J11" s="72"/>
      <c r="K11" s="72"/>
    </row>
    <row r="12" spans="1:11" ht="17.25" customHeight="1">
      <c r="A12" s="72"/>
      <c r="B12" s="110"/>
      <c r="C12" s="872" t="s">
        <v>311</v>
      </c>
      <c r="D12" s="352" t="s">
        <v>2</v>
      </c>
      <c r="E12" s="573" t="s">
        <v>460</v>
      </c>
      <c r="F12" s="512"/>
      <c r="G12" s="512"/>
    </row>
    <row r="13" spans="1:11" ht="17.25" customHeight="1">
      <c r="A13" s="72"/>
      <c r="B13" s="110"/>
      <c r="C13" s="873"/>
      <c r="D13" s="532" t="s">
        <v>245</v>
      </c>
      <c r="E13" s="516">
        <v>1</v>
      </c>
      <c r="F13" s="518"/>
      <c r="G13" s="514"/>
    </row>
    <row r="14" spans="1:11" ht="17.25" customHeight="1">
      <c r="A14" s="72"/>
      <c r="B14" s="110"/>
      <c r="C14" s="873"/>
      <c r="D14" s="531" t="s">
        <v>244</v>
      </c>
      <c r="E14" s="619" t="s">
        <v>57</v>
      </c>
      <c r="F14" s="519"/>
      <c r="G14" s="520"/>
    </row>
    <row r="15" spans="1:11" ht="17.25" customHeight="1" thickBot="1">
      <c r="A15" s="72"/>
      <c r="B15" s="110"/>
      <c r="C15" s="874"/>
      <c r="D15" s="530" t="s">
        <v>250</v>
      </c>
      <c r="E15" s="526">
        <f>IF(E14="특급",배점기준!$E$18,IF(E14="고급",배점기준!$F$18,IF(E14="중급",배점기준!$G$18,IF(E14="초급",배점기준!$H$18,0))))*E13</f>
        <v>4</v>
      </c>
      <c r="F15" s="521"/>
      <c r="G15" s="520"/>
    </row>
    <row r="16" spans="1:11" ht="17.25" customHeight="1">
      <c r="A16" s="72"/>
      <c r="B16" s="110"/>
      <c r="C16" s="870" t="s">
        <v>251</v>
      </c>
      <c r="D16" s="496" t="s">
        <v>2</v>
      </c>
      <c r="E16" s="574" t="s">
        <v>461</v>
      </c>
      <c r="F16" s="574" t="s">
        <v>462</v>
      </c>
      <c r="G16" s="522" t="s">
        <v>44</v>
      </c>
    </row>
    <row r="17" spans="1:14" ht="17.25" customHeight="1">
      <c r="A17" s="72"/>
      <c r="B17" s="110"/>
      <c r="C17" s="870"/>
      <c r="D17" s="510" t="s">
        <v>245</v>
      </c>
      <c r="E17" s="413">
        <v>1</v>
      </c>
      <c r="F17" s="414">
        <v>1</v>
      </c>
      <c r="G17" s="881">
        <f>SUM(E19:F19)</f>
        <v>2</v>
      </c>
    </row>
    <row r="18" spans="1:14" ht="17.25" customHeight="1">
      <c r="B18" s="111"/>
      <c r="C18" s="870"/>
      <c r="D18" s="531" t="s">
        <v>244</v>
      </c>
      <c r="E18" s="620" t="s">
        <v>58</v>
      </c>
      <c r="F18" s="621" t="s">
        <v>58</v>
      </c>
      <c r="G18" s="882"/>
      <c r="L18" s="9"/>
    </row>
    <row r="19" spans="1:14" ht="17.25" customHeight="1">
      <c r="B19" s="110"/>
      <c r="C19" s="871"/>
      <c r="D19" s="509" t="s">
        <v>250</v>
      </c>
      <c r="E19" s="535">
        <f>IF(E18="특급",배점기준!$E$22,IF(E18="고급",배점기준!$F$22,IF(E18="중급",배점기준!$G$22,IF(E18="초급",배점기준!$H$22,0))))*E17</f>
        <v>1</v>
      </c>
      <c r="F19" s="536">
        <f>IF(F18="특급",배점기준!E23,IF(F18="고급",배점기준!F23,IF(F18="중급",배점기준!G23,IF(F18="초급",배점기준!H23,0))))*F17</f>
        <v>1</v>
      </c>
      <c r="G19" s="883"/>
    </row>
    <row r="20" spans="1:14" ht="16.5" customHeight="1">
      <c r="B20" s="112"/>
      <c r="C20" s="6"/>
      <c r="D20" s="72"/>
      <c r="E20" s="72"/>
      <c r="F20" s="72"/>
      <c r="G20" s="72"/>
      <c r="H20" s="72"/>
      <c r="I20" s="72"/>
      <c r="J20" s="72"/>
      <c r="K20" s="72"/>
      <c r="L20" s="7"/>
    </row>
    <row r="21" spans="1:14" ht="16.5" customHeight="1">
      <c r="B21" s="109" t="s">
        <v>366</v>
      </c>
      <c r="C21" s="72"/>
      <c r="D21" s="72"/>
      <c r="E21" s="72"/>
      <c r="F21" s="72"/>
      <c r="G21" s="72"/>
      <c r="H21" s="72"/>
      <c r="I21" s="72"/>
      <c r="J21" s="72"/>
      <c r="K21" s="6"/>
    </row>
    <row r="22" spans="1:14" ht="5.25" customHeight="1">
      <c r="B22" s="110"/>
      <c r="C22" s="104"/>
      <c r="D22" s="72"/>
      <c r="E22" s="72"/>
      <c r="F22" s="72"/>
      <c r="G22" s="72"/>
      <c r="H22" s="72"/>
      <c r="I22" s="72"/>
      <c r="J22" s="72"/>
      <c r="K22" s="72"/>
    </row>
    <row r="23" spans="1:14" ht="17.25" customHeight="1">
      <c r="B23" s="110"/>
      <c r="C23" s="411" t="s">
        <v>242</v>
      </c>
      <c r="D23" s="411" t="s">
        <v>243</v>
      </c>
      <c r="E23" s="411" t="s">
        <v>252</v>
      </c>
      <c r="F23" s="868" t="s">
        <v>246</v>
      </c>
      <c r="G23" s="72"/>
      <c r="H23" s="72"/>
      <c r="I23" s="72"/>
      <c r="J23" s="72"/>
      <c r="K23" s="72"/>
    </row>
    <row r="24" spans="1:14" ht="17.25" customHeight="1">
      <c r="B24" s="110"/>
      <c r="C24" s="875" t="s">
        <v>247</v>
      </c>
      <c r="D24" s="496" t="s">
        <v>2</v>
      </c>
      <c r="E24" s="575" t="str">
        <f>E6</f>
        <v>AAA</v>
      </c>
      <c r="F24" s="869"/>
      <c r="G24" s="72"/>
      <c r="H24" s="72"/>
      <c r="I24" s="72"/>
      <c r="J24" s="72"/>
      <c r="K24" s="72"/>
    </row>
    <row r="25" spans="1:14" ht="16.5" customHeight="1">
      <c r="B25" s="110"/>
      <c r="C25" s="870"/>
      <c r="D25" s="510" t="s">
        <v>350</v>
      </c>
      <c r="E25" s="415">
        <f>경력산출근거!I4</f>
        <v>19.988493150684931</v>
      </c>
      <c r="F25" s="523">
        <f>IF(E25&gt;=배점기준!$E$24,배점기준!$E$25,IF(E25&gt;=배점기준!$F$24,배점기준!$F$25,IF(E25&gt;=배점기준!$G$24,배점기준!$G$25,IF(E25&gt;=배점기준!$H$24,배점기준!$H$25,IF(E25&lt;배점기준!$I$24,배점기준!$I$25)))))*E7</f>
        <v>7</v>
      </c>
      <c r="G25" s="72"/>
      <c r="H25" s="72"/>
      <c r="I25" s="72"/>
      <c r="J25" s="72"/>
      <c r="K25" s="72"/>
    </row>
    <row r="26" spans="1:14" ht="16.5" customHeight="1" thickBot="1">
      <c r="B26" s="110"/>
      <c r="C26" s="876"/>
      <c r="D26" s="530" t="s">
        <v>351</v>
      </c>
      <c r="E26" s="528">
        <f>'사책 AAA'!Q19</f>
        <v>11.667465753424658</v>
      </c>
      <c r="F26" s="529">
        <f>IF(E26&gt;=배점기준!$E$26,배점기준!$E$27,IF(E26&gt;=배점기준!$F$26,배점기준!$F$27,IF(E26&gt;=배점기준!$G$26,배점기준!$G$27,IF(E26&gt;=배점기준!$H$26,배점기준!$H$27,IF(0&lt;E26&lt;배점기준!$I$26,배점기준!$I$27,0)))))*E7</f>
        <v>12</v>
      </c>
      <c r="G26" s="72"/>
      <c r="H26" s="72"/>
      <c r="I26" s="72"/>
      <c r="J26" s="72"/>
      <c r="K26" s="72"/>
    </row>
    <row r="27" spans="1:14" ht="16.5" customHeight="1">
      <c r="B27" s="110"/>
      <c r="C27" s="873" t="s">
        <v>311</v>
      </c>
      <c r="D27" s="496" t="s">
        <v>2</v>
      </c>
      <c r="E27" s="576" t="str">
        <f>E12</f>
        <v>BBB</v>
      </c>
      <c r="F27" s="509" t="s">
        <v>44</v>
      </c>
    </row>
    <row r="28" spans="1:14" ht="16.5" customHeight="1">
      <c r="B28" s="110"/>
      <c r="C28" s="873"/>
      <c r="D28" s="510" t="s">
        <v>350</v>
      </c>
      <c r="E28" s="413">
        <f>경력산출근거!I6</f>
        <v>16.331506849315069</v>
      </c>
      <c r="F28" s="877">
        <f>SUM(E29:F29)</f>
        <v>6</v>
      </c>
      <c r="N28" s="110"/>
    </row>
    <row r="29" spans="1:14" ht="16.5" customHeight="1">
      <c r="B29" s="110"/>
      <c r="C29" s="873"/>
      <c r="D29" s="511" t="s">
        <v>250</v>
      </c>
      <c r="E29" s="416">
        <f>IF(E28&gt;=[1]배점기준!$E$30,[1]배점기준!$E$32,IF(E28&gt;=[1]배점기준!$F$30,[1]배점기준!$F$32,IF(E28&gt;=[1]배점기준!$G$30,[1]배점기준!$G$32,IF(E28&gt;=[1]배점기준!$H$30,[1]배점기준!$H$32,IF(E28&lt;[1]배점기준!$I$30,[1]배점기준!$I$32)))))*E13</f>
        <v>6</v>
      </c>
      <c r="F29" s="880"/>
    </row>
    <row r="30" spans="1:14" ht="16.5" customHeight="1">
      <c r="B30" s="110"/>
      <c r="C30" s="873"/>
      <c r="D30" s="510" t="s">
        <v>254</v>
      </c>
      <c r="E30" s="413">
        <f>'분책 BBB'!Q21</f>
        <v>10.437671232876713</v>
      </c>
      <c r="F30" s="877">
        <f>SUM(E31:F31)</f>
        <v>7</v>
      </c>
    </row>
    <row r="31" spans="1:14" ht="16.5" customHeight="1" thickBot="1">
      <c r="B31" s="111"/>
      <c r="C31" s="874"/>
      <c r="D31" s="530" t="s">
        <v>250</v>
      </c>
      <c r="E31" s="527">
        <f>IF(E30&gt;=배점기준!$E$34,배점기준!$E$36,IF(E30&gt;=배점기준!$F$34,배점기준!$F$36,IF(E30&gt;=배점기준!$G$34,배점기준!$G$36,IF(E30&gt;=배점기준!$H$34,배점기준!$H$36,IF(0&lt;E30&lt;배점기준!$I$34,배점기준!$I$36,0)))))*E13</f>
        <v>7</v>
      </c>
      <c r="F31" s="879"/>
      <c r="L31" s="9"/>
    </row>
    <row r="32" spans="1:14" ht="16.5" customHeight="1">
      <c r="B32" s="111"/>
      <c r="C32" s="870" t="s">
        <v>251</v>
      </c>
      <c r="D32" s="509" t="s">
        <v>310</v>
      </c>
      <c r="E32" s="574" t="str">
        <f>E16</f>
        <v>CCC</v>
      </c>
      <c r="F32" s="574" t="str">
        <f>F16</f>
        <v>DDD</v>
      </c>
      <c r="G32" s="522" t="s">
        <v>44</v>
      </c>
      <c r="L32" s="9"/>
    </row>
    <row r="33" spans="2:12" ht="16.5" customHeight="1">
      <c r="B33" s="112"/>
      <c r="C33" s="870"/>
      <c r="D33" s="531" t="s">
        <v>253</v>
      </c>
      <c r="E33" s="418">
        <f>경력산출근거!I8</f>
        <v>18.846575342465755</v>
      </c>
      <c r="F33" s="419">
        <f>경력산출근거!I10</f>
        <v>10.578082191780823</v>
      </c>
      <c r="G33" s="877">
        <f>SUM(E34:F34)</f>
        <v>3</v>
      </c>
      <c r="L33" s="7"/>
    </row>
    <row r="34" spans="2:12" ht="16.5" customHeight="1">
      <c r="B34" s="112"/>
      <c r="C34" s="870"/>
      <c r="D34" s="496" t="s">
        <v>250</v>
      </c>
      <c r="E34" s="420">
        <f>IF(E33&gt;=배점기준!$E$38,배점기준!$E$40,IF(E33&gt;=배점기준!$F$38,배점기준!$F$40,IF(E33&gt;=배점기준!$G$38,배점기준!$G$40,IF(E33&gt;=배점기준!$H$38,배점기준!$H$40,배점기준!$I$40))))*E17</f>
        <v>1.5</v>
      </c>
      <c r="F34" s="421">
        <f>IF(F33&gt;=배점기준!$E$38,배점기준!$E$41,IF(F33&gt;=배점기준!$F$38,배점기준!$F$41,IF(F33&gt;=배점기준!$G$38,배점기준!$G$41,IF(F33&gt;=배점기준!$H$38,배점기준!$H$41,배점기준!$I$41))))*F17</f>
        <v>1.5</v>
      </c>
      <c r="G34" s="878"/>
      <c r="L34" s="7"/>
    </row>
    <row r="35" spans="2:12" ht="16.5" customHeight="1">
      <c r="B35" s="110"/>
      <c r="C35" s="870"/>
      <c r="D35" s="510" t="s">
        <v>254</v>
      </c>
      <c r="E35" s="413">
        <f>'참여1 CCC'!Q17</f>
        <v>9.0046873138773069</v>
      </c>
      <c r="F35" s="413">
        <f>'참여2 DDD'!Q19</f>
        <v>5.613604114498945</v>
      </c>
      <c r="G35" s="877">
        <f>SUM(E36:F36)</f>
        <v>3</v>
      </c>
    </row>
    <row r="36" spans="2:12" ht="16.5" customHeight="1">
      <c r="B36" s="110"/>
      <c r="C36" s="871"/>
      <c r="D36" s="511" t="s">
        <v>250</v>
      </c>
      <c r="E36" s="416">
        <f>IF(E35&gt;=[1]배점기준!$E$42,[1]배점기준!$E$44,IF(E35&gt;=[1]배점기준!$F$42,[1]배점기준!$F$44,IF(E35&gt;=[1]배점기준!$G$42,[1]배점기준!$G$44,IF(E35&gt;=[1]배점기준!$H$42,[1]배점기준!$H$44,IF([1]배점기준!$I$42&gt;E35&gt;0,[1]배점기준!$I$44,0)))))*E17</f>
        <v>1.5</v>
      </c>
      <c r="F36" s="417">
        <f>IF(F35&gt;=배점기준!$E$42,배점기준!$E$45,IF(F35&gt;=배점기준!$F$42,배점기준!$F$45,IF(F35&gt;=배점기준!$G$42,배점기준!$G$45,IF(F35&gt;=배점기준!$H$42,배점기준!$H$45,IF(0&lt;F35&lt;배점기준!$I$42,배점기준!$I$45,0)))))*F17</f>
        <v>1.5</v>
      </c>
      <c r="G36" s="878"/>
    </row>
    <row r="37" spans="2:12" ht="16.5" customHeight="1">
      <c r="B37" s="110"/>
      <c r="C37" s="72"/>
      <c r="D37" s="72"/>
      <c r="E37" s="72"/>
      <c r="F37" s="72"/>
      <c r="G37" s="72"/>
      <c r="H37" s="72"/>
      <c r="I37" s="72"/>
      <c r="J37" s="72"/>
      <c r="K37" s="72"/>
    </row>
    <row r="38" spans="2:12" ht="16.5" customHeight="1">
      <c r="B38" s="109" t="s">
        <v>299</v>
      </c>
      <c r="C38" s="72"/>
      <c r="D38" s="72"/>
      <c r="E38" s="72"/>
      <c r="F38" s="72"/>
      <c r="G38" s="72"/>
      <c r="H38" s="72"/>
      <c r="I38" s="72"/>
      <c r="J38" s="72"/>
      <c r="K38" s="6"/>
    </row>
    <row r="39" spans="2:12" ht="4.5" customHeight="1">
      <c r="B39" s="109"/>
      <c r="C39" s="72"/>
      <c r="D39" s="72"/>
      <c r="E39" s="72"/>
      <c r="F39" s="72"/>
      <c r="G39" s="72"/>
      <c r="H39" s="72"/>
      <c r="I39" s="72"/>
      <c r="J39" s="72"/>
      <c r="K39" s="6"/>
    </row>
    <row r="40" spans="2:12" ht="16.5" customHeight="1">
      <c r="B40" s="110"/>
      <c r="C40" s="868" t="s">
        <v>255</v>
      </c>
      <c r="D40" s="410" t="s">
        <v>256</v>
      </c>
      <c r="E40" s="408" t="s">
        <v>257</v>
      </c>
      <c r="F40" s="409" t="s">
        <v>246</v>
      </c>
      <c r="G40" s="72"/>
      <c r="H40" s="72"/>
      <c r="I40" s="72"/>
      <c r="J40" s="72"/>
      <c r="K40" s="72"/>
    </row>
    <row r="41" spans="2:12" ht="16.5" customHeight="1">
      <c r="B41" s="110"/>
      <c r="C41" s="869"/>
      <c r="D41" s="470">
        <v>4</v>
      </c>
      <c r="E41" s="471"/>
      <c r="F41" s="524">
        <f>(D41/배점기준!$E$3+E41/배점기준!$E$3*0.5)</f>
        <v>1</v>
      </c>
      <c r="G41" s="72"/>
      <c r="H41" s="72"/>
      <c r="I41" s="72"/>
      <c r="J41" s="72"/>
      <c r="K41" s="72"/>
    </row>
    <row r="42" spans="2:12" ht="17.25" customHeight="1">
      <c r="C42" s="72"/>
      <c r="D42" s="72"/>
      <c r="E42" s="72"/>
      <c r="F42" s="72"/>
      <c r="G42" s="72"/>
      <c r="H42" s="72"/>
      <c r="I42" s="72"/>
      <c r="J42" s="72"/>
      <c r="K42" s="72"/>
    </row>
  </sheetData>
  <protectedRanges>
    <protectedRange password="CF2F" sqref="E33:F33 E17:F18 E13:F14 E25 E7:E8 E10:E11 E28" name="범위2"/>
  </protectedRanges>
  <mergeCells count="13">
    <mergeCell ref="C6:C11"/>
    <mergeCell ref="G35:G36"/>
    <mergeCell ref="G33:G34"/>
    <mergeCell ref="F23:F24"/>
    <mergeCell ref="F30:F31"/>
    <mergeCell ref="F28:F29"/>
    <mergeCell ref="G17:G19"/>
    <mergeCell ref="C40:C41"/>
    <mergeCell ref="C32:C36"/>
    <mergeCell ref="C12:C15"/>
    <mergeCell ref="C27:C31"/>
    <mergeCell ref="C24:C26"/>
    <mergeCell ref="C16:C19"/>
  </mergeCells>
  <phoneticPr fontId="2" type="noConversion"/>
  <pageMargins left="0.74803149606299213" right="0.74803149606299213" top="1.1811023622047245" bottom="0.78740157480314965" header="0.51181102362204722" footer="0.51181102362204722"/>
  <pageSetup paperSize="9" scale="64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R103"/>
  <sheetViews>
    <sheetView view="pageBreakPreview" zoomScale="85" zoomScaleNormal="55" zoomScaleSheetLayoutView="70" workbookViewId="0">
      <selection activeCell="J12" sqref="J12"/>
    </sheetView>
  </sheetViews>
  <sheetFormatPr defaultRowHeight="15.95" customHeight="1"/>
  <cols>
    <col min="1" max="1" width="18.109375" style="570" customWidth="1"/>
    <col min="2" max="3" width="9.6640625" style="570" customWidth="1"/>
    <col min="4" max="4" width="12.44140625" style="570" customWidth="1"/>
    <col min="5" max="5" width="14.5546875" style="570" customWidth="1"/>
    <col min="6" max="6" width="16.88671875" style="570" customWidth="1"/>
    <col min="7" max="7" width="13.5546875" style="570" customWidth="1"/>
    <col min="8" max="9" width="11.109375" style="570" customWidth="1"/>
    <col min="10" max="10" width="7.77734375" style="570" customWidth="1"/>
    <col min="11" max="11" width="5.6640625" style="570" bestFit="1" customWidth="1"/>
    <col min="12" max="13" width="9.33203125" style="570" customWidth="1"/>
    <col min="14" max="15" width="8" style="570" bestFit="1" customWidth="1"/>
    <col min="16" max="16" width="9.44140625" style="570" customWidth="1"/>
    <col min="17" max="17" width="8.109375" style="570" customWidth="1"/>
    <col min="18" max="18" width="12.77734375" style="570" customWidth="1"/>
    <col min="19" max="19" width="8.33203125" style="571" customWidth="1"/>
    <col min="20" max="20" width="7.88671875" style="571" customWidth="1"/>
    <col min="21" max="21" width="6.33203125" style="571" bestFit="1" customWidth="1"/>
    <col min="22" max="22" width="8.77734375" style="571" customWidth="1"/>
    <col min="23" max="23" width="6.33203125" style="571" bestFit="1" customWidth="1"/>
    <col min="24" max="24" width="8.5546875" style="571" customWidth="1"/>
    <col min="25" max="25" width="7.5546875" style="571" bestFit="1" customWidth="1"/>
    <col min="26" max="26" width="6" style="571" customWidth="1"/>
    <col min="27" max="27" width="9.44140625" style="571" customWidth="1"/>
    <col min="28" max="28" width="4" style="571" customWidth="1"/>
    <col min="29" max="29" width="7.77734375" style="571" customWidth="1"/>
    <col min="30" max="16384" width="8.88671875" style="571"/>
  </cols>
  <sheetData>
    <row r="1" spans="1:18" s="563" customFormat="1" ht="28.5" customHeight="1">
      <c r="A1" s="594" t="s">
        <v>504</v>
      </c>
      <c r="B1" s="562"/>
      <c r="C1" s="562"/>
      <c r="D1" s="562"/>
      <c r="E1" s="562"/>
      <c r="F1" s="562"/>
      <c r="G1" s="562"/>
      <c r="H1" s="562"/>
      <c r="I1" s="562"/>
    </row>
    <row r="2" spans="1:18" s="563" customFormat="1" ht="34.5" customHeight="1" thickBot="1">
      <c r="A2" s="561"/>
      <c r="B2" s="562"/>
      <c r="C2" s="562"/>
      <c r="D2" s="562"/>
      <c r="E2" s="562"/>
      <c r="F2" s="562"/>
      <c r="G2" s="562"/>
      <c r="H2" s="562"/>
      <c r="I2" s="657" t="s">
        <v>529</v>
      </c>
    </row>
    <row r="3" spans="1:18" s="568" customFormat="1" ht="36" customHeight="1">
      <c r="A3" s="564" t="s">
        <v>0</v>
      </c>
      <c r="B3" s="565" t="s">
        <v>354</v>
      </c>
      <c r="C3" s="565" t="s">
        <v>52</v>
      </c>
      <c r="D3" s="566" t="s">
        <v>345</v>
      </c>
      <c r="E3" s="566" t="s">
        <v>346</v>
      </c>
      <c r="F3" s="566" t="s">
        <v>353</v>
      </c>
      <c r="G3" s="566" t="s">
        <v>347</v>
      </c>
      <c r="H3" s="566" t="s">
        <v>348</v>
      </c>
      <c r="I3" s="566" t="s">
        <v>349</v>
      </c>
      <c r="J3" s="567" t="s">
        <v>145</v>
      </c>
      <c r="K3" s="563"/>
      <c r="L3" s="563"/>
      <c r="M3" s="563"/>
      <c r="N3" s="563"/>
      <c r="O3" s="563"/>
      <c r="P3" s="563"/>
      <c r="Q3" s="563"/>
      <c r="R3" s="563"/>
    </row>
    <row r="4" spans="1:18" s="568" customFormat="1" ht="31.5" customHeight="1">
      <c r="A4" s="902" t="s">
        <v>45</v>
      </c>
      <c r="B4" s="894" t="s">
        <v>463</v>
      </c>
      <c r="C4" s="595" t="s">
        <v>358</v>
      </c>
      <c r="D4" s="890">
        <v>8126</v>
      </c>
      <c r="E4" s="904">
        <v>6940</v>
      </c>
      <c r="F4" s="890"/>
      <c r="G4" s="622">
        <f>D4-E4</f>
        <v>1186</v>
      </c>
      <c r="H4" s="896">
        <f>E4+G5</f>
        <v>7295.8</v>
      </c>
      <c r="I4" s="900">
        <f>H4/365</f>
        <v>19.988493150684931</v>
      </c>
      <c r="J4" s="884"/>
      <c r="K4" s="563"/>
      <c r="L4" s="563"/>
      <c r="M4" s="563"/>
      <c r="N4" s="563"/>
      <c r="O4" s="563"/>
      <c r="P4" s="563"/>
      <c r="Q4" s="563"/>
      <c r="R4" s="563"/>
    </row>
    <row r="5" spans="1:18" s="568" customFormat="1" ht="31.5" customHeight="1">
      <c r="A5" s="903"/>
      <c r="B5" s="895"/>
      <c r="C5" s="596" t="s">
        <v>359</v>
      </c>
      <c r="D5" s="891"/>
      <c r="E5" s="905"/>
      <c r="F5" s="891"/>
      <c r="G5" s="693">
        <f>G4*0.3</f>
        <v>355.8</v>
      </c>
      <c r="H5" s="897"/>
      <c r="I5" s="901"/>
      <c r="J5" s="885"/>
      <c r="K5" s="563"/>
      <c r="L5" s="563"/>
      <c r="M5" s="563"/>
      <c r="N5" s="563"/>
      <c r="O5" s="563"/>
      <c r="P5" s="563"/>
      <c r="Q5" s="563"/>
      <c r="R5" s="563"/>
    </row>
    <row r="6" spans="1:18" s="568" customFormat="1" ht="29.25" customHeight="1">
      <c r="A6" s="892" t="s">
        <v>381</v>
      </c>
      <c r="B6" s="894" t="s">
        <v>464</v>
      </c>
      <c r="C6" s="894" t="s">
        <v>360</v>
      </c>
      <c r="D6" s="890">
        <v>6033</v>
      </c>
      <c r="E6" s="890"/>
      <c r="F6" s="890">
        <v>5931</v>
      </c>
      <c r="G6" s="622">
        <f>D6-F6</f>
        <v>102</v>
      </c>
      <c r="H6" s="888">
        <f>F6+G7</f>
        <v>5961</v>
      </c>
      <c r="I6" s="886">
        <f>H6/365</f>
        <v>16.331506849315069</v>
      </c>
      <c r="J6" s="884"/>
      <c r="K6" s="563"/>
      <c r="L6" s="563"/>
      <c r="M6" s="563"/>
      <c r="N6" s="563"/>
      <c r="O6" s="563"/>
      <c r="P6" s="563"/>
      <c r="Q6" s="563"/>
      <c r="R6" s="563"/>
    </row>
    <row r="7" spans="1:18" s="568" customFormat="1" ht="29.25" customHeight="1">
      <c r="A7" s="893"/>
      <c r="B7" s="895"/>
      <c r="C7" s="895"/>
      <c r="D7" s="891"/>
      <c r="E7" s="891"/>
      <c r="F7" s="891"/>
      <c r="G7" s="693">
        <f>TRUNC(G6*0.3)</f>
        <v>30</v>
      </c>
      <c r="H7" s="889"/>
      <c r="I7" s="887"/>
      <c r="J7" s="885"/>
      <c r="K7" s="563"/>
      <c r="L7" s="563"/>
      <c r="M7" s="563"/>
      <c r="N7" s="563"/>
      <c r="O7" s="563"/>
      <c r="P7" s="563"/>
      <c r="Q7" s="563"/>
      <c r="R7" s="563"/>
    </row>
    <row r="8" spans="1:18" s="568" customFormat="1" ht="36" customHeight="1">
      <c r="A8" s="892" t="s">
        <v>355</v>
      </c>
      <c r="B8" s="894" t="s">
        <v>461</v>
      </c>
      <c r="C8" s="894" t="s">
        <v>317</v>
      </c>
      <c r="D8" s="890">
        <v>6879</v>
      </c>
      <c r="E8" s="890"/>
      <c r="F8" s="890">
        <v>6867</v>
      </c>
      <c r="G8" s="622">
        <f>D8-F8</f>
        <v>12</v>
      </c>
      <c r="H8" s="888">
        <f>F8+G8</f>
        <v>6879</v>
      </c>
      <c r="I8" s="886">
        <f>H8/365</f>
        <v>18.846575342465755</v>
      </c>
      <c r="J8" s="884"/>
      <c r="K8" s="563"/>
      <c r="L8" s="563"/>
      <c r="M8" s="563"/>
      <c r="N8" s="563"/>
      <c r="O8" s="563"/>
      <c r="P8" s="563"/>
      <c r="Q8" s="563"/>
      <c r="R8" s="563"/>
    </row>
    <row r="9" spans="1:18" s="568" customFormat="1" ht="36" customHeight="1">
      <c r="A9" s="893"/>
      <c r="B9" s="895"/>
      <c r="C9" s="895"/>
      <c r="D9" s="891"/>
      <c r="E9" s="891"/>
      <c r="F9" s="891"/>
      <c r="G9" s="693">
        <f>TRUNC(G8*0.3)</f>
        <v>3</v>
      </c>
      <c r="H9" s="889"/>
      <c r="I9" s="887"/>
      <c r="J9" s="885"/>
      <c r="K9" s="563"/>
      <c r="L9" s="563"/>
      <c r="M9" s="563"/>
      <c r="N9" s="563"/>
      <c r="O9" s="563"/>
      <c r="P9" s="563"/>
      <c r="Q9" s="563"/>
      <c r="R9" s="563"/>
    </row>
    <row r="10" spans="1:18" s="568" customFormat="1" ht="32.25" customHeight="1">
      <c r="A10" s="892" t="s">
        <v>356</v>
      </c>
      <c r="B10" s="894" t="s">
        <v>465</v>
      </c>
      <c r="C10" s="894" t="s">
        <v>317</v>
      </c>
      <c r="D10" s="898">
        <v>3865</v>
      </c>
      <c r="E10" s="898"/>
      <c r="F10" s="898">
        <v>3860</v>
      </c>
      <c r="G10" s="622">
        <f>D10-F10</f>
        <v>5</v>
      </c>
      <c r="H10" s="896">
        <f>F10+G11</f>
        <v>3861</v>
      </c>
      <c r="I10" s="886">
        <f>H10/365</f>
        <v>10.578082191780823</v>
      </c>
      <c r="J10" s="884"/>
    </row>
    <row r="11" spans="1:18" s="568" customFormat="1" ht="32.25" customHeight="1">
      <c r="A11" s="893"/>
      <c r="B11" s="895"/>
      <c r="C11" s="895"/>
      <c r="D11" s="899"/>
      <c r="E11" s="899"/>
      <c r="F11" s="899"/>
      <c r="G11" s="693">
        <f>TRUNC(G10*0.3)</f>
        <v>1</v>
      </c>
      <c r="H11" s="897"/>
      <c r="I11" s="887"/>
      <c r="J11" s="885"/>
    </row>
    <row r="12" spans="1:18" s="568" customFormat="1" ht="52.5" customHeight="1" thickBot="1">
      <c r="A12" s="579"/>
      <c r="B12" s="580"/>
      <c r="C12" s="580"/>
      <c r="D12" s="580"/>
      <c r="E12" s="580"/>
      <c r="F12" s="580"/>
      <c r="G12" s="581"/>
      <c r="H12" s="581"/>
      <c r="I12" s="581"/>
      <c r="J12" s="582"/>
    </row>
    <row r="13" spans="1:18" s="563" customFormat="1" ht="10.5">
      <c r="A13" s="569"/>
      <c r="B13" s="569"/>
      <c r="C13" s="569"/>
      <c r="D13" s="569"/>
      <c r="E13" s="569"/>
      <c r="F13" s="651"/>
      <c r="G13" s="569"/>
      <c r="H13" s="569"/>
      <c r="I13" s="569"/>
    </row>
    <row r="14" spans="1:18" s="563" customFormat="1" ht="15.95" customHeight="1">
      <c r="A14" s="569"/>
      <c r="B14" s="569"/>
      <c r="C14" s="569"/>
      <c r="D14" s="569"/>
      <c r="E14" s="569"/>
      <c r="F14" s="569"/>
      <c r="G14" s="569"/>
      <c r="H14" s="569"/>
      <c r="I14" s="569"/>
    </row>
    <row r="15" spans="1:18" s="563" customFormat="1" ht="15.95" customHeight="1">
      <c r="A15" s="569"/>
      <c r="B15" s="569"/>
      <c r="C15" s="569"/>
      <c r="D15" s="569"/>
      <c r="E15" s="569"/>
      <c r="F15" s="569"/>
      <c r="G15" s="569"/>
      <c r="H15" s="569"/>
      <c r="I15" s="569"/>
    </row>
    <row r="16" spans="1:18" s="563" customFormat="1" ht="15.95" customHeight="1">
      <c r="A16" s="569"/>
      <c r="B16" s="569"/>
      <c r="C16" s="569"/>
      <c r="D16" s="569"/>
      <c r="E16" s="569"/>
      <c r="F16" s="569"/>
      <c r="G16" s="569"/>
      <c r="H16" s="569"/>
      <c r="I16" s="569"/>
    </row>
    <row r="17" spans="1:9" s="563" customFormat="1" ht="15.95" customHeight="1">
      <c r="A17" s="569"/>
      <c r="B17" s="569"/>
      <c r="C17" s="569"/>
      <c r="D17" s="569"/>
      <c r="E17" s="569"/>
      <c r="F17" s="569"/>
      <c r="G17" s="569"/>
      <c r="H17" s="569"/>
      <c r="I17" s="569"/>
    </row>
    <row r="18" spans="1:9" s="563" customFormat="1" ht="15.95" customHeight="1">
      <c r="A18" s="569"/>
      <c r="B18" s="569"/>
      <c r="C18" s="569"/>
      <c r="D18" s="569"/>
      <c r="E18" s="569"/>
      <c r="F18" s="569"/>
      <c r="G18" s="569"/>
      <c r="H18" s="569"/>
      <c r="I18" s="569"/>
    </row>
    <row r="19" spans="1:9" s="563" customFormat="1" ht="15.95" customHeight="1">
      <c r="A19" s="569"/>
      <c r="B19" s="569"/>
      <c r="C19" s="569"/>
      <c r="D19" s="569"/>
      <c r="E19" s="569"/>
      <c r="F19" s="569"/>
      <c r="G19" s="569"/>
      <c r="H19" s="569"/>
      <c r="I19" s="569"/>
    </row>
    <row r="20" spans="1:9" s="563" customFormat="1" ht="10.5">
      <c r="A20" s="569"/>
      <c r="B20" s="569"/>
      <c r="C20" s="569"/>
      <c r="D20" s="569"/>
      <c r="E20" s="569"/>
      <c r="F20" s="569"/>
      <c r="G20" s="569"/>
      <c r="H20" s="569"/>
      <c r="I20" s="569"/>
    </row>
    <row r="21" spans="1:9" s="563" customFormat="1" ht="15.95" customHeight="1">
      <c r="A21" s="569"/>
      <c r="B21" s="569"/>
      <c r="C21" s="569"/>
      <c r="D21" s="569"/>
      <c r="E21" s="569"/>
      <c r="F21" s="569"/>
      <c r="G21" s="569"/>
      <c r="H21" s="569"/>
      <c r="I21" s="569"/>
    </row>
    <row r="22" spans="1:9" s="563" customFormat="1" ht="15.95" customHeight="1">
      <c r="A22" s="569"/>
      <c r="B22" s="569"/>
      <c r="C22" s="569"/>
      <c r="D22" s="569"/>
      <c r="E22" s="569"/>
      <c r="F22" s="569"/>
      <c r="G22" s="569"/>
      <c r="H22" s="569"/>
      <c r="I22" s="569"/>
    </row>
    <row r="23" spans="1:9" s="563" customFormat="1" ht="15.95" customHeight="1">
      <c r="A23" s="569"/>
      <c r="B23" s="569"/>
      <c r="C23" s="569"/>
      <c r="D23" s="569"/>
      <c r="E23" s="569"/>
      <c r="F23" s="569"/>
      <c r="G23" s="569"/>
      <c r="H23" s="569"/>
      <c r="I23" s="569"/>
    </row>
    <row r="24" spans="1:9" s="563" customFormat="1" ht="15.95" customHeight="1">
      <c r="A24" s="569"/>
      <c r="B24" s="569"/>
      <c r="C24" s="569"/>
      <c r="D24" s="569"/>
      <c r="E24" s="569"/>
      <c r="F24" s="569"/>
      <c r="G24" s="569"/>
      <c r="H24" s="569"/>
      <c r="I24" s="569"/>
    </row>
    <row r="25" spans="1:9" s="563" customFormat="1" ht="15.95" customHeight="1">
      <c r="A25" s="569"/>
      <c r="B25" s="569"/>
      <c r="C25" s="569"/>
      <c r="D25" s="569"/>
      <c r="E25" s="569"/>
      <c r="F25" s="569"/>
      <c r="G25" s="569"/>
      <c r="H25" s="569"/>
      <c r="I25" s="569"/>
    </row>
    <row r="26" spans="1:9" s="563" customFormat="1" ht="15.95" customHeight="1">
      <c r="A26" s="569"/>
      <c r="B26" s="569"/>
      <c r="C26" s="569"/>
      <c r="D26" s="569"/>
      <c r="E26" s="569"/>
      <c r="F26" s="569"/>
      <c r="G26" s="569"/>
      <c r="H26" s="569"/>
      <c r="I26" s="569"/>
    </row>
    <row r="27" spans="1:9" s="563" customFormat="1" ht="15.95" customHeight="1">
      <c r="A27" s="569"/>
      <c r="B27" s="569"/>
      <c r="C27" s="569"/>
      <c r="D27" s="569"/>
      <c r="E27" s="569"/>
      <c r="F27" s="569"/>
      <c r="G27" s="569"/>
      <c r="H27" s="569"/>
      <c r="I27" s="569"/>
    </row>
    <row r="28" spans="1:9" s="563" customFormat="1" ht="10.5">
      <c r="A28" s="569"/>
      <c r="B28" s="569"/>
      <c r="C28" s="569"/>
      <c r="D28" s="569"/>
      <c r="E28" s="569"/>
      <c r="F28" s="569"/>
      <c r="G28" s="569"/>
      <c r="H28" s="569"/>
      <c r="I28" s="569"/>
    </row>
    <row r="29" spans="1:9" s="563" customFormat="1" ht="15.95" customHeight="1">
      <c r="A29" s="569"/>
      <c r="B29" s="569"/>
      <c r="C29" s="569"/>
      <c r="D29" s="569"/>
      <c r="E29" s="569"/>
      <c r="F29" s="569"/>
      <c r="G29" s="569"/>
      <c r="H29" s="569"/>
      <c r="I29" s="569"/>
    </row>
    <row r="30" spans="1:9" s="563" customFormat="1" ht="15.95" customHeight="1">
      <c r="A30" s="569"/>
      <c r="B30" s="569"/>
      <c r="C30" s="569"/>
      <c r="D30" s="569"/>
      <c r="E30" s="569"/>
      <c r="F30" s="569"/>
      <c r="G30" s="569"/>
      <c r="H30" s="569"/>
      <c r="I30" s="569"/>
    </row>
    <row r="31" spans="1:9" s="563" customFormat="1" ht="15.95" customHeight="1">
      <c r="A31" s="569"/>
      <c r="B31" s="569"/>
      <c r="C31" s="569"/>
      <c r="D31" s="569"/>
      <c r="E31" s="569"/>
      <c r="F31" s="569"/>
      <c r="G31" s="569"/>
      <c r="H31" s="569"/>
      <c r="I31" s="569"/>
    </row>
    <row r="32" spans="1:9" s="563" customFormat="1" ht="15.95" customHeight="1">
      <c r="A32" s="569"/>
      <c r="B32" s="569"/>
      <c r="C32" s="569"/>
      <c r="D32" s="569"/>
      <c r="E32" s="569"/>
      <c r="F32" s="569"/>
      <c r="G32" s="569"/>
      <c r="H32" s="569"/>
      <c r="I32" s="569"/>
    </row>
    <row r="33" spans="1:18" s="563" customFormat="1" ht="15.95" customHeight="1">
      <c r="A33" s="569"/>
      <c r="B33" s="569"/>
      <c r="C33" s="569"/>
      <c r="D33" s="569"/>
      <c r="E33" s="569"/>
      <c r="F33" s="569"/>
      <c r="G33" s="569"/>
      <c r="H33" s="569"/>
      <c r="I33" s="569"/>
    </row>
    <row r="34" spans="1:18" s="563" customFormat="1" ht="15.95" customHeight="1">
      <c r="A34" s="569"/>
      <c r="B34" s="569"/>
      <c r="C34" s="569"/>
      <c r="D34" s="569"/>
      <c r="E34" s="569"/>
      <c r="F34" s="569"/>
      <c r="G34" s="569"/>
      <c r="H34" s="569"/>
      <c r="I34" s="569"/>
    </row>
    <row r="35" spans="1:18" s="563" customFormat="1" ht="15.95" customHeight="1">
      <c r="A35" s="569"/>
      <c r="B35" s="569"/>
      <c r="C35" s="569"/>
      <c r="D35" s="569"/>
      <c r="E35" s="569"/>
      <c r="F35" s="569"/>
      <c r="G35" s="569"/>
      <c r="H35" s="569"/>
      <c r="I35" s="569"/>
      <c r="J35" s="569"/>
      <c r="K35" s="569"/>
      <c r="L35" s="569"/>
      <c r="M35" s="569"/>
      <c r="N35" s="569"/>
      <c r="O35" s="569"/>
      <c r="P35" s="569"/>
      <c r="Q35" s="569"/>
      <c r="R35" s="569"/>
    </row>
    <row r="36" spans="1:18" s="563" customFormat="1" ht="15.95" customHeight="1">
      <c r="A36" s="569"/>
      <c r="B36" s="569"/>
      <c r="C36" s="569"/>
      <c r="D36" s="569"/>
      <c r="E36" s="569"/>
      <c r="F36" s="569"/>
      <c r="G36" s="569"/>
      <c r="H36" s="569"/>
      <c r="I36" s="569"/>
      <c r="J36" s="569"/>
      <c r="K36" s="569"/>
      <c r="L36" s="569"/>
      <c r="M36" s="569"/>
      <c r="N36" s="569"/>
      <c r="O36" s="569"/>
      <c r="P36" s="569"/>
      <c r="Q36" s="569"/>
      <c r="R36" s="569"/>
    </row>
    <row r="37" spans="1:18" s="563" customFormat="1" ht="15.95" customHeight="1">
      <c r="A37" s="569"/>
      <c r="B37" s="569"/>
      <c r="C37" s="569"/>
      <c r="D37" s="569"/>
      <c r="E37" s="569"/>
      <c r="F37" s="569"/>
      <c r="G37" s="569"/>
      <c r="H37" s="569"/>
      <c r="I37" s="569"/>
      <c r="J37" s="569"/>
      <c r="K37" s="569"/>
      <c r="L37" s="569"/>
      <c r="M37" s="569"/>
      <c r="N37" s="569"/>
      <c r="O37" s="569"/>
      <c r="P37" s="569"/>
      <c r="Q37" s="569"/>
      <c r="R37" s="569"/>
    </row>
    <row r="38" spans="1:18" s="563" customFormat="1" ht="15.95" customHeight="1">
      <c r="A38" s="569"/>
      <c r="B38" s="569"/>
      <c r="C38" s="569"/>
      <c r="D38" s="569"/>
      <c r="E38" s="569"/>
      <c r="F38" s="569"/>
      <c r="G38" s="569"/>
      <c r="H38" s="569"/>
      <c r="I38" s="569"/>
      <c r="J38" s="569"/>
      <c r="K38" s="569"/>
      <c r="L38" s="569"/>
      <c r="M38" s="569"/>
      <c r="N38" s="569"/>
      <c r="O38" s="569"/>
      <c r="P38" s="569"/>
      <c r="Q38" s="569"/>
      <c r="R38" s="569"/>
    </row>
    <row r="39" spans="1:18" s="563" customFormat="1" ht="15.95" customHeight="1">
      <c r="A39" s="569"/>
      <c r="B39" s="569"/>
      <c r="C39" s="569"/>
      <c r="D39" s="569"/>
      <c r="E39" s="569"/>
      <c r="F39" s="569"/>
      <c r="G39" s="569"/>
      <c r="H39" s="569"/>
      <c r="I39" s="569"/>
      <c r="J39" s="569"/>
      <c r="K39" s="569"/>
      <c r="L39" s="569"/>
      <c r="M39" s="569"/>
      <c r="N39" s="569"/>
      <c r="O39" s="569"/>
      <c r="P39" s="569"/>
      <c r="Q39" s="569"/>
      <c r="R39" s="569"/>
    </row>
    <row r="40" spans="1:18" s="563" customFormat="1" ht="15.95" customHeight="1">
      <c r="A40" s="569"/>
      <c r="B40" s="569"/>
      <c r="C40" s="569"/>
      <c r="D40" s="569"/>
      <c r="E40" s="569"/>
      <c r="F40" s="569"/>
      <c r="G40" s="569"/>
      <c r="H40" s="569"/>
      <c r="I40" s="569"/>
      <c r="J40" s="569"/>
      <c r="K40" s="569"/>
      <c r="L40" s="569"/>
      <c r="M40" s="569"/>
      <c r="N40" s="569"/>
      <c r="O40" s="569"/>
      <c r="P40" s="569"/>
      <c r="Q40" s="569"/>
      <c r="R40" s="569"/>
    </row>
    <row r="41" spans="1:18" s="563" customFormat="1" ht="15.95" customHeight="1">
      <c r="A41" s="569"/>
      <c r="B41" s="569"/>
      <c r="C41" s="569"/>
      <c r="D41" s="569"/>
      <c r="E41" s="569"/>
      <c r="F41" s="569"/>
      <c r="G41" s="569"/>
      <c r="H41" s="569"/>
      <c r="I41" s="569"/>
      <c r="J41" s="569"/>
      <c r="K41" s="569"/>
      <c r="L41" s="569"/>
      <c r="M41" s="569"/>
      <c r="N41" s="569"/>
      <c r="O41" s="569"/>
      <c r="P41" s="569"/>
      <c r="Q41" s="569"/>
      <c r="R41" s="569"/>
    </row>
    <row r="42" spans="1:18" s="563" customFormat="1" ht="15.95" customHeight="1">
      <c r="A42" s="569"/>
      <c r="B42" s="569"/>
      <c r="C42" s="569"/>
      <c r="D42" s="569"/>
      <c r="E42" s="569"/>
      <c r="F42" s="569"/>
      <c r="G42" s="569"/>
      <c r="H42" s="569"/>
      <c r="I42" s="569"/>
      <c r="J42" s="569"/>
      <c r="K42" s="569"/>
      <c r="L42" s="569"/>
      <c r="M42" s="569"/>
      <c r="N42" s="569"/>
      <c r="O42" s="569"/>
      <c r="P42" s="569"/>
      <c r="Q42" s="569"/>
      <c r="R42" s="569"/>
    </row>
    <row r="43" spans="1:18" s="563" customFormat="1" ht="15.95" customHeight="1">
      <c r="A43" s="569"/>
      <c r="B43" s="569"/>
      <c r="C43" s="569"/>
      <c r="D43" s="569"/>
      <c r="E43" s="569"/>
      <c r="F43" s="569"/>
      <c r="G43" s="569"/>
      <c r="H43" s="569"/>
      <c r="I43" s="569"/>
      <c r="J43" s="569"/>
      <c r="K43" s="569"/>
      <c r="L43" s="569"/>
      <c r="M43" s="569"/>
      <c r="N43" s="569"/>
      <c r="O43" s="569"/>
      <c r="P43" s="569"/>
      <c r="Q43" s="569"/>
      <c r="R43" s="569"/>
    </row>
    <row r="44" spans="1:18" s="563" customFormat="1" ht="15.95" customHeight="1">
      <c r="A44" s="569"/>
      <c r="B44" s="569"/>
      <c r="C44" s="569"/>
      <c r="D44" s="569"/>
      <c r="E44" s="569"/>
      <c r="F44" s="569"/>
      <c r="G44" s="569"/>
      <c r="H44" s="569"/>
      <c r="I44" s="569"/>
      <c r="J44" s="569"/>
      <c r="K44" s="569"/>
      <c r="L44" s="569"/>
      <c r="M44" s="569"/>
      <c r="N44" s="569"/>
      <c r="O44" s="569"/>
      <c r="P44" s="569"/>
      <c r="Q44" s="569"/>
      <c r="R44" s="569"/>
    </row>
    <row r="45" spans="1:18" s="563" customFormat="1" ht="15.95" customHeight="1">
      <c r="A45" s="569"/>
      <c r="B45" s="569"/>
      <c r="C45" s="569"/>
      <c r="D45" s="569"/>
      <c r="E45" s="569"/>
      <c r="F45" s="569"/>
      <c r="G45" s="569"/>
      <c r="H45" s="569"/>
      <c r="I45" s="569"/>
      <c r="J45" s="569"/>
      <c r="K45" s="569"/>
      <c r="L45" s="569"/>
      <c r="M45" s="569"/>
      <c r="N45" s="569"/>
      <c r="O45" s="569"/>
      <c r="P45" s="569"/>
      <c r="Q45" s="569"/>
      <c r="R45" s="569"/>
    </row>
    <row r="46" spans="1:18" s="563" customFormat="1" ht="15.95" customHeight="1">
      <c r="A46" s="569"/>
      <c r="B46" s="569"/>
      <c r="C46" s="569"/>
      <c r="D46" s="569"/>
      <c r="E46" s="569"/>
      <c r="F46" s="569"/>
      <c r="G46" s="569"/>
      <c r="H46" s="569"/>
      <c r="I46" s="569"/>
      <c r="J46" s="569"/>
      <c r="K46" s="569"/>
      <c r="L46" s="569"/>
      <c r="M46" s="569"/>
      <c r="N46" s="569"/>
      <c r="O46" s="569"/>
      <c r="P46" s="569"/>
      <c r="Q46" s="569"/>
      <c r="R46" s="569"/>
    </row>
    <row r="47" spans="1:18" s="563" customFormat="1" ht="15.95" customHeight="1">
      <c r="A47" s="569"/>
      <c r="B47" s="569"/>
      <c r="C47" s="569"/>
      <c r="D47" s="569"/>
      <c r="E47" s="569"/>
      <c r="F47" s="569"/>
      <c r="G47" s="569"/>
      <c r="H47" s="569"/>
      <c r="I47" s="569"/>
      <c r="J47" s="569"/>
      <c r="K47" s="569"/>
      <c r="L47" s="569"/>
      <c r="M47" s="569"/>
      <c r="N47" s="569"/>
      <c r="O47" s="569"/>
      <c r="P47" s="569"/>
      <c r="Q47" s="569"/>
      <c r="R47" s="569"/>
    </row>
    <row r="48" spans="1:18" s="563" customFormat="1" ht="15.95" customHeight="1">
      <c r="A48" s="569"/>
      <c r="B48" s="569"/>
      <c r="C48" s="569"/>
      <c r="D48" s="569"/>
      <c r="E48" s="569"/>
      <c r="F48" s="569"/>
      <c r="G48" s="569"/>
      <c r="H48" s="569"/>
      <c r="I48" s="569"/>
      <c r="J48" s="569"/>
      <c r="K48" s="569"/>
      <c r="L48" s="569"/>
      <c r="M48" s="569"/>
      <c r="N48" s="569"/>
      <c r="O48" s="569"/>
      <c r="P48" s="569"/>
      <c r="Q48" s="569"/>
      <c r="R48" s="569"/>
    </row>
    <row r="49" spans="1:18" s="563" customFormat="1" ht="15.95" customHeight="1">
      <c r="A49" s="569"/>
      <c r="B49" s="569"/>
      <c r="C49" s="569"/>
      <c r="D49" s="569"/>
      <c r="E49" s="569"/>
      <c r="F49" s="569"/>
      <c r="G49" s="569"/>
      <c r="H49" s="569"/>
      <c r="I49" s="569"/>
      <c r="J49" s="569"/>
      <c r="K49" s="569"/>
      <c r="L49" s="569"/>
      <c r="M49" s="569"/>
      <c r="N49" s="569"/>
      <c r="O49" s="569"/>
      <c r="P49" s="569"/>
      <c r="Q49" s="569"/>
      <c r="R49" s="569"/>
    </row>
    <row r="50" spans="1:18" s="563" customFormat="1" ht="15.95" customHeight="1">
      <c r="A50" s="569"/>
      <c r="B50" s="569"/>
      <c r="C50" s="569"/>
      <c r="D50" s="569"/>
      <c r="E50" s="569"/>
      <c r="F50" s="569"/>
      <c r="G50" s="569"/>
      <c r="H50" s="569"/>
      <c r="I50" s="569"/>
      <c r="J50" s="569"/>
      <c r="K50" s="569"/>
      <c r="L50" s="569"/>
      <c r="M50" s="569"/>
      <c r="N50" s="569"/>
      <c r="O50" s="569"/>
      <c r="P50" s="569"/>
      <c r="Q50" s="569"/>
      <c r="R50" s="569"/>
    </row>
    <row r="51" spans="1:18" s="563" customFormat="1" ht="15.95" customHeight="1">
      <c r="A51" s="569"/>
      <c r="B51" s="569"/>
      <c r="C51" s="569"/>
      <c r="D51" s="569"/>
      <c r="E51" s="569"/>
      <c r="F51" s="569"/>
      <c r="G51" s="569"/>
      <c r="H51" s="569"/>
      <c r="I51" s="569"/>
      <c r="J51" s="569"/>
      <c r="K51" s="569"/>
      <c r="L51" s="569"/>
      <c r="M51" s="569"/>
      <c r="N51" s="569"/>
      <c r="O51" s="569"/>
      <c r="P51" s="569"/>
      <c r="Q51" s="569"/>
      <c r="R51" s="569"/>
    </row>
    <row r="52" spans="1:18" s="563" customFormat="1" ht="15.95" customHeight="1">
      <c r="A52" s="569"/>
      <c r="B52" s="569"/>
      <c r="C52" s="569"/>
      <c r="D52" s="569"/>
      <c r="E52" s="569"/>
      <c r="F52" s="569"/>
      <c r="G52" s="569"/>
      <c r="H52" s="569"/>
      <c r="I52" s="569"/>
      <c r="J52" s="569"/>
      <c r="K52" s="569"/>
      <c r="L52" s="569"/>
      <c r="M52" s="569"/>
      <c r="N52" s="569"/>
      <c r="O52" s="569"/>
      <c r="P52" s="569"/>
      <c r="Q52" s="569"/>
      <c r="R52" s="569"/>
    </row>
    <row r="53" spans="1:18" s="563" customFormat="1" ht="15.95" customHeight="1">
      <c r="A53" s="569"/>
      <c r="B53" s="569"/>
      <c r="C53" s="569"/>
      <c r="D53" s="569"/>
      <c r="E53" s="569"/>
      <c r="F53" s="569"/>
      <c r="G53" s="569"/>
      <c r="H53" s="569"/>
      <c r="I53" s="569"/>
      <c r="J53" s="569"/>
      <c r="K53" s="569"/>
      <c r="L53" s="569"/>
      <c r="M53" s="569"/>
      <c r="N53" s="569"/>
      <c r="O53" s="569"/>
      <c r="P53" s="569"/>
      <c r="Q53" s="569"/>
      <c r="R53" s="569"/>
    </row>
    <row r="54" spans="1:18" s="563" customFormat="1" ht="15.95" customHeight="1">
      <c r="A54" s="569"/>
      <c r="B54" s="569"/>
      <c r="C54" s="569"/>
      <c r="D54" s="569"/>
      <c r="E54" s="569"/>
      <c r="F54" s="569"/>
      <c r="G54" s="569"/>
      <c r="H54" s="569"/>
      <c r="I54" s="569"/>
      <c r="J54" s="569"/>
      <c r="K54" s="569"/>
      <c r="L54" s="569"/>
      <c r="M54" s="569"/>
      <c r="N54" s="569"/>
      <c r="O54" s="569"/>
      <c r="P54" s="569"/>
      <c r="Q54" s="569"/>
      <c r="R54" s="569"/>
    </row>
    <row r="55" spans="1:18" s="563" customFormat="1" ht="15.95" customHeight="1">
      <c r="A55" s="569"/>
      <c r="B55" s="569"/>
      <c r="C55" s="569"/>
      <c r="D55" s="569"/>
      <c r="E55" s="569"/>
      <c r="F55" s="569"/>
      <c r="G55" s="569"/>
      <c r="H55" s="569"/>
      <c r="I55" s="569"/>
      <c r="J55" s="569"/>
      <c r="K55" s="569"/>
      <c r="L55" s="569"/>
      <c r="M55" s="569"/>
      <c r="N55" s="569"/>
      <c r="O55" s="569"/>
      <c r="P55" s="569"/>
      <c r="Q55" s="569"/>
      <c r="R55" s="569"/>
    </row>
    <row r="56" spans="1:18" s="563" customFormat="1" ht="15.95" customHeight="1">
      <c r="A56" s="569"/>
      <c r="B56" s="569"/>
      <c r="C56" s="569"/>
      <c r="D56" s="569"/>
      <c r="E56" s="569"/>
      <c r="F56" s="569"/>
      <c r="G56" s="569"/>
      <c r="H56" s="569"/>
      <c r="I56" s="569"/>
      <c r="J56" s="569"/>
      <c r="K56" s="569"/>
      <c r="L56" s="569"/>
      <c r="M56" s="569"/>
      <c r="N56" s="569"/>
      <c r="O56" s="569"/>
      <c r="P56" s="569"/>
      <c r="Q56" s="569"/>
      <c r="R56" s="569"/>
    </row>
    <row r="57" spans="1:18" s="563" customFormat="1" ht="15.95" customHeight="1">
      <c r="A57" s="569"/>
      <c r="B57" s="569"/>
      <c r="C57" s="569"/>
      <c r="D57" s="569"/>
      <c r="E57" s="569"/>
      <c r="F57" s="569"/>
      <c r="G57" s="569"/>
      <c r="H57" s="569"/>
      <c r="I57" s="569"/>
      <c r="J57" s="569"/>
      <c r="K57" s="569"/>
      <c r="L57" s="569"/>
      <c r="M57" s="569"/>
      <c r="N57" s="569"/>
      <c r="O57" s="569"/>
      <c r="P57" s="569"/>
      <c r="Q57" s="569"/>
      <c r="R57" s="569"/>
    </row>
    <row r="58" spans="1:18" s="563" customFormat="1" ht="15.95" customHeight="1">
      <c r="A58" s="569"/>
      <c r="B58" s="569"/>
      <c r="C58" s="569"/>
      <c r="D58" s="569"/>
      <c r="E58" s="569"/>
      <c r="F58" s="569"/>
      <c r="G58" s="569"/>
      <c r="H58" s="569"/>
      <c r="I58" s="569"/>
      <c r="J58" s="569"/>
      <c r="K58" s="569"/>
      <c r="L58" s="569"/>
      <c r="M58" s="569"/>
      <c r="N58" s="569"/>
      <c r="O58" s="569"/>
      <c r="P58" s="569"/>
      <c r="Q58" s="569"/>
      <c r="R58" s="569"/>
    </row>
    <row r="59" spans="1:18" s="563" customFormat="1" ht="15.95" customHeight="1">
      <c r="A59" s="569"/>
      <c r="B59" s="569"/>
      <c r="C59" s="569"/>
      <c r="D59" s="569"/>
      <c r="E59" s="569"/>
      <c r="F59" s="569"/>
      <c r="G59" s="569"/>
      <c r="H59" s="569"/>
      <c r="I59" s="569"/>
      <c r="J59" s="569"/>
      <c r="K59" s="569"/>
      <c r="L59" s="569"/>
      <c r="M59" s="569"/>
      <c r="N59" s="569"/>
      <c r="O59" s="569"/>
      <c r="P59" s="569"/>
      <c r="Q59" s="569"/>
      <c r="R59" s="569"/>
    </row>
    <row r="60" spans="1:18" s="563" customFormat="1" ht="15.95" customHeight="1">
      <c r="A60" s="569"/>
      <c r="B60" s="569"/>
      <c r="C60" s="569"/>
      <c r="D60" s="569"/>
      <c r="E60" s="569"/>
      <c r="F60" s="569"/>
      <c r="G60" s="569"/>
      <c r="H60" s="569"/>
      <c r="I60" s="569"/>
      <c r="J60" s="569"/>
      <c r="K60" s="569"/>
      <c r="L60" s="569"/>
      <c r="M60" s="569"/>
      <c r="N60" s="569"/>
      <c r="O60" s="569"/>
      <c r="P60" s="569"/>
      <c r="Q60" s="569"/>
      <c r="R60" s="569"/>
    </row>
    <row r="61" spans="1:18" s="563" customFormat="1" ht="15.95" customHeight="1">
      <c r="A61" s="569"/>
      <c r="B61" s="569"/>
      <c r="C61" s="569"/>
      <c r="D61" s="569"/>
      <c r="E61" s="569"/>
      <c r="F61" s="569"/>
      <c r="G61" s="569"/>
      <c r="H61" s="569"/>
      <c r="I61" s="569"/>
      <c r="J61" s="569"/>
      <c r="K61" s="569"/>
      <c r="L61" s="569"/>
      <c r="M61" s="569"/>
      <c r="N61" s="569"/>
      <c r="O61" s="569"/>
      <c r="P61" s="569"/>
      <c r="Q61" s="569"/>
      <c r="R61" s="569"/>
    </row>
    <row r="62" spans="1:18" s="563" customFormat="1" ht="15.95" customHeight="1">
      <c r="A62" s="569"/>
      <c r="B62" s="569"/>
      <c r="C62" s="569"/>
      <c r="D62" s="569"/>
      <c r="E62" s="569"/>
      <c r="F62" s="569"/>
      <c r="G62" s="569"/>
      <c r="H62" s="569"/>
      <c r="I62" s="569"/>
      <c r="J62" s="569"/>
      <c r="K62" s="569"/>
      <c r="L62" s="569"/>
      <c r="M62" s="569"/>
      <c r="N62" s="569"/>
      <c r="O62" s="569"/>
      <c r="P62" s="569"/>
      <c r="Q62" s="569"/>
      <c r="R62" s="569"/>
    </row>
    <row r="63" spans="1:18" s="563" customFormat="1" ht="15.95" customHeight="1">
      <c r="A63" s="569"/>
      <c r="B63" s="569"/>
      <c r="C63" s="569"/>
      <c r="D63" s="569"/>
      <c r="E63" s="569"/>
      <c r="F63" s="569"/>
      <c r="G63" s="569"/>
      <c r="H63" s="569"/>
      <c r="I63" s="569"/>
      <c r="J63" s="569"/>
      <c r="K63" s="569"/>
      <c r="L63" s="569"/>
      <c r="M63" s="569"/>
      <c r="N63" s="569"/>
      <c r="O63" s="569"/>
      <c r="P63" s="569"/>
      <c r="Q63" s="569"/>
      <c r="R63" s="569"/>
    </row>
    <row r="64" spans="1:18" s="563" customFormat="1" ht="15.95" customHeight="1">
      <c r="A64" s="569"/>
      <c r="B64" s="569"/>
      <c r="C64" s="569"/>
      <c r="D64" s="569"/>
      <c r="E64" s="569"/>
      <c r="F64" s="569"/>
      <c r="G64" s="569"/>
      <c r="H64" s="569"/>
      <c r="I64" s="569"/>
      <c r="J64" s="569"/>
      <c r="K64" s="569"/>
      <c r="L64" s="569"/>
      <c r="M64" s="569"/>
      <c r="N64" s="569"/>
      <c r="O64" s="569"/>
      <c r="P64" s="569"/>
      <c r="Q64" s="569"/>
      <c r="R64" s="569"/>
    </row>
    <row r="65" spans="1:18" s="563" customFormat="1" ht="15.95" customHeight="1">
      <c r="A65" s="569"/>
      <c r="B65" s="569"/>
      <c r="C65" s="569"/>
      <c r="D65" s="569"/>
      <c r="E65" s="569"/>
      <c r="F65" s="569"/>
      <c r="G65" s="569"/>
      <c r="H65" s="569"/>
      <c r="I65" s="569"/>
      <c r="J65" s="569"/>
      <c r="K65" s="569"/>
      <c r="L65" s="569"/>
      <c r="M65" s="569"/>
      <c r="N65" s="569"/>
      <c r="O65" s="569"/>
      <c r="P65" s="569"/>
      <c r="Q65" s="569"/>
      <c r="R65" s="569"/>
    </row>
    <row r="66" spans="1:18" s="563" customFormat="1" ht="15.95" customHeight="1">
      <c r="A66" s="569"/>
      <c r="B66" s="569"/>
      <c r="C66" s="569"/>
      <c r="D66" s="569"/>
      <c r="E66" s="569"/>
      <c r="F66" s="569"/>
      <c r="G66" s="569"/>
      <c r="H66" s="569"/>
      <c r="I66" s="569"/>
      <c r="J66" s="569"/>
      <c r="K66" s="569"/>
      <c r="L66" s="569"/>
      <c r="M66" s="569"/>
      <c r="N66" s="569"/>
      <c r="O66" s="569"/>
      <c r="P66" s="569"/>
      <c r="Q66" s="569"/>
      <c r="R66" s="569"/>
    </row>
    <row r="67" spans="1:18" s="563" customFormat="1" ht="15.95" customHeight="1">
      <c r="A67" s="569"/>
      <c r="B67" s="569"/>
      <c r="C67" s="569"/>
      <c r="D67" s="569"/>
      <c r="E67" s="569"/>
      <c r="F67" s="569"/>
      <c r="G67" s="569"/>
      <c r="H67" s="569"/>
      <c r="I67" s="569"/>
      <c r="J67" s="569"/>
      <c r="K67" s="569"/>
      <c r="L67" s="569"/>
      <c r="M67" s="569"/>
      <c r="N67" s="569"/>
      <c r="O67" s="569"/>
      <c r="P67" s="569"/>
      <c r="Q67" s="569"/>
      <c r="R67" s="569"/>
    </row>
    <row r="68" spans="1:18" s="563" customFormat="1" ht="15.95" customHeight="1">
      <c r="A68" s="569"/>
      <c r="B68" s="569"/>
      <c r="C68" s="569"/>
      <c r="D68" s="569"/>
      <c r="E68" s="569"/>
      <c r="F68" s="569"/>
      <c r="G68" s="569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69"/>
    </row>
    <row r="69" spans="1:18" s="563" customFormat="1" ht="15.95" customHeight="1">
      <c r="A69" s="569"/>
      <c r="B69" s="569"/>
      <c r="C69" s="569"/>
      <c r="D69" s="569"/>
      <c r="E69" s="569"/>
      <c r="F69" s="569"/>
      <c r="G69" s="569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69"/>
    </row>
    <row r="70" spans="1:18" s="563" customFormat="1" ht="15.95" customHeight="1">
      <c r="A70" s="569"/>
      <c r="B70" s="569"/>
      <c r="C70" s="569"/>
      <c r="D70" s="569"/>
      <c r="E70" s="569"/>
      <c r="F70" s="569"/>
      <c r="G70" s="569"/>
      <c r="H70" s="569"/>
      <c r="I70" s="569"/>
      <c r="J70" s="569"/>
      <c r="K70" s="569"/>
      <c r="L70" s="569"/>
      <c r="M70" s="569"/>
      <c r="N70" s="569"/>
      <c r="O70" s="569"/>
      <c r="P70" s="569"/>
      <c r="Q70" s="569"/>
      <c r="R70" s="569"/>
    </row>
    <row r="71" spans="1:18" s="563" customFormat="1" ht="15.95" customHeight="1">
      <c r="A71" s="569"/>
      <c r="B71" s="569"/>
      <c r="C71" s="569"/>
      <c r="D71" s="569"/>
      <c r="E71" s="569"/>
      <c r="F71" s="569"/>
      <c r="G71" s="569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69"/>
    </row>
    <row r="72" spans="1:18" s="563" customFormat="1" ht="15.95" customHeight="1">
      <c r="A72" s="569"/>
      <c r="B72" s="569"/>
      <c r="C72" s="569"/>
      <c r="D72" s="569"/>
      <c r="E72" s="569"/>
      <c r="F72" s="569"/>
      <c r="G72" s="569"/>
      <c r="H72" s="569"/>
      <c r="I72" s="569"/>
      <c r="J72" s="569"/>
      <c r="K72" s="569"/>
      <c r="L72" s="569"/>
      <c r="M72" s="569"/>
      <c r="N72" s="569"/>
      <c r="O72" s="569"/>
      <c r="P72" s="569"/>
      <c r="Q72" s="569"/>
      <c r="R72" s="569"/>
    </row>
    <row r="73" spans="1:18" s="563" customFormat="1" ht="15.95" customHeight="1">
      <c r="A73" s="569"/>
      <c r="B73" s="569"/>
      <c r="C73" s="569"/>
      <c r="D73" s="569"/>
      <c r="E73" s="569"/>
      <c r="F73" s="569"/>
      <c r="G73" s="569"/>
      <c r="H73" s="569"/>
      <c r="I73" s="569"/>
      <c r="J73" s="569"/>
      <c r="K73" s="569"/>
      <c r="L73" s="569"/>
      <c r="M73" s="569"/>
      <c r="N73" s="569"/>
      <c r="O73" s="569"/>
      <c r="P73" s="569"/>
      <c r="Q73" s="569"/>
      <c r="R73" s="569"/>
    </row>
    <row r="74" spans="1:18" s="563" customFormat="1" ht="15.95" customHeight="1">
      <c r="A74" s="569"/>
      <c r="B74" s="569"/>
      <c r="C74" s="569"/>
      <c r="D74" s="569"/>
      <c r="E74" s="569"/>
      <c r="F74" s="569"/>
      <c r="G74" s="569"/>
      <c r="H74" s="569"/>
      <c r="I74" s="569"/>
      <c r="J74" s="569"/>
      <c r="K74" s="569"/>
      <c r="L74" s="569"/>
      <c r="M74" s="569"/>
      <c r="N74" s="569"/>
      <c r="O74" s="569"/>
      <c r="P74" s="569"/>
      <c r="Q74" s="569"/>
      <c r="R74" s="569"/>
    </row>
    <row r="75" spans="1:18" s="563" customFormat="1" ht="15.95" customHeight="1">
      <c r="A75" s="569"/>
      <c r="B75" s="569"/>
      <c r="C75" s="569"/>
      <c r="D75" s="569"/>
      <c r="E75" s="569"/>
      <c r="F75" s="569"/>
      <c r="G75" s="569"/>
      <c r="H75" s="569"/>
      <c r="I75" s="569"/>
      <c r="J75" s="569"/>
      <c r="K75" s="569"/>
      <c r="L75" s="569"/>
      <c r="M75" s="569"/>
      <c r="N75" s="569"/>
      <c r="O75" s="569"/>
      <c r="P75" s="569"/>
      <c r="Q75" s="569"/>
      <c r="R75" s="569"/>
    </row>
    <row r="76" spans="1:18" s="563" customFormat="1" ht="15.95" customHeight="1">
      <c r="A76" s="569"/>
      <c r="B76" s="569"/>
      <c r="C76" s="569"/>
      <c r="D76" s="569"/>
      <c r="E76" s="569"/>
      <c r="F76" s="569"/>
      <c r="G76" s="569"/>
      <c r="H76" s="569"/>
      <c r="I76" s="569"/>
      <c r="J76" s="569"/>
      <c r="K76" s="569"/>
      <c r="L76" s="569"/>
      <c r="M76" s="569"/>
      <c r="N76" s="569"/>
      <c r="O76" s="569"/>
      <c r="P76" s="569"/>
      <c r="Q76" s="569"/>
      <c r="R76" s="569"/>
    </row>
    <row r="77" spans="1:18" s="563" customFormat="1" ht="15.95" customHeight="1">
      <c r="A77" s="569"/>
      <c r="B77" s="569"/>
      <c r="C77" s="569"/>
      <c r="D77" s="569"/>
      <c r="E77" s="569"/>
      <c r="F77" s="569"/>
      <c r="G77" s="569"/>
      <c r="H77" s="569"/>
      <c r="I77" s="569"/>
      <c r="J77" s="569"/>
      <c r="K77" s="569"/>
      <c r="L77" s="569"/>
      <c r="M77" s="569"/>
      <c r="N77" s="569"/>
      <c r="O77" s="569"/>
      <c r="P77" s="569"/>
      <c r="Q77" s="569"/>
      <c r="R77" s="569"/>
    </row>
    <row r="78" spans="1:18" s="563" customFormat="1" ht="15.95" customHeight="1">
      <c r="A78" s="569"/>
      <c r="B78" s="569"/>
      <c r="C78" s="569"/>
      <c r="D78" s="569"/>
      <c r="E78" s="569"/>
      <c r="F78" s="569"/>
      <c r="G78" s="569"/>
      <c r="H78" s="569"/>
      <c r="I78" s="569"/>
      <c r="J78" s="569"/>
      <c r="K78" s="569"/>
      <c r="L78" s="569"/>
      <c r="M78" s="569"/>
      <c r="N78" s="569"/>
      <c r="O78" s="569"/>
      <c r="P78" s="569"/>
      <c r="Q78" s="569"/>
      <c r="R78" s="569"/>
    </row>
    <row r="79" spans="1:18" s="563" customFormat="1" ht="15.95" customHeight="1">
      <c r="A79" s="569"/>
      <c r="B79" s="569"/>
      <c r="C79" s="569"/>
      <c r="D79" s="569"/>
      <c r="E79" s="569"/>
      <c r="F79" s="569"/>
      <c r="G79" s="569"/>
      <c r="H79" s="569"/>
      <c r="I79" s="569"/>
      <c r="J79" s="569"/>
      <c r="K79" s="569"/>
      <c r="L79" s="569"/>
      <c r="M79" s="569"/>
      <c r="N79" s="569"/>
      <c r="O79" s="569"/>
      <c r="P79" s="569"/>
      <c r="Q79" s="569"/>
      <c r="R79" s="569"/>
    </row>
    <row r="80" spans="1:18" s="563" customFormat="1" ht="15.95" customHeight="1">
      <c r="A80" s="569"/>
      <c r="B80" s="569"/>
      <c r="C80" s="569"/>
      <c r="D80" s="569"/>
      <c r="E80" s="569"/>
      <c r="F80" s="569"/>
      <c r="G80" s="569"/>
      <c r="H80" s="569"/>
      <c r="I80" s="569"/>
      <c r="J80" s="569"/>
      <c r="K80" s="569"/>
      <c r="L80" s="569"/>
      <c r="M80" s="569"/>
      <c r="N80" s="569"/>
      <c r="O80" s="569"/>
      <c r="P80" s="569"/>
      <c r="Q80" s="569"/>
      <c r="R80" s="569"/>
    </row>
    <row r="81" spans="1:18" s="563" customFormat="1" ht="15.95" customHeight="1">
      <c r="A81" s="569"/>
      <c r="B81" s="569"/>
      <c r="C81" s="569"/>
      <c r="D81" s="569"/>
      <c r="E81" s="569"/>
      <c r="F81" s="569"/>
      <c r="G81" s="569"/>
      <c r="H81" s="569"/>
      <c r="I81" s="569"/>
      <c r="J81" s="569"/>
      <c r="K81" s="569"/>
      <c r="L81" s="569"/>
      <c r="M81" s="569"/>
      <c r="N81" s="569"/>
      <c r="O81" s="569"/>
      <c r="P81" s="569"/>
      <c r="Q81" s="569"/>
      <c r="R81" s="569"/>
    </row>
    <row r="82" spans="1:18" s="563" customFormat="1" ht="15.95" customHeight="1">
      <c r="A82" s="569"/>
      <c r="B82" s="569"/>
      <c r="C82" s="569"/>
      <c r="D82" s="569"/>
      <c r="E82" s="569"/>
      <c r="F82" s="569"/>
      <c r="G82" s="569"/>
      <c r="H82" s="569"/>
      <c r="I82" s="569"/>
      <c r="J82" s="569"/>
      <c r="K82" s="569"/>
      <c r="L82" s="569"/>
      <c r="M82" s="569"/>
      <c r="N82" s="569"/>
      <c r="O82" s="569"/>
      <c r="P82" s="569"/>
      <c r="Q82" s="569"/>
      <c r="R82" s="569"/>
    </row>
    <row r="83" spans="1:18" s="563" customFormat="1" ht="15.95" customHeight="1">
      <c r="A83" s="569"/>
      <c r="B83" s="569"/>
      <c r="C83" s="569"/>
      <c r="D83" s="569"/>
      <c r="E83" s="569"/>
      <c r="F83" s="569"/>
      <c r="G83" s="569"/>
      <c r="H83" s="569"/>
      <c r="I83" s="569"/>
      <c r="J83" s="569"/>
      <c r="K83" s="569"/>
      <c r="L83" s="569"/>
      <c r="M83" s="569"/>
      <c r="N83" s="569"/>
      <c r="O83" s="569"/>
      <c r="P83" s="569"/>
      <c r="Q83" s="569"/>
      <c r="R83" s="569"/>
    </row>
    <row r="84" spans="1:18" s="563" customFormat="1" ht="15.95" customHeight="1">
      <c r="A84" s="569"/>
      <c r="B84" s="569"/>
      <c r="C84" s="569"/>
      <c r="D84" s="569"/>
      <c r="E84" s="569"/>
      <c r="F84" s="569"/>
      <c r="G84" s="569"/>
      <c r="H84" s="569"/>
      <c r="I84" s="569"/>
      <c r="J84" s="569"/>
      <c r="K84" s="569"/>
      <c r="L84" s="569"/>
      <c r="M84" s="569"/>
      <c r="N84" s="569"/>
      <c r="O84" s="569"/>
      <c r="P84" s="569"/>
      <c r="Q84" s="569"/>
      <c r="R84" s="569"/>
    </row>
    <row r="85" spans="1:18" s="563" customFormat="1" ht="15.95" customHeight="1">
      <c r="A85" s="569"/>
      <c r="B85" s="569"/>
      <c r="C85" s="569"/>
      <c r="D85" s="569"/>
      <c r="E85" s="569"/>
      <c r="F85" s="569"/>
      <c r="G85" s="569"/>
      <c r="H85" s="569"/>
      <c r="I85" s="569"/>
      <c r="J85" s="569"/>
      <c r="K85" s="569"/>
      <c r="L85" s="569"/>
      <c r="M85" s="569"/>
      <c r="N85" s="569"/>
      <c r="O85" s="569"/>
      <c r="P85" s="569"/>
      <c r="Q85" s="569"/>
      <c r="R85" s="569"/>
    </row>
    <row r="86" spans="1:18" s="563" customFormat="1" ht="15.95" customHeight="1">
      <c r="A86" s="569"/>
      <c r="B86" s="569"/>
      <c r="C86" s="569"/>
      <c r="D86" s="569"/>
      <c r="E86" s="569"/>
      <c r="F86" s="569"/>
      <c r="G86" s="569"/>
      <c r="H86" s="569"/>
      <c r="I86" s="569"/>
      <c r="J86" s="569"/>
      <c r="K86" s="569"/>
      <c r="L86" s="569"/>
      <c r="M86" s="569"/>
      <c r="N86" s="569"/>
      <c r="O86" s="569"/>
      <c r="P86" s="569"/>
      <c r="Q86" s="569"/>
      <c r="R86" s="569"/>
    </row>
    <row r="87" spans="1:18" s="563" customFormat="1" ht="15.95" customHeight="1">
      <c r="A87" s="569"/>
      <c r="B87" s="569"/>
      <c r="C87" s="569"/>
      <c r="D87" s="569"/>
      <c r="E87" s="569"/>
      <c r="F87" s="569"/>
      <c r="G87" s="569"/>
      <c r="H87" s="569"/>
      <c r="I87" s="569"/>
      <c r="J87" s="569"/>
      <c r="K87" s="569"/>
      <c r="L87" s="569"/>
      <c r="M87" s="569"/>
      <c r="N87" s="569"/>
      <c r="O87" s="569"/>
      <c r="P87" s="569"/>
      <c r="Q87" s="569"/>
      <c r="R87" s="569"/>
    </row>
    <row r="88" spans="1:18" s="563" customFormat="1" ht="15.95" customHeight="1">
      <c r="A88" s="569"/>
      <c r="B88" s="569"/>
      <c r="C88" s="569"/>
      <c r="D88" s="569"/>
      <c r="E88" s="569"/>
      <c r="F88" s="569"/>
      <c r="G88" s="569"/>
      <c r="H88" s="569"/>
      <c r="I88" s="569"/>
      <c r="J88" s="569"/>
      <c r="K88" s="569"/>
      <c r="L88" s="569"/>
      <c r="M88" s="569"/>
      <c r="N88" s="569"/>
      <c r="O88" s="569"/>
      <c r="P88" s="569"/>
      <c r="Q88" s="569"/>
      <c r="R88" s="569"/>
    </row>
    <row r="89" spans="1:18" s="563" customFormat="1" ht="15.95" customHeight="1">
      <c r="A89" s="569"/>
      <c r="B89" s="569"/>
      <c r="C89" s="569"/>
      <c r="D89" s="569"/>
      <c r="E89" s="569"/>
      <c r="F89" s="569"/>
      <c r="G89" s="569"/>
      <c r="H89" s="569"/>
      <c r="I89" s="569"/>
      <c r="J89" s="569"/>
      <c r="K89" s="569"/>
      <c r="L89" s="569"/>
      <c r="M89" s="569"/>
      <c r="N89" s="569"/>
      <c r="O89" s="569"/>
      <c r="P89" s="569"/>
      <c r="Q89" s="569"/>
      <c r="R89" s="569"/>
    </row>
    <row r="90" spans="1:18" s="563" customFormat="1" ht="15.95" customHeight="1">
      <c r="A90" s="569"/>
      <c r="B90" s="569"/>
      <c r="C90" s="569"/>
      <c r="D90" s="569"/>
      <c r="E90" s="569"/>
      <c r="F90" s="569"/>
      <c r="G90" s="569"/>
      <c r="H90" s="569"/>
      <c r="I90" s="569"/>
      <c r="J90" s="569"/>
      <c r="K90" s="569"/>
      <c r="L90" s="569"/>
      <c r="M90" s="569"/>
      <c r="N90" s="569"/>
      <c r="O90" s="569"/>
      <c r="P90" s="569"/>
      <c r="Q90" s="569"/>
      <c r="R90" s="569"/>
    </row>
    <row r="91" spans="1:18" s="563" customFormat="1" ht="15.95" customHeight="1">
      <c r="A91" s="569"/>
      <c r="B91" s="569"/>
      <c r="C91" s="569"/>
      <c r="D91" s="569"/>
      <c r="E91" s="569"/>
      <c r="F91" s="569"/>
      <c r="G91" s="569"/>
      <c r="H91" s="569"/>
      <c r="I91" s="569"/>
      <c r="J91" s="569"/>
      <c r="K91" s="569"/>
      <c r="L91" s="569"/>
      <c r="M91" s="569"/>
      <c r="N91" s="569"/>
      <c r="O91" s="569"/>
      <c r="P91" s="569"/>
      <c r="Q91" s="569"/>
      <c r="R91" s="569"/>
    </row>
    <row r="92" spans="1:18" s="563" customFormat="1" ht="15.95" customHeight="1">
      <c r="A92" s="569"/>
      <c r="B92" s="569"/>
      <c r="C92" s="569"/>
      <c r="D92" s="569"/>
      <c r="E92" s="569"/>
      <c r="F92" s="569"/>
      <c r="G92" s="569"/>
      <c r="H92" s="569"/>
      <c r="I92" s="569"/>
      <c r="J92" s="569"/>
      <c r="K92" s="569"/>
      <c r="L92" s="569"/>
      <c r="M92" s="569"/>
      <c r="N92" s="569"/>
      <c r="O92" s="569"/>
      <c r="P92" s="569"/>
      <c r="Q92" s="569"/>
      <c r="R92" s="569"/>
    </row>
    <row r="93" spans="1:18" s="563" customFormat="1" ht="15.95" customHeight="1">
      <c r="A93" s="569"/>
      <c r="B93" s="569"/>
      <c r="C93" s="569"/>
      <c r="D93" s="569"/>
      <c r="E93" s="569"/>
      <c r="F93" s="569"/>
      <c r="G93" s="569"/>
      <c r="H93" s="569"/>
      <c r="I93" s="569"/>
      <c r="J93" s="569"/>
      <c r="K93" s="569"/>
      <c r="L93" s="569"/>
      <c r="M93" s="569"/>
      <c r="N93" s="569"/>
      <c r="O93" s="569"/>
      <c r="P93" s="569"/>
      <c r="Q93" s="569"/>
      <c r="R93" s="569"/>
    </row>
    <row r="94" spans="1:18" s="563" customFormat="1" ht="15.95" customHeight="1">
      <c r="A94" s="569"/>
      <c r="B94" s="569"/>
      <c r="C94" s="569"/>
      <c r="D94" s="569"/>
      <c r="E94" s="569"/>
      <c r="F94" s="569"/>
      <c r="G94" s="569"/>
      <c r="H94" s="569"/>
      <c r="I94" s="569"/>
      <c r="J94" s="569"/>
      <c r="K94" s="569"/>
      <c r="L94" s="569"/>
      <c r="M94" s="569"/>
      <c r="N94" s="569"/>
      <c r="O94" s="569"/>
      <c r="P94" s="569"/>
      <c r="Q94" s="569"/>
      <c r="R94" s="569"/>
    </row>
    <row r="95" spans="1:18" s="563" customFormat="1" ht="15.95" customHeight="1">
      <c r="A95" s="569"/>
      <c r="B95" s="569"/>
      <c r="C95" s="569"/>
      <c r="D95" s="569"/>
      <c r="E95" s="569"/>
      <c r="F95" s="569"/>
      <c r="G95" s="569"/>
      <c r="H95" s="569"/>
      <c r="I95" s="569"/>
      <c r="J95" s="569"/>
      <c r="K95" s="569"/>
      <c r="L95" s="569"/>
      <c r="M95" s="569"/>
      <c r="N95" s="569"/>
      <c r="O95" s="569"/>
      <c r="P95" s="569"/>
      <c r="Q95" s="569"/>
      <c r="R95" s="569"/>
    </row>
    <row r="96" spans="1:18" s="563" customFormat="1" ht="15.95" customHeight="1">
      <c r="A96" s="569"/>
      <c r="B96" s="569"/>
      <c r="C96" s="569"/>
      <c r="D96" s="569"/>
      <c r="E96" s="569"/>
      <c r="F96" s="569"/>
      <c r="G96" s="569"/>
      <c r="H96" s="569"/>
      <c r="I96" s="569"/>
      <c r="J96" s="569"/>
      <c r="K96" s="569"/>
      <c r="L96" s="569"/>
      <c r="M96" s="569"/>
      <c r="N96" s="569"/>
      <c r="O96" s="569"/>
      <c r="P96" s="569"/>
      <c r="Q96" s="569"/>
      <c r="R96" s="569"/>
    </row>
    <row r="97" spans="1:18" s="563" customFormat="1" ht="15.95" customHeight="1">
      <c r="A97" s="569"/>
      <c r="B97" s="569"/>
      <c r="C97" s="569"/>
      <c r="D97" s="569"/>
      <c r="E97" s="569"/>
      <c r="F97" s="569"/>
      <c r="G97" s="569"/>
      <c r="H97" s="569"/>
      <c r="I97" s="569"/>
      <c r="J97" s="569"/>
      <c r="K97" s="569"/>
      <c r="L97" s="569"/>
      <c r="M97" s="569"/>
      <c r="N97" s="569"/>
      <c r="O97" s="569"/>
      <c r="P97" s="569"/>
      <c r="Q97" s="569"/>
      <c r="R97" s="569"/>
    </row>
    <row r="98" spans="1:18" s="563" customFormat="1" ht="15.95" customHeight="1">
      <c r="A98" s="569"/>
      <c r="B98" s="569"/>
      <c r="C98" s="569"/>
      <c r="D98" s="569"/>
      <c r="E98" s="569"/>
      <c r="F98" s="569"/>
      <c r="G98" s="569"/>
      <c r="H98" s="569"/>
      <c r="I98" s="569"/>
      <c r="J98" s="569"/>
      <c r="K98" s="569"/>
      <c r="L98" s="569"/>
      <c r="M98" s="569"/>
      <c r="N98" s="569"/>
      <c r="O98" s="569"/>
      <c r="P98" s="569"/>
      <c r="Q98" s="569"/>
      <c r="R98" s="569"/>
    </row>
    <row r="99" spans="1:18" s="563" customFormat="1" ht="15.95" customHeight="1">
      <c r="A99" s="569"/>
      <c r="B99" s="569"/>
      <c r="C99" s="569"/>
      <c r="D99" s="569"/>
      <c r="E99" s="569"/>
      <c r="F99" s="569"/>
      <c r="G99" s="569"/>
      <c r="H99" s="569"/>
      <c r="I99" s="569"/>
      <c r="J99" s="569"/>
      <c r="K99" s="569"/>
      <c r="L99" s="569"/>
      <c r="M99" s="569"/>
      <c r="N99" s="569"/>
      <c r="O99" s="569"/>
      <c r="P99" s="569"/>
      <c r="Q99" s="569"/>
      <c r="R99" s="569"/>
    </row>
    <row r="100" spans="1:18" s="563" customFormat="1" ht="15.95" customHeight="1">
      <c r="A100" s="569"/>
      <c r="B100" s="569"/>
      <c r="C100" s="569"/>
      <c r="D100" s="569"/>
      <c r="E100" s="569"/>
      <c r="F100" s="569"/>
      <c r="G100" s="569"/>
      <c r="H100" s="569"/>
      <c r="I100" s="569"/>
      <c r="J100" s="569"/>
      <c r="K100" s="569"/>
      <c r="L100" s="569"/>
      <c r="M100" s="569"/>
      <c r="N100" s="569"/>
      <c r="O100" s="569"/>
      <c r="P100" s="569"/>
      <c r="Q100" s="569"/>
      <c r="R100" s="569"/>
    </row>
    <row r="101" spans="1:18" s="563" customFormat="1" ht="15.95" customHeight="1">
      <c r="A101" s="569"/>
      <c r="B101" s="569"/>
      <c r="C101" s="569"/>
      <c r="D101" s="569"/>
      <c r="E101" s="569"/>
      <c r="F101" s="569"/>
      <c r="G101" s="569"/>
      <c r="H101" s="569"/>
      <c r="I101" s="569"/>
      <c r="J101" s="569"/>
      <c r="K101" s="569"/>
      <c r="L101" s="569"/>
      <c r="M101" s="569"/>
      <c r="N101" s="569"/>
      <c r="O101" s="569"/>
      <c r="P101" s="569"/>
      <c r="Q101" s="569"/>
      <c r="R101" s="569"/>
    </row>
    <row r="102" spans="1:18" s="563" customFormat="1" ht="15.95" customHeight="1">
      <c r="A102" s="569"/>
      <c r="B102" s="569"/>
      <c r="C102" s="569"/>
      <c r="D102" s="569"/>
      <c r="E102" s="569"/>
      <c r="F102" s="569"/>
      <c r="G102" s="569"/>
      <c r="H102" s="569"/>
      <c r="I102" s="569"/>
      <c r="J102" s="569"/>
      <c r="K102" s="569"/>
      <c r="L102" s="569"/>
      <c r="M102" s="569"/>
      <c r="N102" s="569"/>
      <c r="O102" s="569"/>
      <c r="P102" s="569"/>
      <c r="Q102" s="569"/>
      <c r="R102" s="569"/>
    </row>
    <row r="103" spans="1:18" ht="15.95" customHeight="1">
      <c r="A103" s="569"/>
      <c r="B103" s="569"/>
      <c r="C103" s="569"/>
      <c r="D103" s="569"/>
      <c r="E103" s="569"/>
      <c r="F103" s="569"/>
      <c r="G103" s="569"/>
      <c r="H103" s="569"/>
      <c r="I103" s="569"/>
    </row>
  </sheetData>
  <mergeCells count="35">
    <mergeCell ref="I4:I5"/>
    <mergeCell ref="J4:J5"/>
    <mergeCell ref="A4:A5"/>
    <mergeCell ref="B4:B5"/>
    <mergeCell ref="D4:D5"/>
    <mergeCell ref="E4:E5"/>
    <mergeCell ref="F4:F5"/>
    <mergeCell ref="H4:H5"/>
    <mergeCell ref="H10:H11"/>
    <mergeCell ref="I10:I11"/>
    <mergeCell ref="J10:J11"/>
    <mergeCell ref="A10:A11"/>
    <mergeCell ref="B10:B11"/>
    <mergeCell ref="C10:C11"/>
    <mergeCell ref="D10:D11"/>
    <mergeCell ref="E10:E11"/>
    <mergeCell ref="F10:F11"/>
    <mergeCell ref="F8:F9"/>
    <mergeCell ref="H8:H9"/>
    <mergeCell ref="A6:A7"/>
    <mergeCell ref="B6:B7"/>
    <mergeCell ref="C6:C7"/>
    <mergeCell ref="D6:D7"/>
    <mergeCell ref="E6:E7"/>
    <mergeCell ref="F6:F7"/>
    <mergeCell ref="A8:A9"/>
    <mergeCell ref="B8:B9"/>
    <mergeCell ref="C8:C9"/>
    <mergeCell ref="D8:D9"/>
    <mergeCell ref="E8:E9"/>
    <mergeCell ref="J8:J9"/>
    <mergeCell ref="I8:I9"/>
    <mergeCell ref="H6:H7"/>
    <mergeCell ref="I6:I7"/>
    <mergeCell ref="J6:J7"/>
  </mergeCells>
  <phoneticPr fontId="2" type="noConversion"/>
  <pageMargins left="0.74803149606299213" right="0.74803149606299213" top="1.1811023622047245" bottom="0.78740157480314965" header="0.51181102362204722" footer="0.51181102362204722"/>
  <pageSetup paperSize="9" scale="90" fitToHeight="4" orientation="landscape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43"/>
  </sheetPr>
  <dimension ref="A1:Q107"/>
  <sheetViews>
    <sheetView view="pageBreakPreview" zoomScale="85" zoomScaleNormal="55" zoomScaleSheetLayoutView="70" workbookViewId="0">
      <selection activeCell="C12" sqref="C12"/>
    </sheetView>
  </sheetViews>
  <sheetFormatPr defaultRowHeight="15.95" customHeight="1"/>
  <cols>
    <col min="1" max="1" width="3" style="25" customWidth="1"/>
    <col min="2" max="2" width="19.5546875" style="25" customWidth="1"/>
    <col min="3" max="3" width="12.109375" style="25" customWidth="1"/>
    <col min="4" max="4" width="22.88671875" style="25" customWidth="1"/>
    <col min="5" max="5" width="24.77734375" style="91" customWidth="1"/>
    <col min="6" max="6" width="22" style="25" customWidth="1"/>
    <col min="7" max="7" width="20.33203125" style="25" customWidth="1"/>
    <col min="8" max="8" width="5.6640625" style="25" bestFit="1" customWidth="1"/>
    <col min="9" max="9" width="20.33203125" style="25" customWidth="1"/>
    <col min="10" max="10" width="17.33203125" style="25" customWidth="1"/>
    <col min="11" max="12" width="8" style="25" bestFit="1" customWidth="1"/>
    <col min="13" max="13" width="14" style="25" customWidth="1"/>
    <col min="14" max="14" width="8.109375" style="25" customWidth="1"/>
    <col min="15" max="15" width="12.77734375" style="25" customWidth="1"/>
    <col min="16" max="16" width="8.33203125" style="2" customWidth="1"/>
    <col min="17" max="17" width="7.88671875" style="19" customWidth="1"/>
    <col min="18" max="18" width="6.33203125" style="2" bestFit="1" customWidth="1"/>
    <col min="19" max="19" width="8.77734375" style="2" customWidth="1"/>
    <col min="20" max="20" width="6.33203125" style="2" bestFit="1" customWidth="1"/>
    <col min="21" max="21" width="8.5546875" style="2" customWidth="1"/>
    <col min="22" max="22" width="7.5546875" style="2" bestFit="1" customWidth="1"/>
    <col min="23" max="23" width="6" style="2" customWidth="1"/>
    <col min="24" max="24" width="9.44140625" style="2" customWidth="1"/>
    <col min="25" max="25" width="4" style="2" customWidth="1"/>
    <col min="26" max="26" width="7.77734375" style="2" customWidth="1"/>
    <col min="27" max="16384" width="8.88671875" style="2"/>
  </cols>
  <sheetData>
    <row r="1" spans="1:9" s="200" customFormat="1" ht="28.5" customHeight="1">
      <c r="A1" s="198"/>
      <c r="B1" s="552" t="s">
        <v>505</v>
      </c>
      <c r="C1" s="165"/>
      <c r="D1" s="165"/>
      <c r="E1" s="597"/>
      <c r="F1" s="165"/>
      <c r="H1" s="201"/>
    </row>
    <row r="2" spans="1:9" s="200" customFormat="1" ht="8.25" customHeight="1" thickBot="1">
      <c r="A2" s="198"/>
      <c r="B2" s="109"/>
      <c r="C2" s="165"/>
      <c r="D2" s="165"/>
      <c r="E2" s="597"/>
      <c r="F2" s="165"/>
      <c r="H2" s="201"/>
    </row>
    <row r="3" spans="1:9" s="203" customFormat="1" ht="29.25" customHeight="1" thickBot="1">
      <c r="A3" s="202"/>
      <c r="B3" s="583" t="s">
        <v>258</v>
      </c>
      <c r="C3" s="584" t="s">
        <v>259</v>
      </c>
      <c r="D3" s="584" t="s">
        <v>357</v>
      </c>
      <c r="E3" s="584" t="s">
        <v>260</v>
      </c>
      <c r="F3" s="584" t="s">
        <v>261</v>
      </c>
      <c r="G3" s="585" t="s">
        <v>262</v>
      </c>
      <c r="I3" s="204"/>
    </row>
    <row r="4" spans="1:9" s="203" customFormat="1" ht="29.25" customHeight="1">
      <c r="A4" s="202"/>
      <c r="B4" s="907" t="s">
        <v>397</v>
      </c>
      <c r="C4" s="908"/>
      <c r="D4" s="908"/>
      <c r="E4" s="908"/>
      <c r="F4" s="908"/>
      <c r="G4" s="909"/>
      <c r="I4" s="204"/>
    </row>
    <row r="5" spans="1:9" s="203" customFormat="1" ht="33" customHeight="1">
      <c r="A5" s="202"/>
      <c r="B5" s="578" t="s">
        <v>506</v>
      </c>
      <c r="C5" s="658" t="s">
        <v>459</v>
      </c>
      <c r="D5" s="425" t="s">
        <v>398</v>
      </c>
      <c r="E5" s="598" t="s">
        <v>530</v>
      </c>
      <c r="F5" s="426" t="s">
        <v>318</v>
      </c>
      <c r="G5" s="427"/>
      <c r="I5" s="204"/>
    </row>
    <row r="6" spans="1:9" s="203" customFormat="1" ht="29.25" customHeight="1">
      <c r="A6" s="202"/>
      <c r="B6" s="578" t="s">
        <v>507</v>
      </c>
      <c r="C6" s="658" t="s">
        <v>470</v>
      </c>
      <c r="D6" s="425" t="s">
        <v>399</v>
      </c>
      <c r="E6" s="598" t="s">
        <v>531</v>
      </c>
      <c r="F6" s="426" t="s">
        <v>318</v>
      </c>
      <c r="G6" s="427"/>
      <c r="I6" s="204"/>
    </row>
    <row r="7" spans="1:9" s="203" customFormat="1" ht="29.25" customHeight="1">
      <c r="A7" s="202"/>
      <c r="B7" s="374" t="s">
        <v>508</v>
      </c>
      <c r="C7" s="658" t="s">
        <v>471</v>
      </c>
      <c r="D7" s="425" t="s">
        <v>398</v>
      </c>
      <c r="E7" s="598" t="s">
        <v>532</v>
      </c>
      <c r="F7" s="426" t="s">
        <v>318</v>
      </c>
      <c r="G7" s="427"/>
      <c r="I7" s="204"/>
    </row>
    <row r="8" spans="1:9" s="203" customFormat="1" ht="29.25" customHeight="1">
      <c r="A8" s="202"/>
      <c r="B8" s="374" t="s">
        <v>509</v>
      </c>
      <c r="C8" s="658" t="s">
        <v>472</v>
      </c>
      <c r="D8" s="425" t="s">
        <v>400</v>
      </c>
      <c r="E8" s="598" t="s">
        <v>533</v>
      </c>
      <c r="F8" s="426" t="s">
        <v>318</v>
      </c>
      <c r="G8" s="427"/>
      <c r="I8" s="204"/>
    </row>
    <row r="9" spans="1:9" s="203" customFormat="1" ht="29.25" customHeight="1">
      <c r="A9" s="202"/>
      <c r="B9" s="578" t="s">
        <v>510</v>
      </c>
      <c r="C9" s="658" t="s">
        <v>473</v>
      </c>
      <c r="D9" s="425" t="s">
        <v>400</v>
      </c>
      <c r="E9" s="598" t="s">
        <v>534</v>
      </c>
      <c r="F9" s="426" t="s">
        <v>318</v>
      </c>
      <c r="G9" s="427"/>
      <c r="I9" s="204"/>
    </row>
    <row r="10" spans="1:9" s="203" customFormat="1" ht="29.25" customHeight="1">
      <c r="A10" s="202"/>
      <c r="B10" s="578" t="s">
        <v>510</v>
      </c>
      <c r="C10" s="658" t="s">
        <v>461</v>
      </c>
      <c r="D10" s="425" t="s">
        <v>400</v>
      </c>
      <c r="E10" s="598" t="s">
        <v>535</v>
      </c>
      <c r="F10" s="426" t="s">
        <v>318</v>
      </c>
      <c r="G10" s="427"/>
      <c r="I10" s="204"/>
    </row>
    <row r="11" spans="1:9" s="203" customFormat="1" ht="29.25" customHeight="1">
      <c r="A11" s="202"/>
      <c r="B11" s="578" t="s">
        <v>511</v>
      </c>
      <c r="C11" s="658" t="s">
        <v>474</v>
      </c>
      <c r="D11" s="425" t="s">
        <v>400</v>
      </c>
      <c r="E11" s="598" t="s">
        <v>536</v>
      </c>
      <c r="F11" s="426" t="s">
        <v>318</v>
      </c>
      <c r="G11" s="427"/>
      <c r="I11" s="204"/>
    </row>
    <row r="12" spans="1:9" s="203" customFormat="1" ht="29.25" customHeight="1">
      <c r="A12" s="202"/>
      <c r="B12" s="578" t="s">
        <v>512</v>
      </c>
      <c r="C12" s="658" t="s">
        <v>465</v>
      </c>
      <c r="D12" s="425" t="s">
        <v>400</v>
      </c>
      <c r="E12" s="598" t="s">
        <v>537</v>
      </c>
      <c r="F12" s="426" t="s">
        <v>318</v>
      </c>
      <c r="G12" s="427"/>
      <c r="I12" s="204"/>
    </row>
    <row r="13" spans="1:9" s="203" customFormat="1" ht="29.25" customHeight="1" thickBot="1">
      <c r="A13" s="202"/>
      <c r="B13" s="586"/>
      <c r="C13" s="587"/>
      <c r="D13" s="587"/>
      <c r="E13" s="599"/>
      <c r="F13" s="588"/>
      <c r="G13" s="589"/>
      <c r="I13" s="204"/>
    </row>
    <row r="14" spans="1:9" s="203" customFormat="1" ht="29.25" customHeight="1">
      <c r="A14" s="202"/>
      <c r="B14" s="907" t="s">
        <v>401</v>
      </c>
      <c r="C14" s="908"/>
      <c r="D14" s="908"/>
      <c r="E14" s="908"/>
      <c r="F14" s="908"/>
      <c r="G14" s="909"/>
      <c r="I14" s="204"/>
    </row>
    <row r="15" spans="1:9" s="203" customFormat="1" ht="34.5" customHeight="1">
      <c r="A15" s="202"/>
      <c r="B15" s="577"/>
      <c r="C15" s="425"/>
      <c r="D15" s="425"/>
      <c r="E15" s="598"/>
      <c r="F15" s="426"/>
      <c r="G15" s="427"/>
      <c r="I15" s="204"/>
    </row>
    <row r="16" spans="1:9" s="200" customFormat="1" ht="50.25" customHeight="1" thickBot="1">
      <c r="A16" s="198"/>
      <c r="B16" s="590" t="s">
        <v>225</v>
      </c>
      <c r="C16" s="591"/>
      <c r="D16" s="906"/>
      <c r="E16" s="906"/>
      <c r="F16" s="906"/>
      <c r="G16" s="592" t="s">
        <v>263</v>
      </c>
      <c r="I16" s="201"/>
    </row>
    <row r="17" spans="1:8" s="200" customFormat="1" ht="10.5">
      <c r="A17" s="199"/>
      <c r="B17" s="199"/>
      <c r="C17" s="199"/>
      <c r="D17" s="199"/>
      <c r="E17" s="600"/>
      <c r="F17" s="199"/>
      <c r="H17" s="201"/>
    </row>
    <row r="18" spans="1:8" s="200" customFormat="1" ht="15.95" customHeight="1">
      <c r="A18" s="199"/>
      <c r="B18" s="199"/>
      <c r="C18" s="199"/>
      <c r="D18" s="199"/>
      <c r="E18" s="600"/>
      <c r="F18" s="199"/>
      <c r="H18" s="201"/>
    </row>
    <row r="19" spans="1:8" s="200" customFormat="1" ht="15.95" customHeight="1">
      <c r="A19" s="199"/>
      <c r="B19" s="199"/>
      <c r="C19" s="199"/>
      <c r="D19" s="199"/>
      <c r="E19" s="600"/>
      <c r="F19" s="199"/>
      <c r="H19" s="201"/>
    </row>
    <row r="20" spans="1:8" s="200" customFormat="1" ht="15.95" customHeight="1">
      <c r="A20" s="199"/>
      <c r="B20" s="199"/>
      <c r="C20" s="199"/>
      <c r="D20" s="199"/>
      <c r="E20" s="600"/>
      <c r="F20" s="199"/>
      <c r="H20" s="201"/>
    </row>
    <row r="21" spans="1:8" s="200" customFormat="1" ht="15.95" customHeight="1">
      <c r="A21" s="199"/>
      <c r="B21" s="199"/>
      <c r="C21" s="199"/>
      <c r="D21" s="199"/>
      <c r="E21" s="600"/>
      <c r="F21" s="199"/>
      <c r="H21" s="201"/>
    </row>
    <row r="22" spans="1:8" s="200" customFormat="1" ht="15.95" customHeight="1">
      <c r="A22" s="199"/>
      <c r="B22" s="199"/>
      <c r="C22" s="199"/>
      <c r="D22" s="199"/>
      <c r="E22" s="600"/>
      <c r="F22" s="199"/>
      <c r="H22" s="201"/>
    </row>
    <row r="23" spans="1:8" s="200" customFormat="1" ht="15.95" customHeight="1">
      <c r="A23" s="199"/>
      <c r="B23" s="199"/>
      <c r="C23" s="199"/>
      <c r="D23" s="199"/>
      <c r="E23" s="600"/>
      <c r="F23" s="199"/>
      <c r="H23" s="201"/>
    </row>
    <row r="24" spans="1:8" s="200" customFormat="1" ht="10.5">
      <c r="A24" s="199"/>
      <c r="B24" s="199"/>
      <c r="C24" s="199"/>
      <c r="D24" s="199"/>
      <c r="E24" s="600"/>
      <c r="F24" s="199"/>
      <c r="H24" s="201"/>
    </row>
    <row r="25" spans="1:8" s="200" customFormat="1" ht="15.95" customHeight="1">
      <c r="A25" s="199"/>
      <c r="B25" s="199"/>
      <c r="C25" s="199"/>
      <c r="D25" s="199"/>
      <c r="E25" s="600"/>
      <c r="F25" s="199"/>
      <c r="H25" s="201"/>
    </row>
    <row r="26" spans="1:8" s="200" customFormat="1" ht="15.95" customHeight="1">
      <c r="A26" s="199"/>
      <c r="B26" s="199"/>
      <c r="C26" s="199"/>
      <c r="D26" s="199"/>
      <c r="E26" s="600"/>
      <c r="F26" s="199"/>
      <c r="H26" s="201"/>
    </row>
    <row r="27" spans="1:8" s="200" customFormat="1" ht="15.95" customHeight="1">
      <c r="A27" s="199"/>
      <c r="B27" s="199"/>
      <c r="C27" s="199"/>
      <c r="D27" s="199"/>
      <c r="E27" s="600"/>
      <c r="F27" s="199"/>
      <c r="H27" s="201"/>
    </row>
    <row r="28" spans="1:8" s="200" customFormat="1" ht="15.95" customHeight="1">
      <c r="A28" s="199"/>
      <c r="B28" s="199"/>
      <c r="C28" s="199"/>
      <c r="D28" s="199"/>
      <c r="E28" s="600"/>
      <c r="F28" s="199"/>
      <c r="H28" s="201"/>
    </row>
    <row r="29" spans="1:8" s="200" customFormat="1" ht="15.95" customHeight="1">
      <c r="A29" s="199"/>
      <c r="B29" s="199"/>
      <c r="C29" s="199"/>
      <c r="D29" s="199"/>
      <c r="E29" s="600"/>
      <c r="F29" s="199"/>
      <c r="H29" s="201"/>
    </row>
    <row r="30" spans="1:8" s="200" customFormat="1" ht="15.95" customHeight="1">
      <c r="A30" s="199"/>
      <c r="B30" s="199"/>
      <c r="C30" s="199"/>
      <c r="D30" s="199"/>
      <c r="E30" s="600"/>
      <c r="F30" s="199"/>
      <c r="H30" s="201"/>
    </row>
    <row r="31" spans="1:8" s="200" customFormat="1" ht="15.95" customHeight="1">
      <c r="A31" s="199"/>
      <c r="B31" s="199"/>
      <c r="C31" s="199"/>
      <c r="D31" s="199"/>
      <c r="E31" s="600"/>
      <c r="F31" s="199"/>
      <c r="H31" s="201"/>
    </row>
    <row r="32" spans="1:8" s="200" customFormat="1" ht="10.5">
      <c r="A32" s="199"/>
      <c r="B32" s="199"/>
      <c r="C32" s="199"/>
      <c r="D32" s="199"/>
      <c r="E32" s="600"/>
      <c r="F32" s="199"/>
      <c r="H32" s="201"/>
    </row>
    <row r="33" spans="1:17" s="200" customFormat="1" ht="15.95" customHeight="1">
      <c r="A33" s="199"/>
      <c r="B33" s="199"/>
      <c r="C33" s="199"/>
      <c r="D33" s="199"/>
      <c r="E33" s="600"/>
      <c r="F33" s="199"/>
      <c r="H33" s="201"/>
    </row>
    <row r="34" spans="1:17" s="200" customFormat="1" ht="15.95" customHeight="1">
      <c r="A34" s="199"/>
      <c r="B34" s="199"/>
      <c r="C34" s="199"/>
      <c r="D34" s="199"/>
      <c r="E34" s="600"/>
      <c r="F34" s="199"/>
      <c r="H34" s="201"/>
    </row>
    <row r="35" spans="1:17" s="200" customFormat="1" ht="15.95" customHeight="1">
      <c r="A35" s="199"/>
      <c r="B35" s="199"/>
      <c r="C35" s="199"/>
      <c r="D35" s="199"/>
      <c r="E35" s="600"/>
      <c r="F35" s="199"/>
      <c r="H35" s="201"/>
    </row>
    <row r="36" spans="1:17" s="200" customFormat="1" ht="15.95" customHeight="1">
      <c r="A36" s="199"/>
      <c r="B36" s="199"/>
      <c r="C36" s="199"/>
      <c r="D36" s="199"/>
      <c r="E36" s="600"/>
      <c r="F36" s="199"/>
      <c r="H36" s="201"/>
    </row>
    <row r="37" spans="1:17" s="200" customFormat="1" ht="15.95" customHeight="1">
      <c r="A37" s="199"/>
      <c r="B37" s="199"/>
      <c r="C37" s="199"/>
      <c r="D37" s="199"/>
      <c r="E37" s="600"/>
      <c r="F37" s="199"/>
      <c r="H37" s="201"/>
    </row>
    <row r="38" spans="1:17" s="200" customFormat="1" ht="15.95" customHeight="1">
      <c r="A38" s="199"/>
      <c r="B38" s="199"/>
      <c r="C38" s="199"/>
      <c r="D38" s="199"/>
      <c r="E38" s="600"/>
      <c r="F38" s="199"/>
      <c r="H38" s="201"/>
    </row>
    <row r="39" spans="1:17" s="200" customFormat="1" ht="15.95" customHeight="1">
      <c r="A39" s="199"/>
      <c r="B39" s="199"/>
      <c r="C39" s="199"/>
      <c r="D39" s="199"/>
      <c r="E39" s="600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Q39" s="201"/>
    </row>
    <row r="40" spans="1:17" s="200" customFormat="1" ht="15.95" customHeight="1">
      <c r="A40" s="199"/>
      <c r="B40" s="199"/>
      <c r="C40" s="199"/>
      <c r="D40" s="199"/>
      <c r="E40" s="600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Q40" s="201"/>
    </row>
    <row r="41" spans="1:17" s="200" customFormat="1" ht="15.95" customHeight="1">
      <c r="A41" s="199"/>
      <c r="B41" s="199"/>
      <c r="C41" s="199"/>
      <c r="D41" s="199"/>
      <c r="E41" s="600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Q41" s="201"/>
    </row>
    <row r="42" spans="1:17" s="200" customFormat="1" ht="15.95" customHeight="1">
      <c r="A42" s="199"/>
      <c r="B42" s="199"/>
      <c r="C42" s="199"/>
      <c r="D42" s="199"/>
      <c r="E42" s="600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Q42" s="201"/>
    </row>
    <row r="43" spans="1:17" s="200" customFormat="1" ht="15.95" customHeight="1">
      <c r="A43" s="199"/>
      <c r="B43" s="199"/>
      <c r="C43" s="199"/>
      <c r="D43" s="199"/>
      <c r="E43" s="600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Q43" s="201"/>
    </row>
    <row r="44" spans="1:17" s="200" customFormat="1" ht="15.95" customHeight="1">
      <c r="A44" s="199"/>
      <c r="B44" s="199"/>
      <c r="C44" s="199"/>
      <c r="D44" s="199"/>
      <c r="E44" s="600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Q44" s="201"/>
    </row>
    <row r="45" spans="1:17" s="200" customFormat="1" ht="15.95" customHeight="1">
      <c r="A45" s="199"/>
      <c r="B45" s="199"/>
      <c r="C45" s="199"/>
      <c r="D45" s="199"/>
      <c r="E45" s="600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Q45" s="201"/>
    </row>
    <row r="46" spans="1:17" s="200" customFormat="1" ht="15.95" customHeight="1">
      <c r="A46" s="199"/>
      <c r="B46" s="199"/>
      <c r="C46" s="199"/>
      <c r="D46" s="199"/>
      <c r="E46" s="600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Q46" s="201"/>
    </row>
    <row r="47" spans="1:17" s="200" customFormat="1" ht="15.95" customHeight="1">
      <c r="A47" s="199"/>
      <c r="B47" s="199"/>
      <c r="C47" s="199"/>
      <c r="D47" s="199"/>
      <c r="E47" s="600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Q47" s="201"/>
    </row>
    <row r="48" spans="1:17" s="200" customFormat="1" ht="15.95" customHeight="1">
      <c r="A48" s="199"/>
      <c r="B48" s="199"/>
      <c r="C48" s="199"/>
      <c r="D48" s="199"/>
      <c r="E48" s="600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Q48" s="201"/>
    </row>
    <row r="49" spans="1:17" s="200" customFormat="1" ht="15.95" customHeight="1">
      <c r="A49" s="199"/>
      <c r="B49" s="199"/>
      <c r="C49" s="199"/>
      <c r="D49" s="199"/>
      <c r="E49" s="600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Q49" s="201"/>
    </row>
    <row r="50" spans="1:17" s="200" customFormat="1" ht="15.95" customHeight="1">
      <c r="A50" s="199"/>
      <c r="B50" s="199"/>
      <c r="C50" s="199"/>
      <c r="D50" s="199"/>
      <c r="E50" s="600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Q50" s="201"/>
    </row>
    <row r="51" spans="1:17" s="200" customFormat="1" ht="15.95" customHeight="1">
      <c r="A51" s="199"/>
      <c r="B51" s="199"/>
      <c r="C51" s="199"/>
      <c r="D51" s="199"/>
      <c r="E51" s="600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Q51" s="201"/>
    </row>
    <row r="52" spans="1:17" s="200" customFormat="1" ht="15.95" customHeight="1">
      <c r="A52" s="199"/>
      <c r="B52" s="199"/>
      <c r="C52" s="199"/>
      <c r="D52" s="199"/>
      <c r="E52" s="600"/>
      <c r="F52" s="199"/>
      <c r="G52" s="199"/>
      <c r="H52" s="199"/>
      <c r="I52" s="199"/>
      <c r="J52" s="199"/>
      <c r="K52" s="199"/>
      <c r="L52" s="199"/>
      <c r="M52" s="199"/>
      <c r="N52" s="199"/>
      <c r="O52" s="199"/>
      <c r="Q52" s="201"/>
    </row>
    <row r="53" spans="1:17" s="200" customFormat="1" ht="15.95" customHeight="1">
      <c r="A53" s="199"/>
      <c r="B53" s="199"/>
      <c r="C53" s="199"/>
      <c r="D53" s="199"/>
      <c r="E53" s="600"/>
      <c r="F53" s="199"/>
      <c r="G53" s="199"/>
      <c r="H53" s="199"/>
      <c r="I53" s="199"/>
      <c r="J53" s="199"/>
      <c r="K53" s="199"/>
      <c r="L53" s="199"/>
      <c r="M53" s="199"/>
      <c r="N53" s="199"/>
      <c r="O53" s="199"/>
      <c r="Q53" s="201"/>
    </row>
    <row r="54" spans="1:17" s="200" customFormat="1" ht="15.95" customHeight="1">
      <c r="A54" s="199"/>
      <c r="B54" s="199"/>
      <c r="C54" s="199"/>
      <c r="D54" s="199"/>
      <c r="E54" s="600"/>
      <c r="F54" s="199"/>
      <c r="G54" s="199"/>
      <c r="H54" s="199"/>
      <c r="I54" s="199"/>
      <c r="J54" s="199"/>
      <c r="K54" s="199"/>
      <c r="L54" s="199"/>
      <c r="M54" s="199"/>
      <c r="N54" s="199"/>
      <c r="O54" s="199"/>
      <c r="Q54" s="201"/>
    </row>
    <row r="55" spans="1:17" s="200" customFormat="1" ht="15.95" customHeight="1">
      <c r="A55" s="199"/>
      <c r="B55" s="199"/>
      <c r="C55" s="199"/>
      <c r="D55" s="199"/>
      <c r="E55" s="600"/>
      <c r="F55" s="199"/>
      <c r="G55" s="199"/>
      <c r="H55" s="199"/>
      <c r="I55" s="199"/>
      <c r="J55" s="199"/>
      <c r="K55" s="199"/>
      <c r="L55" s="199"/>
      <c r="M55" s="199"/>
      <c r="N55" s="199"/>
      <c r="O55" s="199"/>
      <c r="Q55" s="201"/>
    </row>
    <row r="56" spans="1:17" s="200" customFormat="1" ht="15.95" customHeight="1">
      <c r="A56" s="199"/>
      <c r="B56" s="199"/>
      <c r="C56" s="199"/>
      <c r="D56" s="199"/>
      <c r="E56" s="600"/>
      <c r="F56" s="199"/>
      <c r="G56" s="199"/>
      <c r="H56" s="199"/>
      <c r="I56" s="199"/>
      <c r="J56" s="199"/>
      <c r="K56" s="199"/>
      <c r="L56" s="199"/>
      <c r="M56" s="199"/>
      <c r="N56" s="199"/>
      <c r="O56" s="199"/>
      <c r="Q56" s="201"/>
    </row>
    <row r="57" spans="1:17" s="200" customFormat="1" ht="15.95" customHeight="1">
      <c r="A57" s="199"/>
      <c r="B57" s="199"/>
      <c r="C57" s="199"/>
      <c r="D57" s="199"/>
      <c r="E57" s="600"/>
      <c r="F57" s="199"/>
      <c r="G57" s="199"/>
      <c r="H57" s="199"/>
      <c r="I57" s="199"/>
      <c r="J57" s="199"/>
      <c r="K57" s="199"/>
      <c r="L57" s="199"/>
      <c r="M57" s="199"/>
      <c r="N57" s="199"/>
      <c r="O57" s="199"/>
      <c r="Q57" s="201"/>
    </row>
    <row r="58" spans="1:17" s="200" customFormat="1" ht="15.95" customHeight="1">
      <c r="A58" s="199"/>
      <c r="B58" s="199"/>
      <c r="C58" s="199"/>
      <c r="D58" s="199"/>
      <c r="E58" s="600"/>
      <c r="F58" s="199"/>
      <c r="G58" s="199"/>
      <c r="H58" s="199"/>
      <c r="I58" s="199"/>
      <c r="J58" s="199"/>
      <c r="K58" s="199"/>
      <c r="L58" s="199"/>
      <c r="M58" s="199"/>
      <c r="N58" s="199"/>
      <c r="O58" s="199"/>
      <c r="Q58" s="201"/>
    </row>
    <row r="59" spans="1:17" s="200" customFormat="1" ht="15.95" customHeight="1">
      <c r="A59" s="199"/>
      <c r="B59" s="199"/>
      <c r="C59" s="199"/>
      <c r="D59" s="199"/>
      <c r="E59" s="600"/>
      <c r="F59" s="199"/>
      <c r="G59" s="199"/>
      <c r="H59" s="199"/>
      <c r="I59" s="199"/>
      <c r="J59" s="199"/>
      <c r="K59" s="199"/>
      <c r="L59" s="199"/>
      <c r="M59" s="199"/>
      <c r="N59" s="199"/>
      <c r="O59" s="199"/>
      <c r="Q59" s="201"/>
    </row>
    <row r="60" spans="1:17" s="200" customFormat="1" ht="15.95" customHeight="1">
      <c r="A60" s="199"/>
      <c r="B60" s="199"/>
      <c r="C60" s="199"/>
      <c r="D60" s="199"/>
      <c r="E60" s="600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Q60" s="201"/>
    </row>
    <row r="61" spans="1:17" s="200" customFormat="1" ht="15.95" customHeight="1">
      <c r="A61" s="199"/>
      <c r="B61" s="199"/>
      <c r="C61" s="199"/>
      <c r="D61" s="199"/>
      <c r="E61" s="600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Q61" s="201"/>
    </row>
    <row r="62" spans="1:17" s="200" customFormat="1" ht="15.95" customHeight="1">
      <c r="A62" s="199"/>
      <c r="B62" s="199"/>
      <c r="C62" s="199"/>
      <c r="D62" s="199"/>
      <c r="E62" s="600"/>
      <c r="F62" s="199"/>
      <c r="G62" s="199"/>
      <c r="H62" s="199"/>
      <c r="I62" s="199"/>
      <c r="J62" s="199"/>
      <c r="K62" s="199"/>
      <c r="L62" s="199"/>
      <c r="M62" s="199"/>
      <c r="N62" s="199"/>
      <c r="O62" s="199"/>
      <c r="Q62" s="201"/>
    </row>
    <row r="63" spans="1:17" s="200" customFormat="1" ht="15.95" customHeight="1">
      <c r="A63" s="199"/>
      <c r="B63" s="199"/>
      <c r="C63" s="199"/>
      <c r="D63" s="199"/>
      <c r="E63" s="600"/>
      <c r="F63" s="199"/>
      <c r="G63" s="199"/>
      <c r="H63" s="199"/>
      <c r="I63" s="199"/>
      <c r="J63" s="199"/>
      <c r="K63" s="199"/>
      <c r="L63" s="199"/>
      <c r="M63" s="199"/>
      <c r="N63" s="199"/>
      <c r="O63" s="199"/>
      <c r="Q63" s="201"/>
    </row>
    <row r="64" spans="1:17" s="200" customFormat="1" ht="15.95" customHeight="1">
      <c r="A64" s="199"/>
      <c r="B64" s="199"/>
      <c r="C64" s="199"/>
      <c r="D64" s="199"/>
      <c r="E64" s="600"/>
      <c r="F64" s="199"/>
      <c r="G64" s="199"/>
      <c r="H64" s="199"/>
      <c r="I64" s="199"/>
      <c r="J64" s="199"/>
      <c r="K64" s="199"/>
      <c r="L64" s="199"/>
      <c r="M64" s="199"/>
      <c r="N64" s="199"/>
      <c r="O64" s="199"/>
      <c r="Q64" s="201"/>
    </row>
    <row r="65" spans="1:17" s="200" customFormat="1" ht="15.95" customHeight="1">
      <c r="A65" s="199"/>
      <c r="B65" s="199"/>
      <c r="C65" s="199"/>
      <c r="D65" s="199"/>
      <c r="E65" s="600"/>
      <c r="F65" s="199"/>
      <c r="G65" s="199"/>
      <c r="H65" s="199"/>
      <c r="I65" s="199"/>
      <c r="J65" s="199"/>
      <c r="K65" s="199"/>
      <c r="L65" s="199"/>
      <c r="M65" s="199"/>
      <c r="N65" s="199"/>
      <c r="O65" s="199"/>
      <c r="Q65" s="201"/>
    </row>
    <row r="66" spans="1:17" s="200" customFormat="1" ht="15.95" customHeight="1">
      <c r="A66" s="199"/>
      <c r="B66" s="199"/>
      <c r="C66" s="199"/>
      <c r="D66" s="199"/>
      <c r="E66" s="600"/>
      <c r="F66" s="199"/>
      <c r="G66" s="199"/>
      <c r="H66" s="199"/>
      <c r="I66" s="199"/>
      <c r="J66" s="199"/>
      <c r="K66" s="199"/>
      <c r="L66" s="199"/>
      <c r="M66" s="199"/>
      <c r="N66" s="199"/>
      <c r="O66" s="199"/>
      <c r="Q66" s="201"/>
    </row>
    <row r="67" spans="1:17" s="200" customFormat="1" ht="15.95" customHeight="1">
      <c r="A67" s="199"/>
      <c r="B67" s="199"/>
      <c r="C67" s="199"/>
      <c r="D67" s="199"/>
      <c r="E67" s="600"/>
      <c r="F67" s="199"/>
      <c r="G67" s="199"/>
      <c r="H67" s="199"/>
      <c r="I67" s="199"/>
      <c r="J67" s="199"/>
      <c r="K67" s="199"/>
      <c r="L67" s="199"/>
      <c r="M67" s="199"/>
      <c r="N67" s="199"/>
      <c r="O67" s="199"/>
      <c r="Q67" s="201"/>
    </row>
    <row r="68" spans="1:17" s="200" customFormat="1" ht="15.95" customHeight="1">
      <c r="A68" s="199"/>
      <c r="B68" s="199"/>
      <c r="C68" s="199"/>
      <c r="D68" s="199"/>
      <c r="E68" s="600"/>
      <c r="F68" s="199"/>
      <c r="G68" s="199"/>
      <c r="H68" s="199"/>
      <c r="I68" s="199"/>
      <c r="J68" s="199"/>
      <c r="K68" s="199"/>
      <c r="L68" s="199"/>
      <c r="M68" s="199"/>
      <c r="N68" s="199"/>
      <c r="O68" s="199"/>
      <c r="Q68" s="201"/>
    </row>
    <row r="69" spans="1:17" s="200" customFormat="1" ht="15.95" customHeight="1">
      <c r="A69" s="199"/>
      <c r="B69" s="199"/>
      <c r="C69" s="199"/>
      <c r="D69" s="199"/>
      <c r="E69" s="600"/>
      <c r="F69" s="199"/>
      <c r="G69" s="199"/>
      <c r="H69" s="199"/>
      <c r="I69" s="199"/>
      <c r="J69" s="199"/>
      <c r="K69" s="199"/>
      <c r="L69" s="199"/>
      <c r="M69" s="199"/>
      <c r="N69" s="199"/>
      <c r="O69" s="199"/>
      <c r="Q69" s="201"/>
    </row>
    <row r="70" spans="1:17" s="200" customFormat="1" ht="15.95" customHeight="1">
      <c r="A70" s="199"/>
      <c r="B70" s="199"/>
      <c r="C70" s="199"/>
      <c r="D70" s="199"/>
      <c r="E70" s="600"/>
      <c r="F70" s="199"/>
      <c r="G70" s="199"/>
      <c r="H70" s="199"/>
      <c r="I70" s="199"/>
      <c r="J70" s="199"/>
      <c r="K70" s="199"/>
      <c r="L70" s="199"/>
      <c r="M70" s="199"/>
      <c r="N70" s="199"/>
      <c r="O70" s="199"/>
      <c r="Q70" s="201"/>
    </row>
    <row r="71" spans="1:17" s="200" customFormat="1" ht="15.95" customHeight="1">
      <c r="A71" s="199"/>
      <c r="B71" s="199"/>
      <c r="C71" s="199"/>
      <c r="D71" s="199"/>
      <c r="E71" s="600"/>
      <c r="F71" s="199"/>
      <c r="G71" s="199"/>
      <c r="H71" s="199"/>
      <c r="I71" s="199"/>
      <c r="J71" s="199"/>
      <c r="K71" s="199"/>
      <c r="L71" s="199"/>
      <c r="M71" s="199"/>
      <c r="N71" s="199"/>
      <c r="O71" s="199"/>
      <c r="Q71" s="201"/>
    </row>
    <row r="72" spans="1:17" s="200" customFormat="1" ht="15.95" customHeight="1">
      <c r="A72" s="199"/>
      <c r="B72" s="199"/>
      <c r="C72" s="199"/>
      <c r="D72" s="199"/>
      <c r="E72" s="600"/>
      <c r="F72" s="199"/>
      <c r="G72" s="199"/>
      <c r="H72" s="199"/>
      <c r="I72" s="199"/>
      <c r="J72" s="199"/>
      <c r="K72" s="199"/>
      <c r="L72" s="199"/>
      <c r="M72" s="199"/>
      <c r="N72" s="199"/>
      <c r="O72" s="199"/>
      <c r="Q72" s="201"/>
    </row>
    <row r="73" spans="1:17" s="200" customFormat="1" ht="15.95" customHeight="1">
      <c r="A73" s="199"/>
      <c r="B73" s="199"/>
      <c r="C73" s="199"/>
      <c r="D73" s="199"/>
      <c r="E73" s="600"/>
      <c r="F73" s="199"/>
      <c r="G73" s="199"/>
      <c r="H73" s="199"/>
      <c r="I73" s="199"/>
      <c r="J73" s="199"/>
      <c r="K73" s="199"/>
      <c r="L73" s="199"/>
      <c r="M73" s="199"/>
      <c r="N73" s="199"/>
      <c r="O73" s="199"/>
      <c r="Q73" s="201"/>
    </row>
    <row r="74" spans="1:17" s="200" customFormat="1" ht="15.95" customHeight="1">
      <c r="A74" s="199"/>
      <c r="B74" s="199"/>
      <c r="C74" s="199"/>
      <c r="D74" s="199"/>
      <c r="E74" s="600"/>
      <c r="F74" s="199"/>
      <c r="G74" s="199"/>
      <c r="H74" s="199"/>
      <c r="I74" s="199"/>
      <c r="J74" s="199"/>
      <c r="K74" s="199"/>
      <c r="L74" s="199"/>
      <c r="M74" s="199"/>
      <c r="N74" s="199"/>
      <c r="O74" s="199"/>
      <c r="Q74" s="201"/>
    </row>
    <row r="75" spans="1:17" s="200" customFormat="1" ht="15.95" customHeight="1">
      <c r="A75" s="199"/>
      <c r="B75" s="199"/>
      <c r="C75" s="199"/>
      <c r="D75" s="199"/>
      <c r="E75" s="600"/>
      <c r="F75" s="199"/>
      <c r="G75" s="199"/>
      <c r="H75" s="199"/>
      <c r="I75" s="199"/>
      <c r="J75" s="199"/>
      <c r="K75" s="199"/>
      <c r="L75" s="199"/>
      <c r="M75" s="199"/>
      <c r="N75" s="199"/>
      <c r="O75" s="199"/>
      <c r="Q75" s="201"/>
    </row>
    <row r="76" spans="1:17" s="200" customFormat="1" ht="15.95" customHeight="1">
      <c r="A76" s="199"/>
      <c r="B76" s="199"/>
      <c r="C76" s="199"/>
      <c r="D76" s="199"/>
      <c r="E76" s="600"/>
      <c r="F76" s="199"/>
      <c r="G76" s="199"/>
      <c r="H76" s="199"/>
      <c r="I76" s="199"/>
      <c r="J76" s="199"/>
      <c r="K76" s="199"/>
      <c r="L76" s="199"/>
      <c r="M76" s="199"/>
      <c r="N76" s="199"/>
      <c r="O76" s="199"/>
      <c r="Q76" s="201"/>
    </row>
    <row r="77" spans="1:17" s="200" customFormat="1" ht="15.95" customHeight="1">
      <c r="A77" s="199"/>
      <c r="B77" s="199"/>
      <c r="C77" s="199"/>
      <c r="D77" s="199"/>
      <c r="E77" s="600"/>
      <c r="F77" s="199"/>
      <c r="G77" s="199"/>
      <c r="H77" s="199"/>
      <c r="I77" s="199"/>
      <c r="J77" s="199"/>
      <c r="K77" s="199"/>
      <c r="L77" s="199"/>
      <c r="M77" s="199"/>
      <c r="N77" s="199"/>
      <c r="O77" s="199"/>
      <c r="Q77" s="201"/>
    </row>
    <row r="78" spans="1:17" s="200" customFormat="1" ht="15.95" customHeight="1">
      <c r="A78" s="199"/>
      <c r="B78" s="199"/>
      <c r="C78" s="199"/>
      <c r="D78" s="199"/>
      <c r="E78" s="600"/>
      <c r="F78" s="199"/>
      <c r="G78" s="199"/>
      <c r="H78" s="199"/>
      <c r="I78" s="199"/>
      <c r="J78" s="199"/>
      <c r="K78" s="199"/>
      <c r="L78" s="199"/>
      <c r="M78" s="199"/>
      <c r="N78" s="199"/>
      <c r="O78" s="199"/>
      <c r="Q78" s="201"/>
    </row>
    <row r="79" spans="1:17" s="200" customFormat="1" ht="15.95" customHeight="1">
      <c r="A79" s="199"/>
      <c r="B79" s="199"/>
      <c r="C79" s="199"/>
      <c r="D79" s="199"/>
      <c r="E79" s="600"/>
      <c r="F79" s="199"/>
      <c r="G79" s="199"/>
      <c r="H79" s="199"/>
      <c r="I79" s="199"/>
      <c r="J79" s="199"/>
      <c r="K79" s="199"/>
      <c r="L79" s="199"/>
      <c r="M79" s="199"/>
      <c r="N79" s="199"/>
      <c r="O79" s="199"/>
      <c r="Q79" s="201"/>
    </row>
    <row r="80" spans="1:17" s="200" customFormat="1" ht="15.95" customHeight="1">
      <c r="A80" s="199"/>
      <c r="B80" s="199"/>
      <c r="C80" s="199"/>
      <c r="D80" s="199"/>
      <c r="E80" s="600"/>
      <c r="F80" s="199"/>
      <c r="G80" s="199"/>
      <c r="H80" s="199"/>
      <c r="I80" s="199"/>
      <c r="J80" s="199"/>
      <c r="K80" s="199"/>
      <c r="L80" s="199"/>
      <c r="M80" s="199"/>
      <c r="N80" s="199"/>
      <c r="O80" s="199"/>
      <c r="Q80" s="201"/>
    </row>
    <row r="81" spans="1:17" s="200" customFormat="1" ht="15.95" customHeight="1">
      <c r="A81" s="199"/>
      <c r="B81" s="199"/>
      <c r="C81" s="199"/>
      <c r="D81" s="199"/>
      <c r="E81" s="600"/>
      <c r="F81" s="199"/>
      <c r="G81" s="199"/>
      <c r="H81" s="199"/>
      <c r="I81" s="199"/>
      <c r="J81" s="199"/>
      <c r="K81" s="199"/>
      <c r="L81" s="199"/>
      <c r="M81" s="199"/>
      <c r="N81" s="199"/>
      <c r="O81" s="199"/>
      <c r="Q81" s="201"/>
    </row>
    <row r="82" spans="1:17" s="200" customFormat="1" ht="15.95" customHeight="1">
      <c r="A82" s="199"/>
      <c r="B82" s="199"/>
      <c r="C82" s="199"/>
      <c r="D82" s="199"/>
      <c r="E82" s="600"/>
      <c r="F82" s="199"/>
      <c r="G82" s="199"/>
      <c r="H82" s="199"/>
      <c r="I82" s="199"/>
      <c r="J82" s="199"/>
      <c r="K82" s="199"/>
      <c r="L82" s="199"/>
      <c r="M82" s="199"/>
      <c r="N82" s="199"/>
      <c r="O82" s="199"/>
      <c r="Q82" s="201"/>
    </row>
    <row r="83" spans="1:17" s="200" customFormat="1" ht="15.95" customHeight="1">
      <c r="A83" s="199"/>
      <c r="B83" s="199"/>
      <c r="C83" s="199"/>
      <c r="D83" s="199"/>
      <c r="E83" s="600"/>
      <c r="F83" s="199"/>
      <c r="G83" s="199"/>
      <c r="H83" s="199"/>
      <c r="I83" s="199"/>
      <c r="J83" s="199"/>
      <c r="K83" s="199"/>
      <c r="L83" s="199"/>
      <c r="M83" s="199"/>
      <c r="N83" s="199"/>
      <c r="O83" s="199"/>
      <c r="Q83" s="201"/>
    </row>
    <row r="84" spans="1:17" s="200" customFormat="1" ht="15.95" customHeight="1">
      <c r="A84" s="199"/>
      <c r="B84" s="199"/>
      <c r="C84" s="199"/>
      <c r="D84" s="199"/>
      <c r="E84" s="600"/>
      <c r="F84" s="199"/>
      <c r="G84" s="199"/>
      <c r="H84" s="199"/>
      <c r="I84" s="199"/>
      <c r="J84" s="199"/>
      <c r="K84" s="199"/>
      <c r="L84" s="199"/>
      <c r="M84" s="199"/>
      <c r="N84" s="199"/>
      <c r="O84" s="199"/>
      <c r="Q84" s="201"/>
    </row>
    <row r="85" spans="1:17" s="200" customFormat="1" ht="15.95" customHeight="1">
      <c r="A85" s="199"/>
      <c r="B85" s="199"/>
      <c r="C85" s="199"/>
      <c r="D85" s="199"/>
      <c r="E85" s="600"/>
      <c r="F85" s="199"/>
      <c r="G85" s="199"/>
      <c r="H85" s="199"/>
      <c r="I85" s="199"/>
      <c r="J85" s="199"/>
      <c r="K85" s="199"/>
      <c r="L85" s="199"/>
      <c r="M85" s="199"/>
      <c r="N85" s="199"/>
      <c r="O85" s="199"/>
      <c r="Q85" s="201"/>
    </row>
    <row r="86" spans="1:17" s="200" customFormat="1" ht="15.95" customHeight="1">
      <c r="A86" s="199"/>
      <c r="B86" s="199"/>
      <c r="C86" s="199"/>
      <c r="D86" s="199"/>
      <c r="E86" s="600"/>
      <c r="F86" s="199"/>
      <c r="G86" s="199"/>
      <c r="H86" s="199"/>
      <c r="I86" s="199"/>
      <c r="J86" s="199"/>
      <c r="K86" s="199"/>
      <c r="L86" s="199"/>
      <c r="M86" s="199"/>
      <c r="N86" s="199"/>
      <c r="O86" s="199"/>
      <c r="Q86" s="201"/>
    </row>
    <row r="87" spans="1:17" s="200" customFormat="1" ht="15.95" customHeight="1">
      <c r="A87" s="199"/>
      <c r="B87" s="199"/>
      <c r="C87" s="199"/>
      <c r="D87" s="199"/>
      <c r="E87" s="600"/>
      <c r="F87" s="199"/>
      <c r="G87" s="199"/>
      <c r="H87" s="199"/>
      <c r="I87" s="199"/>
      <c r="J87" s="199"/>
      <c r="K87" s="199"/>
      <c r="L87" s="199"/>
      <c r="M87" s="199"/>
      <c r="N87" s="199"/>
      <c r="O87" s="199"/>
      <c r="Q87" s="201"/>
    </row>
    <row r="88" spans="1:17" s="200" customFormat="1" ht="15.95" customHeight="1">
      <c r="A88" s="199"/>
      <c r="B88" s="199"/>
      <c r="C88" s="199"/>
      <c r="D88" s="199"/>
      <c r="E88" s="600"/>
      <c r="F88" s="199"/>
      <c r="G88" s="199"/>
      <c r="H88" s="199"/>
      <c r="I88" s="199"/>
      <c r="J88" s="199"/>
      <c r="K88" s="199"/>
      <c r="L88" s="199"/>
      <c r="M88" s="199"/>
      <c r="N88" s="199"/>
      <c r="O88" s="199"/>
      <c r="Q88" s="201"/>
    </row>
    <row r="89" spans="1:17" s="200" customFormat="1" ht="15.95" customHeight="1">
      <c r="A89" s="199"/>
      <c r="B89" s="199"/>
      <c r="C89" s="199"/>
      <c r="D89" s="199"/>
      <c r="E89" s="600"/>
      <c r="F89" s="199"/>
      <c r="G89" s="199"/>
      <c r="H89" s="199"/>
      <c r="I89" s="199"/>
      <c r="J89" s="199"/>
      <c r="K89" s="199"/>
      <c r="L89" s="199"/>
      <c r="M89" s="199"/>
      <c r="N89" s="199"/>
      <c r="O89" s="199"/>
      <c r="Q89" s="201"/>
    </row>
    <row r="90" spans="1:17" s="200" customFormat="1" ht="15.95" customHeight="1">
      <c r="A90" s="199"/>
      <c r="B90" s="199"/>
      <c r="C90" s="199"/>
      <c r="D90" s="199"/>
      <c r="E90" s="600"/>
      <c r="F90" s="199"/>
      <c r="G90" s="199"/>
      <c r="H90" s="199"/>
      <c r="I90" s="199"/>
      <c r="J90" s="199"/>
      <c r="K90" s="199"/>
      <c r="L90" s="199"/>
      <c r="M90" s="199"/>
      <c r="N90" s="199"/>
      <c r="O90" s="199"/>
      <c r="Q90" s="201"/>
    </row>
    <row r="91" spans="1:17" s="200" customFormat="1" ht="15.95" customHeight="1">
      <c r="A91" s="199"/>
      <c r="B91" s="199"/>
      <c r="C91" s="199"/>
      <c r="D91" s="199"/>
      <c r="E91" s="600"/>
      <c r="F91" s="199"/>
      <c r="G91" s="199"/>
      <c r="H91" s="199"/>
      <c r="I91" s="199"/>
      <c r="J91" s="199"/>
      <c r="K91" s="199"/>
      <c r="L91" s="199"/>
      <c r="M91" s="199"/>
      <c r="N91" s="199"/>
      <c r="O91" s="199"/>
      <c r="Q91" s="201"/>
    </row>
    <row r="92" spans="1:17" s="200" customFormat="1" ht="15.95" customHeight="1">
      <c r="A92" s="199"/>
      <c r="B92" s="199"/>
      <c r="C92" s="199"/>
      <c r="D92" s="199"/>
      <c r="E92" s="600"/>
      <c r="F92" s="199"/>
      <c r="G92" s="199"/>
      <c r="H92" s="199"/>
      <c r="I92" s="199"/>
      <c r="J92" s="199"/>
      <c r="K92" s="199"/>
      <c r="L92" s="199"/>
      <c r="M92" s="199"/>
      <c r="N92" s="199"/>
      <c r="O92" s="199"/>
      <c r="Q92" s="201"/>
    </row>
    <row r="93" spans="1:17" s="200" customFormat="1" ht="15.95" customHeight="1">
      <c r="A93" s="199"/>
      <c r="B93" s="199"/>
      <c r="C93" s="199"/>
      <c r="D93" s="199"/>
      <c r="E93" s="600"/>
      <c r="F93" s="199"/>
      <c r="G93" s="199"/>
      <c r="H93" s="199"/>
      <c r="I93" s="199"/>
      <c r="J93" s="199"/>
      <c r="K93" s="199"/>
      <c r="L93" s="199"/>
      <c r="M93" s="199"/>
      <c r="N93" s="199"/>
      <c r="O93" s="199"/>
      <c r="Q93" s="201"/>
    </row>
    <row r="94" spans="1:17" s="200" customFormat="1" ht="15.95" customHeight="1">
      <c r="A94" s="199"/>
      <c r="B94" s="199"/>
      <c r="C94" s="199"/>
      <c r="D94" s="199"/>
      <c r="E94" s="600"/>
      <c r="F94" s="199"/>
      <c r="G94" s="199"/>
      <c r="H94" s="199"/>
      <c r="I94" s="199"/>
      <c r="J94" s="199"/>
      <c r="K94" s="199"/>
      <c r="L94" s="199"/>
      <c r="M94" s="199"/>
      <c r="N94" s="199"/>
      <c r="O94" s="199"/>
      <c r="Q94" s="201"/>
    </row>
    <row r="95" spans="1:17" s="200" customFormat="1" ht="15.95" customHeight="1">
      <c r="A95" s="199"/>
      <c r="B95" s="199"/>
      <c r="C95" s="199"/>
      <c r="D95" s="199"/>
      <c r="E95" s="600"/>
      <c r="F95" s="199"/>
      <c r="G95" s="199"/>
      <c r="H95" s="199"/>
      <c r="I95" s="199"/>
      <c r="J95" s="199"/>
      <c r="K95" s="199"/>
      <c r="L95" s="199"/>
      <c r="M95" s="199"/>
      <c r="N95" s="199"/>
      <c r="O95" s="199"/>
      <c r="Q95" s="201"/>
    </row>
    <row r="96" spans="1:17" s="200" customFormat="1" ht="15.95" customHeight="1">
      <c r="A96" s="199"/>
      <c r="B96" s="199"/>
      <c r="C96" s="199"/>
      <c r="D96" s="199"/>
      <c r="E96" s="600"/>
      <c r="F96" s="199"/>
      <c r="G96" s="199"/>
      <c r="H96" s="199"/>
      <c r="I96" s="199"/>
      <c r="J96" s="199"/>
      <c r="K96" s="199"/>
      <c r="L96" s="199"/>
      <c r="M96" s="199"/>
      <c r="N96" s="199"/>
      <c r="O96" s="199"/>
      <c r="Q96" s="201"/>
    </row>
    <row r="97" spans="1:17" s="200" customFormat="1" ht="15.95" customHeight="1">
      <c r="A97" s="199"/>
      <c r="B97" s="199"/>
      <c r="C97" s="199"/>
      <c r="D97" s="199"/>
      <c r="E97" s="600"/>
      <c r="F97" s="199"/>
      <c r="G97" s="199"/>
      <c r="H97" s="199"/>
      <c r="I97" s="199"/>
      <c r="J97" s="199"/>
      <c r="K97" s="199"/>
      <c r="L97" s="199"/>
      <c r="M97" s="199"/>
      <c r="N97" s="199"/>
      <c r="O97" s="199"/>
      <c r="Q97" s="201"/>
    </row>
    <row r="98" spans="1:17" s="200" customFormat="1" ht="15.95" customHeight="1">
      <c r="A98" s="199"/>
      <c r="B98" s="199"/>
      <c r="C98" s="199"/>
      <c r="D98" s="199"/>
      <c r="E98" s="600"/>
      <c r="F98" s="199"/>
      <c r="G98" s="199"/>
      <c r="H98" s="199"/>
      <c r="I98" s="199"/>
      <c r="J98" s="199"/>
      <c r="K98" s="199"/>
      <c r="L98" s="199"/>
      <c r="M98" s="199"/>
      <c r="N98" s="199"/>
      <c r="O98" s="199"/>
      <c r="Q98" s="201"/>
    </row>
    <row r="99" spans="1:17" s="200" customFormat="1" ht="15.95" customHeight="1">
      <c r="A99" s="199"/>
      <c r="B99" s="199"/>
      <c r="C99" s="199"/>
      <c r="D99" s="199"/>
      <c r="E99" s="600"/>
      <c r="F99" s="199"/>
      <c r="G99" s="199"/>
      <c r="H99" s="199"/>
      <c r="I99" s="199"/>
      <c r="J99" s="199"/>
      <c r="K99" s="199"/>
      <c r="L99" s="199"/>
      <c r="M99" s="199"/>
      <c r="N99" s="199"/>
      <c r="O99" s="199"/>
      <c r="Q99" s="201"/>
    </row>
    <row r="100" spans="1:17" s="200" customFormat="1" ht="15.95" customHeight="1">
      <c r="A100" s="199"/>
      <c r="B100" s="199"/>
      <c r="C100" s="199"/>
      <c r="D100" s="199"/>
      <c r="E100" s="600"/>
      <c r="F100" s="199"/>
      <c r="G100" s="199"/>
      <c r="H100" s="199"/>
      <c r="I100" s="199"/>
      <c r="J100" s="199"/>
      <c r="K100" s="199"/>
      <c r="L100" s="199"/>
      <c r="M100" s="199"/>
      <c r="N100" s="199"/>
      <c r="O100" s="199"/>
      <c r="Q100" s="201"/>
    </row>
    <row r="101" spans="1:17" s="200" customFormat="1" ht="15.95" customHeight="1">
      <c r="A101" s="199"/>
      <c r="B101" s="199"/>
      <c r="C101" s="199"/>
      <c r="D101" s="199"/>
      <c r="E101" s="600"/>
      <c r="F101" s="199"/>
      <c r="G101" s="199"/>
      <c r="H101" s="199"/>
      <c r="I101" s="199"/>
      <c r="J101" s="199"/>
      <c r="K101" s="199"/>
      <c r="L101" s="199"/>
      <c r="M101" s="199"/>
      <c r="N101" s="199"/>
      <c r="O101" s="199"/>
      <c r="Q101" s="201"/>
    </row>
    <row r="102" spans="1:17" s="200" customFormat="1" ht="15.95" customHeight="1">
      <c r="A102" s="199"/>
      <c r="B102" s="199"/>
      <c r="C102" s="199"/>
      <c r="D102" s="199"/>
      <c r="E102" s="600"/>
      <c r="F102" s="199"/>
      <c r="G102" s="199"/>
      <c r="H102" s="199"/>
      <c r="I102" s="199"/>
      <c r="J102" s="199"/>
      <c r="K102" s="199"/>
      <c r="L102" s="199"/>
      <c r="M102" s="199"/>
      <c r="N102" s="199"/>
      <c r="O102" s="199"/>
      <c r="Q102" s="201"/>
    </row>
    <row r="103" spans="1:17" s="200" customFormat="1" ht="15.95" customHeight="1">
      <c r="A103" s="199"/>
      <c r="B103" s="199"/>
      <c r="C103" s="199"/>
      <c r="D103" s="199"/>
      <c r="E103" s="600"/>
      <c r="F103" s="199"/>
      <c r="G103" s="199"/>
      <c r="H103" s="199"/>
      <c r="I103" s="199"/>
      <c r="J103" s="199"/>
      <c r="K103" s="199"/>
      <c r="L103" s="199"/>
      <c r="M103" s="199"/>
      <c r="N103" s="199"/>
      <c r="O103" s="199"/>
      <c r="Q103" s="201"/>
    </row>
    <row r="104" spans="1:17" s="200" customFormat="1" ht="15.95" customHeight="1">
      <c r="A104" s="199"/>
      <c r="B104" s="199"/>
      <c r="C104" s="199"/>
      <c r="D104" s="199"/>
      <c r="E104" s="600"/>
      <c r="F104" s="199"/>
      <c r="G104" s="199"/>
      <c r="H104" s="199"/>
      <c r="I104" s="199"/>
      <c r="J104" s="199"/>
      <c r="K104" s="199"/>
      <c r="L104" s="199"/>
      <c r="M104" s="199"/>
      <c r="N104" s="199"/>
      <c r="O104" s="199"/>
      <c r="Q104" s="201"/>
    </row>
    <row r="105" spans="1:17" s="200" customFormat="1" ht="15.95" customHeight="1">
      <c r="A105" s="199"/>
      <c r="B105" s="199"/>
      <c r="C105" s="199"/>
      <c r="D105" s="199"/>
      <c r="E105" s="600"/>
      <c r="F105" s="199"/>
      <c r="G105" s="199"/>
      <c r="H105" s="199"/>
      <c r="I105" s="199"/>
      <c r="J105" s="199"/>
      <c r="K105" s="199"/>
      <c r="L105" s="199"/>
      <c r="M105" s="199"/>
      <c r="N105" s="199"/>
      <c r="O105" s="199"/>
      <c r="Q105" s="201"/>
    </row>
    <row r="106" spans="1:17" s="200" customFormat="1" ht="15.95" customHeight="1">
      <c r="A106" s="199"/>
      <c r="B106" s="199"/>
      <c r="C106" s="199"/>
      <c r="D106" s="199"/>
      <c r="E106" s="600"/>
      <c r="F106" s="199"/>
      <c r="G106" s="199"/>
      <c r="H106" s="199"/>
      <c r="I106" s="199"/>
      <c r="J106" s="199"/>
      <c r="K106" s="199"/>
      <c r="L106" s="199"/>
      <c r="M106" s="199"/>
      <c r="N106" s="199"/>
      <c r="O106" s="199"/>
      <c r="Q106" s="201"/>
    </row>
    <row r="107" spans="1:17" ht="15.95" customHeight="1">
      <c r="B107" s="199"/>
      <c r="C107" s="199"/>
      <c r="D107" s="199"/>
      <c r="E107" s="600"/>
      <c r="F107" s="199"/>
    </row>
  </sheetData>
  <mergeCells count="3">
    <mergeCell ref="D16:F16"/>
    <mergeCell ref="B14:G14"/>
    <mergeCell ref="B4:G4"/>
  </mergeCells>
  <phoneticPr fontId="2" type="noConversion"/>
  <pageMargins left="0.74803149606299213" right="0.74803149606299213" top="1.1811023622047245" bottom="0.78740157480314965" header="0.51181102362204722" footer="0.51181102362204722"/>
  <pageSetup paperSize="9" scale="86" fitToHeight="4" orientation="landscape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S131"/>
  <sheetViews>
    <sheetView zoomScale="85" zoomScaleNormal="115" zoomScaleSheetLayoutView="85" workbookViewId="0">
      <pane xSplit="3" topLeftCell="D1" activePane="topRight" state="frozen"/>
      <selection activeCell="I42" sqref="I42"/>
      <selection pane="topRight" activeCell="P5" sqref="P5"/>
    </sheetView>
  </sheetViews>
  <sheetFormatPr defaultRowHeight="12" customHeight="1"/>
  <cols>
    <col min="1" max="1" width="3.77734375" style="131" customWidth="1"/>
    <col min="2" max="2" width="31.21875" style="128" customWidth="1"/>
    <col min="3" max="3" width="24.21875" style="128" customWidth="1"/>
    <col min="4" max="4" width="10.5546875" style="128" customWidth="1"/>
    <col min="5" max="5" width="8" style="128" customWidth="1"/>
    <col min="6" max="6" width="11.88671875" style="128" customWidth="1"/>
    <col min="7" max="7" width="10.77734375" style="128" customWidth="1"/>
    <col min="8" max="8" width="6.88671875" style="129" customWidth="1"/>
    <col min="9" max="9" width="11" style="135" customWidth="1"/>
    <col min="10" max="10" width="10.88671875" style="135" customWidth="1"/>
    <col min="11" max="11" width="7.6640625" style="156" customWidth="1"/>
    <col min="12" max="12" width="9.21875" style="130" customWidth="1"/>
    <col min="13" max="13" width="8" style="130" customWidth="1"/>
    <col min="14" max="14" width="8.44140625" style="130" customWidth="1"/>
    <col min="15" max="15" width="8" style="130" customWidth="1"/>
    <col min="16" max="16" width="6.88671875" style="130" customWidth="1"/>
    <col min="17" max="17" width="5.77734375" style="126" customWidth="1"/>
    <col min="18" max="18" width="4.6640625" style="123" customWidth="1"/>
    <col min="19" max="16384" width="8.88671875" style="123"/>
  </cols>
  <sheetData>
    <row r="1" spans="1:18" s="120" customFormat="1" ht="39.75" customHeight="1">
      <c r="A1" s="318"/>
      <c r="B1" s="601" t="s">
        <v>513</v>
      </c>
      <c r="C1" s="601"/>
      <c r="D1" s="327" t="s">
        <v>466</v>
      </c>
      <c r="E1" s="319"/>
      <c r="F1" s="318"/>
      <c r="G1" s="318"/>
      <c r="H1" s="318"/>
      <c r="I1" s="318"/>
      <c r="J1" s="318"/>
      <c r="K1" s="318"/>
      <c r="L1" s="318"/>
      <c r="M1" s="116"/>
      <c r="N1" s="116"/>
      <c r="O1" s="116"/>
      <c r="P1" s="116"/>
      <c r="Q1" s="117"/>
      <c r="R1" s="119"/>
    </row>
    <row r="2" spans="1:18" s="119" customFormat="1" ht="15" customHeight="1" thickBot="1">
      <c r="A2" s="318"/>
      <c r="B2" s="472" t="s">
        <v>300</v>
      </c>
      <c r="C2" s="318"/>
      <c r="D2" s="318"/>
      <c r="E2" s="319"/>
      <c r="F2" s="318"/>
      <c r="G2" s="318"/>
      <c r="H2" s="116"/>
      <c r="I2" s="116"/>
      <c r="J2" s="116"/>
      <c r="K2" s="234"/>
      <c r="L2" s="116"/>
      <c r="M2" s="116"/>
      <c r="N2" s="116"/>
      <c r="O2" s="116"/>
      <c r="P2" s="116"/>
      <c r="Q2" s="117"/>
    </row>
    <row r="3" spans="1:18" s="121" customFormat="1" ht="15" customHeight="1">
      <c r="A3" s="913" t="s">
        <v>377</v>
      </c>
      <c r="B3" s="915" t="s">
        <v>4</v>
      </c>
      <c r="C3" s="917" t="s">
        <v>5</v>
      </c>
      <c r="D3" s="917" t="s">
        <v>6</v>
      </c>
      <c r="E3" s="919" t="s">
        <v>9</v>
      </c>
      <c r="F3" s="910" t="s">
        <v>10</v>
      </c>
      <c r="G3" s="911"/>
      <c r="H3" s="912"/>
      <c r="I3" s="911" t="s">
        <v>11</v>
      </c>
      <c r="J3" s="911"/>
      <c r="K3" s="912"/>
      <c r="L3" s="926" t="s">
        <v>12</v>
      </c>
      <c r="M3" s="919" t="s">
        <v>13</v>
      </c>
      <c r="N3" s="919" t="s">
        <v>302</v>
      </c>
      <c r="O3" s="922" t="s">
        <v>14</v>
      </c>
      <c r="P3" s="922" t="s">
        <v>15</v>
      </c>
      <c r="Q3" s="922" t="s">
        <v>16</v>
      </c>
      <c r="R3" s="924" t="s">
        <v>378</v>
      </c>
    </row>
    <row r="4" spans="1:18" s="121" customFormat="1" ht="33" customHeight="1">
      <c r="A4" s="914"/>
      <c r="B4" s="916"/>
      <c r="C4" s="918"/>
      <c r="D4" s="918"/>
      <c r="E4" s="920"/>
      <c r="F4" s="168" t="s">
        <v>17</v>
      </c>
      <c r="G4" s="168" t="s">
        <v>18</v>
      </c>
      <c r="H4" s="169" t="s">
        <v>19</v>
      </c>
      <c r="I4" s="168" t="s">
        <v>20</v>
      </c>
      <c r="J4" s="168" t="s">
        <v>21</v>
      </c>
      <c r="K4" s="169" t="s">
        <v>22</v>
      </c>
      <c r="L4" s="927"/>
      <c r="M4" s="920"/>
      <c r="N4" s="920"/>
      <c r="O4" s="923"/>
      <c r="P4" s="923"/>
      <c r="Q4" s="923"/>
      <c r="R4" s="925"/>
    </row>
    <row r="5" spans="1:18" s="175" customFormat="1" ht="34.5" customHeight="1">
      <c r="A5" s="637">
        <v>1</v>
      </c>
      <c r="B5" s="178" t="s">
        <v>477</v>
      </c>
      <c r="C5" s="649" t="s">
        <v>380</v>
      </c>
      <c r="D5" s="652" t="s">
        <v>383</v>
      </c>
      <c r="E5" s="638">
        <v>597</v>
      </c>
      <c r="F5" s="639">
        <v>36705</v>
      </c>
      <c r="G5" s="639">
        <v>38503</v>
      </c>
      <c r="H5" s="640">
        <f>IF(G5-F5+1&gt;=2*365,2*365,G5-F5+1)</f>
        <v>730</v>
      </c>
      <c r="I5" s="639">
        <v>37653</v>
      </c>
      <c r="J5" s="639">
        <v>38503</v>
      </c>
      <c r="K5" s="640">
        <f>IF(J5-I5+1&gt;=2*365,2*365,J5-I5+1)</f>
        <v>730</v>
      </c>
      <c r="L5" s="718" t="s">
        <v>454</v>
      </c>
      <c r="M5" s="638">
        <v>0</v>
      </c>
      <c r="N5" s="643">
        <v>1</v>
      </c>
      <c r="O5" s="644">
        <f>(E5-M5)</f>
        <v>597</v>
      </c>
      <c r="P5" s="645">
        <f>O5/(배점기준!$G$3/1000)</f>
        <v>1.0610503865635832</v>
      </c>
      <c r="Q5" s="646">
        <f>(IF(O5&lt;100,0,IF(P5&gt;=2.5,3,IF(P5&gt;=2,2,IF(P5&gt;=1.5,1.5,IF(P5&gt;=1,1,IF(P5&gt;=0.5,0.5,0.25)))))))*K5/H5*N5</f>
        <v>1</v>
      </c>
      <c r="R5" s="650" t="s">
        <v>408</v>
      </c>
    </row>
    <row r="6" spans="1:18" s="173" customFormat="1" ht="34.5" customHeight="1">
      <c r="A6" s="637">
        <v>2</v>
      </c>
      <c r="B6" s="178" t="s">
        <v>478</v>
      </c>
      <c r="C6" s="649" t="s">
        <v>382</v>
      </c>
      <c r="D6" s="647" t="s">
        <v>385</v>
      </c>
      <c r="E6" s="638">
        <v>831</v>
      </c>
      <c r="F6" s="639">
        <v>37817</v>
      </c>
      <c r="G6" s="639">
        <v>38898</v>
      </c>
      <c r="H6" s="640">
        <f t="shared" ref="H6:H16" si="0">IF(G6-F6+1&gt;=2*365,2*365,G6-F6+1)</f>
        <v>730</v>
      </c>
      <c r="I6" s="639">
        <v>38139</v>
      </c>
      <c r="J6" s="639">
        <v>38898</v>
      </c>
      <c r="K6" s="640">
        <f t="shared" ref="K6:K17" si="1">IF(J6-I6+1&gt;=2*365,2*365,J6-I6+1)</f>
        <v>730</v>
      </c>
      <c r="L6" s="718" t="s">
        <v>454</v>
      </c>
      <c r="M6" s="638">
        <v>0</v>
      </c>
      <c r="N6" s="643">
        <v>1</v>
      </c>
      <c r="O6" s="644">
        <f t="shared" ref="O6:O17" si="2">(E6-M6)</f>
        <v>831</v>
      </c>
      <c r="P6" s="645">
        <f>O6/(배점기준!$G$3/1000)</f>
        <v>1.4769394828045854</v>
      </c>
      <c r="Q6" s="646">
        <f t="shared" ref="Q6:Q17" si="3">(IF(O6&lt;100,0,IF(P6&gt;=2.5,3,IF(P6&gt;=2,2,IF(P6&gt;=1.5,1.5,IF(P6&gt;=1,1,IF(P6&gt;=0.5,0.5,0.25)))))))*K6/H6*N6</f>
        <v>1</v>
      </c>
      <c r="R6" s="650" t="s">
        <v>409</v>
      </c>
    </row>
    <row r="7" spans="1:18" s="175" customFormat="1" ht="34.5" customHeight="1">
      <c r="A7" s="637">
        <v>3</v>
      </c>
      <c r="B7" s="178" t="s">
        <v>479</v>
      </c>
      <c r="C7" s="649" t="s">
        <v>382</v>
      </c>
      <c r="D7" s="647" t="s">
        <v>385</v>
      </c>
      <c r="E7" s="638">
        <v>4890</v>
      </c>
      <c r="F7" s="639">
        <v>38265</v>
      </c>
      <c r="G7" s="639">
        <v>40268</v>
      </c>
      <c r="H7" s="640">
        <f t="shared" si="0"/>
        <v>730</v>
      </c>
      <c r="I7" s="639">
        <v>38899</v>
      </c>
      <c r="J7" s="639">
        <v>39454</v>
      </c>
      <c r="K7" s="640">
        <f t="shared" si="1"/>
        <v>556</v>
      </c>
      <c r="L7" s="718" t="s">
        <v>454</v>
      </c>
      <c r="M7" s="638">
        <v>0</v>
      </c>
      <c r="N7" s="643">
        <v>1</v>
      </c>
      <c r="O7" s="644">
        <f t="shared" si="2"/>
        <v>4890</v>
      </c>
      <c r="P7" s="645">
        <f>O7/(배점기준!$G$3/1000)</f>
        <v>8.691015729138897</v>
      </c>
      <c r="Q7" s="646">
        <f t="shared" si="3"/>
        <v>2.2849315068493152</v>
      </c>
      <c r="R7" s="650">
        <v>1</v>
      </c>
    </row>
    <row r="8" spans="1:18" s="175" customFormat="1" ht="34.5" customHeight="1">
      <c r="A8" s="637">
        <v>4</v>
      </c>
      <c r="B8" s="178" t="s">
        <v>480</v>
      </c>
      <c r="C8" s="649" t="s">
        <v>382</v>
      </c>
      <c r="D8" s="647" t="s">
        <v>384</v>
      </c>
      <c r="E8" s="638">
        <v>875</v>
      </c>
      <c r="F8" s="639">
        <v>38353</v>
      </c>
      <c r="G8" s="639">
        <v>39082</v>
      </c>
      <c r="H8" s="640">
        <f t="shared" si="0"/>
        <v>730</v>
      </c>
      <c r="I8" s="639">
        <v>38930</v>
      </c>
      <c r="J8" s="639">
        <v>39082</v>
      </c>
      <c r="K8" s="640">
        <f t="shared" si="1"/>
        <v>153</v>
      </c>
      <c r="L8" s="718" t="s">
        <v>454</v>
      </c>
      <c r="M8" s="638">
        <v>0</v>
      </c>
      <c r="N8" s="643">
        <v>1</v>
      </c>
      <c r="O8" s="644">
        <f t="shared" si="2"/>
        <v>875</v>
      </c>
      <c r="P8" s="645">
        <f>O8/(배점기준!$G$3/1000)</f>
        <v>1.5551408513285347</v>
      </c>
      <c r="Q8" s="646">
        <f t="shared" si="3"/>
        <v>0.31438356164383563</v>
      </c>
      <c r="R8" s="650" t="s">
        <v>410</v>
      </c>
    </row>
    <row r="9" spans="1:18" s="173" customFormat="1" ht="34.5" customHeight="1">
      <c r="A9" s="637">
        <v>5</v>
      </c>
      <c r="B9" s="178" t="s">
        <v>481</v>
      </c>
      <c r="C9" s="649" t="s">
        <v>382</v>
      </c>
      <c r="D9" s="647" t="s">
        <v>385</v>
      </c>
      <c r="E9" s="638">
        <v>911</v>
      </c>
      <c r="F9" s="639">
        <v>39078</v>
      </c>
      <c r="G9" s="639">
        <v>39990</v>
      </c>
      <c r="H9" s="640">
        <f t="shared" si="0"/>
        <v>730</v>
      </c>
      <c r="I9" s="639">
        <v>39173</v>
      </c>
      <c r="J9" s="639">
        <v>39325</v>
      </c>
      <c r="K9" s="640">
        <f t="shared" si="1"/>
        <v>153</v>
      </c>
      <c r="L9" s="718" t="s">
        <v>454</v>
      </c>
      <c r="M9" s="638">
        <v>0</v>
      </c>
      <c r="N9" s="643">
        <v>1</v>
      </c>
      <c r="O9" s="644">
        <f t="shared" si="2"/>
        <v>911</v>
      </c>
      <c r="P9" s="645">
        <f>O9/(배점기준!$G$3/1000)</f>
        <v>1.6191237892117658</v>
      </c>
      <c r="Q9" s="646">
        <f t="shared" si="3"/>
        <v>0.31438356164383563</v>
      </c>
      <c r="R9" s="650" t="s">
        <v>411</v>
      </c>
    </row>
    <row r="10" spans="1:18" s="173" customFormat="1" ht="34.5" customHeight="1">
      <c r="A10" s="637">
        <v>6</v>
      </c>
      <c r="B10" s="649" t="s">
        <v>482</v>
      </c>
      <c r="C10" s="649" t="s">
        <v>382</v>
      </c>
      <c r="D10" s="647" t="s">
        <v>385</v>
      </c>
      <c r="E10" s="638">
        <v>986</v>
      </c>
      <c r="F10" s="639">
        <v>39562</v>
      </c>
      <c r="G10" s="639">
        <v>40602</v>
      </c>
      <c r="H10" s="640">
        <f t="shared" si="0"/>
        <v>730</v>
      </c>
      <c r="I10" s="639">
        <v>39562</v>
      </c>
      <c r="J10" s="639">
        <v>40291</v>
      </c>
      <c r="K10" s="640">
        <f t="shared" si="1"/>
        <v>730</v>
      </c>
      <c r="L10" s="718" t="s">
        <v>454</v>
      </c>
      <c r="M10" s="638"/>
      <c r="N10" s="643">
        <v>1</v>
      </c>
      <c r="O10" s="644">
        <f t="shared" si="2"/>
        <v>986</v>
      </c>
      <c r="P10" s="645">
        <f>O10/(배점기준!$G$3/1000)</f>
        <v>1.7524215764684974</v>
      </c>
      <c r="Q10" s="646">
        <f t="shared" si="3"/>
        <v>1.5</v>
      </c>
      <c r="R10" s="650">
        <v>4</v>
      </c>
    </row>
    <row r="11" spans="1:18" s="173" customFormat="1" ht="34.5" customHeight="1">
      <c r="A11" s="637">
        <v>7</v>
      </c>
      <c r="B11" s="649" t="s">
        <v>483</v>
      </c>
      <c r="C11" s="649" t="s">
        <v>382</v>
      </c>
      <c r="D11" s="647" t="s">
        <v>385</v>
      </c>
      <c r="E11" s="638">
        <v>812</v>
      </c>
      <c r="F11" s="641">
        <v>39790</v>
      </c>
      <c r="G11" s="641">
        <v>41049</v>
      </c>
      <c r="H11" s="640">
        <f t="shared" si="0"/>
        <v>730</v>
      </c>
      <c r="I11" s="176">
        <v>39790</v>
      </c>
      <c r="J11" s="639">
        <v>39994</v>
      </c>
      <c r="K11" s="640">
        <f t="shared" si="1"/>
        <v>205</v>
      </c>
      <c r="L11" s="718" t="s">
        <v>454</v>
      </c>
      <c r="M11" s="638"/>
      <c r="N11" s="643">
        <v>1</v>
      </c>
      <c r="O11" s="644">
        <f t="shared" si="2"/>
        <v>812</v>
      </c>
      <c r="P11" s="645">
        <f>O11/(배점기준!$G$3/1000)</f>
        <v>1.4431707100328801</v>
      </c>
      <c r="Q11" s="646">
        <f t="shared" si="3"/>
        <v>0.28082191780821919</v>
      </c>
      <c r="R11" s="650">
        <v>9</v>
      </c>
    </row>
    <row r="12" spans="1:18" s="173" customFormat="1" ht="34.5" customHeight="1">
      <c r="A12" s="637">
        <v>8</v>
      </c>
      <c r="B12" s="649" t="s">
        <v>484</v>
      </c>
      <c r="C12" s="649" t="s">
        <v>379</v>
      </c>
      <c r="D12" s="647" t="s">
        <v>314</v>
      </c>
      <c r="E12" s="638">
        <v>1755</v>
      </c>
      <c r="F12" s="641">
        <v>39812</v>
      </c>
      <c r="G12" s="639">
        <v>41631</v>
      </c>
      <c r="H12" s="640">
        <f>IF(G12-F12+1&gt;=2*365,2*365,G12-F12+1)</f>
        <v>730</v>
      </c>
      <c r="I12" s="641">
        <v>39818</v>
      </c>
      <c r="J12" s="639">
        <v>40178</v>
      </c>
      <c r="K12" s="640">
        <f>IF(J12-I12+1&gt;=2*365,2*365,J12-I12+1)</f>
        <v>361</v>
      </c>
      <c r="L12" s="718" t="s">
        <v>454</v>
      </c>
      <c r="M12" s="638"/>
      <c r="N12" s="643">
        <v>1</v>
      </c>
      <c r="O12" s="644">
        <f t="shared" si="2"/>
        <v>1755</v>
      </c>
      <c r="P12" s="645">
        <f>O12/(배점기준!$G$3/1000)</f>
        <v>3.1191682218075183</v>
      </c>
      <c r="Q12" s="646">
        <f t="shared" si="3"/>
        <v>1.4835616438356165</v>
      </c>
      <c r="R12" s="650">
        <v>15</v>
      </c>
    </row>
    <row r="13" spans="1:18" s="173" customFormat="1" ht="34.5" customHeight="1">
      <c r="A13" s="637">
        <v>9</v>
      </c>
      <c r="B13" s="649" t="s">
        <v>485</v>
      </c>
      <c r="C13" s="649" t="s">
        <v>386</v>
      </c>
      <c r="D13" s="647" t="s">
        <v>388</v>
      </c>
      <c r="E13" s="638">
        <v>217</v>
      </c>
      <c r="F13" s="639">
        <v>39861</v>
      </c>
      <c r="G13" s="639">
        <v>40418</v>
      </c>
      <c r="H13" s="640">
        <f>IF(G13-F13+1&gt;=2*365,2*365,G13-F13+1)</f>
        <v>558</v>
      </c>
      <c r="I13" s="639">
        <v>39861</v>
      </c>
      <c r="J13" s="639">
        <v>40418</v>
      </c>
      <c r="K13" s="640">
        <f>IF(J13-I13+1&gt;=2*365,2*365,J13-I13+1)</f>
        <v>558</v>
      </c>
      <c r="L13" s="718" t="s">
        <v>454</v>
      </c>
      <c r="M13" s="638"/>
      <c r="N13" s="643">
        <v>1</v>
      </c>
      <c r="O13" s="644">
        <f t="shared" si="2"/>
        <v>217</v>
      </c>
      <c r="P13" s="645">
        <f>O13/(배점기준!$G$3/1000)</f>
        <v>0.38567493112947659</v>
      </c>
      <c r="Q13" s="646">
        <f t="shared" si="3"/>
        <v>0.25</v>
      </c>
      <c r="R13" s="650">
        <v>2</v>
      </c>
    </row>
    <row r="14" spans="1:18" s="173" customFormat="1" ht="34.5" customHeight="1">
      <c r="A14" s="637">
        <v>10</v>
      </c>
      <c r="B14" s="178" t="s">
        <v>486</v>
      </c>
      <c r="C14" s="178" t="s">
        <v>313</v>
      </c>
      <c r="D14" s="317" t="s">
        <v>314</v>
      </c>
      <c r="E14" s="638">
        <v>166</v>
      </c>
      <c r="F14" s="176">
        <v>39604</v>
      </c>
      <c r="G14" s="176">
        <v>40698</v>
      </c>
      <c r="H14" s="640">
        <f>IF(G14-F14+1&gt;=2*365,2*365,G14-F14+1)</f>
        <v>730</v>
      </c>
      <c r="I14" s="639">
        <v>39904</v>
      </c>
      <c r="J14" s="639">
        <v>40602</v>
      </c>
      <c r="K14" s="640">
        <f>IF(J14-I14+1&gt;=2*365,2*365,J14-I14+1)</f>
        <v>699</v>
      </c>
      <c r="L14" s="718" t="s">
        <v>454</v>
      </c>
      <c r="M14" s="638"/>
      <c r="N14" s="643">
        <v>1</v>
      </c>
      <c r="O14" s="644">
        <f t="shared" si="2"/>
        <v>166</v>
      </c>
      <c r="P14" s="645">
        <f>O14/(배점기준!$G$3/1000)</f>
        <v>0.29503243579489913</v>
      </c>
      <c r="Q14" s="646">
        <f t="shared" si="3"/>
        <v>0.23938356164383562</v>
      </c>
      <c r="R14" s="650">
        <v>5</v>
      </c>
    </row>
    <row r="15" spans="1:18" s="173" customFormat="1" ht="34.5" customHeight="1">
      <c r="A15" s="637">
        <v>11</v>
      </c>
      <c r="B15" s="649" t="s">
        <v>487</v>
      </c>
      <c r="C15" s="649" t="s">
        <v>386</v>
      </c>
      <c r="D15" s="647" t="s">
        <v>387</v>
      </c>
      <c r="E15" s="638">
        <v>677</v>
      </c>
      <c r="F15" s="639">
        <v>40087</v>
      </c>
      <c r="G15" s="639">
        <v>40908</v>
      </c>
      <c r="H15" s="640">
        <f>IF(G15-F15+1&gt;=2*365,2*365,G15-F15+1)</f>
        <v>730</v>
      </c>
      <c r="I15" s="639">
        <v>40087</v>
      </c>
      <c r="J15" s="639">
        <v>40908</v>
      </c>
      <c r="K15" s="640">
        <f>IF(J15-I15+1&gt;=2*365,2*365,J15-I15+1)</f>
        <v>730</v>
      </c>
      <c r="L15" s="718" t="s">
        <v>454</v>
      </c>
      <c r="M15" s="638"/>
      <c r="N15" s="643">
        <v>1</v>
      </c>
      <c r="O15" s="644">
        <f t="shared" si="2"/>
        <v>677</v>
      </c>
      <c r="P15" s="645">
        <f>O15/(배점기준!$G$3/1000)</f>
        <v>1.2032346929707634</v>
      </c>
      <c r="Q15" s="646">
        <f t="shared" si="3"/>
        <v>1</v>
      </c>
      <c r="R15" s="650">
        <v>7</v>
      </c>
    </row>
    <row r="16" spans="1:18" s="173" customFormat="1" ht="34.5" customHeight="1">
      <c r="A16" s="637">
        <v>12</v>
      </c>
      <c r="B16" s="649" t="s">
        <v>488</v>
      </c>
      <c r="C16" s="649" t="s">
        <v>382</v>
      </c>
      <c r="D16" s="647" t="s">
        <v>385</v>
      </c>
      <c r="E16" s="638">
        <v>965</v>
      </c>
      <c r="F16" s="641">
        <v>39650</v>
      </c>
      <c r="G16" s="641">
        <v>41172</v>
      </c>
      <c r="H16" s="640">
        <f t="shared" si="0"/>
        <v>730</v>
      </c>
      <c r="I16" s="170">
        <v>40238</v>
      </c>
      <c r="J16" s="170">
        <v>41172</v>
      </c>
      <c r="K16" s="640">
        <f t="shared" si="1"/>
        <v>730</v>
      </c>
      <c r="L16" s="718" t="s">
        <v>454</v>
      </c>
      <c r="M16" s="638"/>
      <c r="N16" s="643">
        <v>1</v>
      </c>
      <c r="O16" s="644">
        <f t="shared" si="2"/>
        <v>965</v>
      </c>
      <c r="P16" s="645">
        <f>O16/(배점기준!$G$3/1000)</f>
        <v>1.7150981960366125</v>
      </c>
      <c r="Q16" s="646">
        <f t="shared" si="3"/>
        <v>1.5</v>
      </c>
      <c r="R16" s="650">
        <v>11</v>
      </c>
    </row>
    <row r="17" spans="1:19" s="173" customFormat="1" ht="34.5" customHeight="1">
      <c r="A17" s="637">
        <v>13</v>
      </c>
      <c r="B17" s="649" t="s">
        <v>489</v>
      </c>
      <c r="C17" s="649" t="s">
        <v>386</v>
      </c>
      <c r="D17" s="648" t="s">
        <v>389</v>
      </c>
      <c r="E17" s="638">
        <v>381</v>
      </c>
      <c r="F17" s="641">
        <v>39374</v>
      </c>
      <c r="G17" s="639">
        <v>41234</v>
      </c>
      <c r="H17" s="640">
        <f>IF(G17-F17+1&gt;=2*365,2*365,G17-F17+1)</f>
        <v>730</v>
      </c>
      <c r="I17" s="641">
        <v>40330</v>
      </c>
      <c r="J17" s="639">
        <v>41234</v>
      </c>
      <c r="K17" s="640">
        <f t="shared" si="1"/>
        <v>730</v>
      </c>
      <c r="L17" s="718" t="s">
        <v>454</v>
      </c>
      <c r="M17" s="638"/>
      <c r="N17" s="643">
        <v>1</v>
      </c>
      <c r="O17" s="644">
        <f t="shared" si="2"/>
        <v>381</v>
      </c>
      <c r="P17" s="645">
        <f>O17/(배점기준!$G$3/1000)</f>
        <v>0.67715275926419627</v>
      </c>
      <c r="Q17" s="646">
        <f t="shared" si="3"/>
        <v>0.5</v>
      </c>
      <c r="R17" s="650">
        <v>12</v>
      </c>
    </row>
    <row r="18" spans="1:19" s="173" customFormat="1" ht="34.5" customHeight="1">
      <c r="A18" s="637"/>
      <c r="B18" s="649"/>
      <c r="C18" s="649"/>
      <c r="D18" s="653"/>
      <c r="E18" s="638"/>
      <c r="F18" s="641"/>
      <c r="G18" s="639"/>
      <c r="H18" s="640"/>
      <c r="I18" s="641"/>
      <c r="J18" s="639"/>
      <c r="K18" s="640"/>
      <c r="L18" s="642"/>
      <c r="M18" s="638"/>
      <c r="N18" s="643"/>
      <c r="O18" s="644"/>
      <c r="P18" s="645"/>
      <c r="Q18" s="646"/>
      <c r="R18" s="650"/>
    </row>
    <row r="19" spans="1:19" s="173" customFormat="1" ht="34.5" customHeight="1">
      <c r="A19" s="540" t="s">
        <v>8</v>
      </c>
      <c r="B19" s="541"/>
      <c r="C19" s="541"/>
      <c r="D19" s="541"/>
      <c r="E19" s="541"/>
      <c r="F19" s="541"/>
      <c r="G19" s="541"/>
      <c r="H19" s="541"/>
      <c r="I19" s="541"/>
      <c r="J19" s="541"/>
      <c r="K19" s="541"/>
      <c r="L19" s="541"/>
      <c r="M19" s="541"/>
      <c r="N19" s="541"/>
      <c r="O19" s="542"/>
      <c r="P19" s="328"/>
      <c r="Q19" s="337">
        <f>SUM(Q5:Q18)</f>
        <v>11.667465753424658</v>
      </c>
      <c r="R19" s="636"/>
    </row>
    <row r="20" spans="1:19" s="173" customFormat="1" ht="34.5" customHeight="1" thickBot="1">
      <c r="A20" s="537" t="s">
        <v>23</v>
      </c>
      <c r="B20" s="538"/>
      <c r="C20" s="538"/>
      <c r="D20" s="538"/>
      <c r="E20" s="538"/>
      <c r="F20" s="538"/>
      <c r="G20" s="538"/>
      <c r="H20" s="538"/>
      <c r="I20" s="921" t="s">
        <v>455</v>
      </c>
      <c r="J20" s="921"/>
      <c r="K20" s="921"/>
      <c r="L20" s="921"/>
      <c r="M20" s="921"/>
      <c r="N20" s="921"/>
      <c r="O20" s="539"/>
      <c r="P20" s="329"/>
      <c r="Q20" s="336">
        <f>Q19</f>
        <v>11.667465753424658</v>
      </c>
      <c r="R20" s="335"/>
    </row>
    <row r="21" spans="1:19" s="175" customFormat="1" ht="30" customHeight="1">
      <c r="A21" s="181" t="s">
        <v>24</v>
      </c>
      <c r="B21" s="543" t="s">
        <v>25</v>
      </c>
      <c r="C21" s="543"/>
      <c r="D21" s="543"/>
      <c r="E21" s="543"/>
      <c r="F21" s="543"/>
      <c r="G21" s="543"/>
      <c r="H21" s="543"/>
      <c r="I21" s="543"/>
      <c r="J21" s="543"/>
      <c r="K21" s="543"/>
      <c r="L21" s="543"/>
      <c r="M21" s="543"/>
      <c r="N21" s="543"/>
      <c r="O21" s="543"/>
      <c r="P21" s="543"/>
      <c r="Q21" s="182"/>
      <c r="R21" s="183"/>
      <c r="S21" s="173"/>
    </row>
    <row r="22" spans="1:19" s="175" customFormat="1" ht="30" customHeight="1">
      <c r="A22" s="206">
        <v>1</v>
      </c>
      <c r="B22" s="152" t="s">
        <v>301</v>
      </c>
      <c r="C22" s="152"/>
      <c r="D22" s="152"/>
      <c r="E22" s="152"/>
      <c r="F22" s="152"/>
      <c r="G22" s="152"/>
      <c r="H22" s="153"/>
      <c r="I22" s="153"/>
      <c r="J22" s="153"/>
      <c r="K22" s="322"/>
      <c r="L22" s="154"/>
      <c r="M22" s="154"/>
      <c r="N22" s="154"/>
      <c r="O22" s="154"/>
      <c r="P22" s="154"/>
      <c r="Q22" s="153"/>
      <c r="R22" s="153"/>
      <c r="S22" s="173"/>
    </row>
    <row r="23" spans="1:19" s="173" customFormat="1" ht="26.25" customHeight="1">
      <c r="A23" s="206">
        <v>2</v>
      </c>
      <c r="B23" s="151" t="s">
        <v>234</v>
      </c>
      <c r="C23" s="152"/>
      <c r="D23" s="152"/>
      <c r="E23" s="152"/>
      <c r="F23" s="155"/>
      <c r="G23" s="155"/>
      <c r="H23" s="155"/>
      <c r="I23" s="155"/>
      <c r="J23" s="155"/>
      <c r="K23" s="153"/>
      <c r="L23" s="151"/>
      <c r="M23" s="151"/>
      <c r="N23" s="151"/>
      <c r="O23" s="151"/>
      <c r="P23" s="151"/>
      <c r="Q23" s="151"/>
      <c r="R23" s="151"/>
    </row>
    <row r="24" spans="1:19" s="175" customFormat="1" ht="26.25" customHeight="1">
      <c r="A24" s="206">
        <v>3</v>
      </c>
      <c r="B24" s="152" t="s">
        <v>26</v>
      </c>
      <c r="C24" s="152"/>
      <c r="D24" s="152"/>
      <c r="E24" s="152"/>
      <c r="F24" s="155"/>
      <c r="G24" s="155"/>
      <c r="H24" s="155"/>
      <c r="I24" s="155"/>
      <c r="J24" s="155"/>
      <c r="K24" s="153"/>
      <c r="L24" s="151"/>
      <c r="M24" s="151"/>
      <c r="N24" s="151"/>
      <c r="O24" s="151"/>
      <c r="P24" s="151"/>
      <c r="Q24" s="151"/>
      <c r="R24" s="151"/>
    </row>
    <row r="25" spans="1:19" s="183" customFormat="1" ht="19.5" customHeight="1">
      <c r="A25" s="206">
        <v>4</v>
      </c>
      <c r="B25" s="152" t="s">
        <v>231</v>
      </c>
      <c r="C25" s="152"/>
      <c r="D25" s="152"/>
      <c r="E25" s="152"/>
      <c r="F25" s="152"/>
      <c r="G25" s="152"/>
      <c r="H25" s="153"/>
      <c r="I25" s="155"/>
      <c r="J25" s="155"/>
      <c r="K25" s="153"/>
      <c r="L25" s="151"/>
      <c r="M25" s="151"/>
      <c r="N25" s="151"/>
      <c r="O25" s="151"/>
      <c r="P25" s="151"/>
      <c r="Q25" s="151"/>
      <c r="R25" s="151"/>
    </row>
    <row r="26" spans="1:19" s="153" customFormat="1" ht="18.75" customHeight="1">
      <c r="A26" s="206">
        <v>5</v>
      </c>
      <c r="B26" s="158" t="s">
        <v>33</v>
      </c>
      <c r="C26" s="158"/>
      <c r="D26" s="158"/>
      <c r="E26" s="158"/>
      <c r="F26" s="152"/>
      <c r="G26" s="152"/>
      <c r="I26" s="155"/>
      <c r="J26" s="155"/>
      <c r="L26" s="151"/>
      <c r="M26" s="151"/>
      <c r="N26" s="151"/>
      <c r="O26" s="151"/>
      <c r="P26" s="151"/>
      <c r="Q26" s="151"/>
      <c r="R26" s="151"/>
    </row>
    <row r="27" spans="1:19" s="151" customFormat="1" ht="42.75" customHeight="1">
      <c r="A27" s="153"/>
      <c r="B27" s="158"/>
      <c r="C27" s="158"/>
      <c r="D27" s="158"/>
      <c r="E27" s="158"/>
      <c r="F27" s="152"/>
      <c r="G27" s="152"/>
      <c r="H27" s="153"/>
      <c r="I27" s="153"/>
      <c r="J27" s="153"/>
      <c r="K27" s="322"/>
      <c r="L27" s="154"/>
      <c r="M27" s="154"/>
      <c r="N27" s="154"/>
      <c r="O27" s="154"/>
      <c r="P27" s="154"/>
      <c r="Q27" s="153"/>
      <c r="R27" s="153"/>
    </row>
    <row r="28" spans="1:19" s="151" customFormat="1" ht="18.75" customHeight="1">
      <c r="A28" s="152"/>
      <c r="B28" s="152"/>
      <c r="C28" s="152"/>
      <c r="D28" s="152"/>
      <c r="E28" s="152"/>
      <c r="F28" s="184"/>
      <c r="G28" s="184"/>
      <c r="H28" s="153"/>
      <c r="I28" s="153"/>
      <c r="J28" s="153"/>
      <c r="K28" s="197"/>
      <c r="L28" s="185"/>
      <c r="M28" s="185"/>
      <c r="N28" s="185"/>
      <c r="O28" s="185"/>
      <c r="P28" s="185"/>
      <c r="Q28" s="186"/>
      <c r="R28" s="183"/>
    </row>
    <row r="29" spans="1:19" s="151" customFormat="1" ht="18.75" customHeight="1">
      <c r="A29" s="131"/>
      <c r="B29" s="140"/>
      <c r="C29" s="140"/>
      <c r="D29" s="140"/>
      <c r="E29" s="140"/>
      <c r="F29" s="132"/>
      <c r="G29" s="132"/>
      <c r="H29" s="133"/>
      <c r="I29" s="134"/>
      <c r="J29" s="134"/>
      <c r="K29" s="156"/>
      <c r="L29" s="130"/>
      <c r="M29" s="130"/>
      <c r="N29" s="130"/>
      <c r="O29" s="130"/>
      <c r="P29" s="130"/>
      <c r="Q29" s="126"/>
      <c r="R29" s="123"/>
    </row>
    <row r="30" spans="1:19" s="151" customFormat="1" ht="18.75" customHeight="1">
      <c r="A30" s="131"/>
      <c r="B30" s="128"/>
      <c r="C30" s="132"/>
      <c r="D30" s="132"/>
      <c r="E30" s="132"/>
      <c r="F30" s="132"/>
      <c r="G30" s="132"/>
      <c r="H30" s="133"/>
      <c r="I30" s="134"/>
      <c r="J30" s="134"/>
      <c r="K30" s="156"/>
      <c r="L30" s="130"/>
      <c r="M30" s="130"/>
      <c r="N30" s="130"/>
      <c r="O30" s="130"/>
      <c r="P30" s="130"/>
      <c r="Q30" s="126"/>
      <c r="R30" s="123"/>
    </row>
    <row r="31" spans="1:19" s="153" customFormat="1" ht="15" customHeight="1">
      <c r="A31" s="131"/>
      <c r="B31" s="128"/>
      <c r="C31" s="132"/>
      <c r="D31" s="132"/>
      <c r="E31" s="132"/>
      <c r="F31" s="132"/>
      <c r="G31" s="132"/>
      <c r="H31" s="133"/>
      <c r="I31" s="134"/>
      <c r="J31" s="134"/>
      <c r="K31" s="156"/>
      <c r="L31" s="130"/>
      <c r="M31" s="130"/>
      <c r="N31" s="130"/>
      <c r="O31" s="130"/>
      <c r="P31" s="130"/>
      <c r="Q31" s="126"/>
      <c r="R31" s="123"/>
    </row>
    <row r="32" spans="1:19" s="183" customFormat="1" ht="15" customHeight="1">
      <c r="A32" s="131"/>
      <c r="B32" s="128"/>
      <c r="C32" s="132"/>
      <c r="D32" s="132"/>
      <c r="E32" s="132"/>
      <c r="F32" s="132"/>
      <c r="G32" s="132"/>
      <c r="H32" s="133"/>
      <c r="I32" s="134"/>
      <c r="J32" s="134"/>
      <c r="K32" s="156"/>
      <c r="L32" s="130"/>
      <c r="M32" s="130"/>
      <c r="N32" s="130"/>
      <c r="O32" s="130"/>
      <c r="P32" s="130"/>
      <c r="Q32" s="126"/>
      <c r="R32" s="123"/>
    </row>
    <row r="33" spans="3:10" ht="15" customHeight="1">
      <c r="C33" s="132"/>
      <c r="D33" s="132"/>
      <c r="E33" s="132"/>
      <c r="F33" s="132"/>
      <c r="G33" s="132"/>
      <c r="H33" s="133"/>
      <c r="I33" s="134"/>
      <c r="J33" s="134"/>
    </row>
    <row r="34" spans="3:10" ht="15" customHeight="1">
      <c r="C34" s="132"/>
      <c r="D34" s="132"/>
      <c r="E34" s="132"/>
      <c r="F34" s="132"/>
      <c r="G34" s="132"/>
      <c r="H34" s="133"/>
      <c r="I34" s="134"/>
      <c r="J34" s="134"/>
    </row>
    <row r="35" spans="3:10" ht="15" customHeight="1">
      <c r="C35" s="132"/>
      <c r="D35" s="132"/>
      <c r="E35" s="132"/>
      <c r="F35" s="132"/>
      <c r="G35" s="132"/>
      <c r="H35" s="133"/>
      <c r="I35" s="134"/>
      <c r="J35" s="134"/>
    </row>
    <row r="36" spans="3:10" ht="12" customHeight="1">
      <c r="C36" s="132"/>
      <c r="D36" s="132"/>
      <c r="E36" s="132"/>
      <c r="F36" s="132"/>
      <c r="G36" s="132"/>
      <c r="H36" s="133"/>
      <c r="I36" s="134"/>
      <c r="J36" s="134"/>
    </row>
    <row r="37" spans="3:10" ht="12" customHeight="1">
      <c r="C37" s="132"/>
      <c r="D37" s="132"/>
      <c r="E37" s="132"/>
      <c r="F37" s="132"/>
      <c r="G37" s="132"/>
      <c r="H37" s="133"/>
      <c r="I37" s="134"/>
      <c r="J37" s="134"/>
    </row>
    <row r="38" spans="3:10" ht="12" customHeight="1">
      <c r="C38" s="132"/>
      <c r="D38" s="132"/>
      <c r="E38" s="132"/>
      <c r="F38" s="132"/>
      <c r="G38" s="132"/>
      <c r="H38" s="133"/>
      <c r="I38" s="134"/>
      <c r="J38" s="134"/>
    </row>
    <row r="39" spans="3:10" ht="12" customHeight="1">
      <c r="C39" s="132"/>
      <c r="D39" s="132"/>
      <c r="E39" s="132"/>
      <c r="F39" s="132"/>
      <c r="G39" s="132"/>
      <c r="H39" s="133"/>
      <c r="I39" s="134"/>
      <c r="J39" s="134"/>
    </row>
    <row r="40" spans="3:10" ht="12" customHeight="1">
      <c r="C40" s="132"/>
      <c r="D40" s="132"/>
      <c r="E40" s="132"/>
      <c r="F40" s="132"/>
      <c r="G40" s="132"/>
      <c r="H40" s="133"/>
      <c r="I40" s="134"/>
      <c r="J40" s="134"/>
    </row>
    <row r="41" spans="3:10" ht="12" customHeight="1">
      <c r="C41" s="132"/>
      <c r="D41" s="132"/>
      <c r="E41" s="132"/>
      <c r="F41" s="132"/>
      <c r="G41" s="132"/>
      <c r="H41" s="133"/>
      <c r="I41" s="134"/>
      <c r="J41" s="134"/>
    </row>
    <row r="42" spans="3:10" ht="12" customHeight="1">
      <c r="C42" s="132"/>
      <c r="D42" s="132"/>
      <c r="E42" s="132"/>
      <c r="F42" s="132"/>
      <c r="G42" s="132"/>
      <c r="H42" s="133"/>
      <c r="I42" s="134"/>
      <c r="J42" s="134"/>
    </row>
    <row r="43" spans="3:10" ht="12" customHeight="1">
      <c r="C43" s="132"/>
      <c r="D43" s="132"/>
      <c r="E43" s="132"/>
      <c r="F43" s="132"/>
      <c r="G43" s="132"/>
      <c r="H43" s="133"/>
      <c r="I43" s="134"/>
      <c r="J43" s="134"/>
    </row>
    <row r="44" spans="3:10" ht="12" customHeight="1">
      <c r="C44" s="132"/>
      <c r="D44" s="132"/>
      <c r="E44" s="132"/>
      <c r="F44" s="132"/>
      <c r="G44" s="132"/>
      <c r="H44" s="133"/>
      <c r="I44" s="134"/>
      <c r="J44" s="134"/>
    </row>
    <row r="45" spans="3:10" ht="12" customHeight="1">
      <c r="C45" s="132"/>
      <c r="D45" s="132"/>
      <c r="E45" s="132"/>
      <c r="F45" s="132"/>
      <c r="G45" s="132"/>
      <c r="H45" s="133"/>
      <c r="I45" s="134"/>
      <c r="J45" s="134"/>
    </row>
    <row r="46" spans="3:10" ht="12" customHeight="1">
      <c r="C46" s="132"/>
      <c r="D46" s="132"/>
      <c r="E46" s="132"/>
      <c r="F46" s="132"/>
      <c r="G46" s="132"/>
      <c r="H46" s="133"/>
      <c r="I46" s="134"/>
      <c r="J46" s="134"/>
    </row>
    <row r="47" spans="3:10" ht="12" customHeight="1">
      <c r="C47" s="132"/>
      <c r="D47" s="132"/>
      <c r="E47" s="132"/>
      <c r="F47" s="132"/>
      <c r="G47" s="132"/>
      <c r="H47" s="133"/>
      <c r="I47" s="134"/>
      <c r="J47" s="134"/>
    </row>
    <row r="48" spans="3:10" ht="12" customHeight="1">
      <c r="C48" s="132"/>
      <c r="D48" s="132"/>
      <c r="E48" s="132"/>
      <c r="F48" s="132"/>
      <c r="G48" s="132"/>
      <c r="H48" s="133"/>
      <c r="I48" s="134"/>
      <c r="J48" s="134"/>
    </row>
    <row r="49" spans="3:10" ht="12" customHeight="1">
      <c r="C49" s="132"/>
      <c r="D49" s="132"/>
      <c r="E49" s="132"/>
      <c r="F49" s="132"/>
      <c r="G49" s="132"/>
      <c r="H49" s="133"/>
      <c r="I49" s="134"/>
      <c r="J49" s="134"/>
    </row>
    <row r="50" spans="3:10" ht="12" customHeight="1">
      <c r="C50" s="132"/>
      <c r="D50" s="132"/>
      <c r="E50" s="132"/>
      <c r="F50" s="132"/>
      <c r="G50" s="132"/>
      <c r="H50" s="133"/>
      <c r="I50" s="134"/>
      <c r="J50" s="134"/>
    </row>
    <row r="51" spans="3:10" ht="12" customHeight="1">
      <c r="C51" s="132"/>
      <c r="D51" s="132"/>
      <c r="E51" s="132"/>
      <c r="F51" s="132"/>
      <c r="G51" s="132"/>
      <c r="H51" s="133"/>
      <c r="I51" s="134"/>
      <c r="J51" s="134"/>
    </row>
    <row r="52" spans="3:10" ht="12" customHeight="1">
      <c r="C52" s="132"/>
      <c r="D52" s="132"/>
      <c r="E52" s="132"/>
      <c r="F52" s="132"/>
      <c r="G52" s="132"/>
      <c r="H52" s="133"/>
      <c r="I52" s="134"/>
      <c r="J52" s="134"/>
    </row>
    <row r="53" spans="3:10" ht="12" customHeight="1">
      <c r="C53" s="132"/>
      <c r="D53" s="132"/>
      <c r="E53" s="132"/>
      <c r="F53" s="132"/>
      <c r="G53" s="132"/>
      <c r="H53" s="133"/>
      <c r="I53" s="134"/>
      <c r="J53" s="134"/>
    </row>
    <row r="54" spans="3:10" ht="12" customHeight="1">
      <c r="C54" s="132"/>
      <c r="D54" s="132"/>
      <c r="E54" s="132"/>
      <c r="F54" s="132"/>
      <c r="G54" s="132"/>
      <c r="H54" s="133"/>
      <c r="I54" s="134"/>
      <c r="J54" s="134"/>
    </row>
    <row r="55" spans="3:10" ht="12" customHeight="1">
      <c r="C55" s="132"/>
      <c r="D55" s="132"/>
      <c r="E55" s="132"/>
      <c r="F55" s="132"/>
      <c r="G55" s="132"/>
      <c r="H55" s="133"/>
      <c r="I55" s="134"/>
      <c r="J55" s="134"/>
    </row>
    <row r="56" spans="3:10" ht="12" customHeight="1">
      <c r="C56" s="132"/>
      <c r="D56" s="132"/>
      <c r="E56" s="132"/>
      <c r="F56" s="132"/>
      <c r="G56" s="132"/>
      <c r="H56" s="133"/>
      <c r="I56" s="134"/>
      <c r="J56" s="134"/>
    </row>
    <row r="57" spans="3:10" ht="12" customHeight="1">
      <c r="C57" s="132"/>
      <c r="D57" s="132"/>
      <c r="E57" s="132"/>
      <c r="F57" s="132"/>
      <c r="G57" s="132"/>
      <c r="H57" s="133"/>
      <c r="I57" s="134"/>
      <c r="J57" s="134"/>
    </row>
    <row r="58" spans="3:10" ht="12" customHeight="1">
      <c r="C58" s="132"/>
      <c r="D58" s="132"/>
      <c r="E58" s="132"/>
      <c r="F58" s="132"/>
      <c r="G58" s="132"/>
      <c r="H58" s="133"/>
      <c r="I58" s="134"/>
      <c r="J58" s="134"/>
    </row>
    <row r="59" spans="3:10" ht="12" customHeight="1">
      <c r="C59" s="132"/>
      <c r="D59" s="132"/>
      <c r="E59" s="132"/>
      <c r="F59" s="132"/>
      <c r="G59" s="132"/>
      <c r="H59" s="133"/>
      <c r="I59" s="134"/>
      <c r="J59" s="134"/>
    </row>
    <row r="60" spans="3:10" ht="12" customHeight="1">
      <c r="C60" s="132"/>
      <c r="D60" s="132"/>
      <c r="E60" s="132"/>
      <c r="F60" s="132"/>
      <c r="G60" s="132"/>
      <c r="H60" s="133"/>
      <c r="I60" s="134"/>
      <c r="J60" s="134"/>
    </row>
    <row r="61" spans="3:10" ht="12" customHeight="1">
      <c r="C61" s="132"/>
      <c r="D61" s="132"/>
      <c r="E61" s="132"/>
      <c r="F61" s="132"/>
      <c r="G61" s="132"/>
      <c r="H61" s="133"/>
      <c r="I61" s="134"/>
      <c r="J61" s="134"/>
    </row>
    <row r="62" spans="3:10" ht="12" customHeight="1">
      <c r="C62" s="132"/>
      <c r="D62" s="132"/>
      <c r="E62" s="132"/>
      <c r="F62" s="132"/>
      <c r="G62" s="132"/>
      <c r="H62" s="133"/>
      <c r="I62" s="134"/>
      <c r="J62" s="134"/>
    </row>
    <row r="63" spans="3:10" ht="12" customHeight="1">
      <c r="C63" s="132"/>
      <c r="D63" s="132"/>
      <c r="E63" s="132"/>
      <c r="F63" s="132"/>
      <c r="G63" s="132"/>
      <c r="H63" s="133"/>
      <c r="I63" s="134"/>
      <c r="J63" s="134"/>
    </row>
    <row r="64" spans="3:10" ht="12" customHeight="1">
      <c r="C64" s="132"/>
      <c r="D64" s="132"/>
      <c r="E64" s="132"/>
      <c r="F64" s="132"/>
      <c r="G64" s="132"/>
      <c r="H64" s="133"/>
      <c r="I64" s="134"/>
      <c r="J64" s="134"/>
    </row>
    <row r="65" spans="3:10" ht="12" customHeight="1">
      <c r="C65" s="132"/>
      <c r="D65" s="132"/>
      <c r="E65" s="132"/>
      <c r="F65" s="132"/>
      <c r="G65" s="132"/>
      <c r="H65" s="133"/>
      <c r="I65" s="134"/>
      <c r="J65" s="134"/>
    </row>
    <row r="66" spans="3:10" ht="12" customHeight="1">
      <c r="C66" s="132"/>
      <c r="D66" s="132"/>
      <c r="E66" s="132"/>
      <c r="F66" s="132"/>
      <c r="G66" s="132"/>
      <c r="H66" s="133"/>
      <c r="I66" s="134"/>
      <c r="J66" s="134"/>
    </row>
    <row r="67" spans="3:10" ht="12" customHeight="1">
      <c r="C67" s="132"/>
      <c r="D67" s="132"/>
      <c r="E67" s="132"/>
      <c r="F67" s="132"/>
      <c r="G67" s="132"/>
      <c r="H67" s="133"/>
      <c r="I67" s="134"/>
      <c r="J67" s="134"/>
    </row>
    <row r="68" spans="3:10" ht="12" customHeight="1">
      <c r="C68" s="132"/>
      <c r="D68" s="132"/>
      <c r="E68" s="132"/>
      <c r="F68" s="132"/>
      <c r="G68" s="132"/>
      <c r="H68" s="133"/>
      <c r="I68" s="134"/>
      <c r="J68" s="134"/>
    </row>
    <row r="69" spans="3:10" ht="12" customHeight="1">
      <c r="C69" s="132"/>
      <c r="D69" s="132"/>
      <c r="E69" s="132"/>
      <c r="F69" s="132"/>
      <c r="G69" s="132"/>
      <c r="H69" s="133"/>
      <c r="I69" s="134"/>
      <c r="J69" s="134"/>
    </row>
    <row r="70" spans="3:10" ht="12" customHeight="1">
      <c r="C70" s="132"/>
      <c r="D70" s="132"/>
      <c r="E70" s="132"/>
      <c r="F70" s="132"/>
      <c r="G70" s="132"/>
      <c r="H70" s="133"/>
      <c r="I70" s="134"/>
      <c r="J70" s="134"/>
    </row>
    <row r="71" spans="3:10" ht="12" customHeight="1">
      <c r="C71" s="132"/>
      <c r="D71" s="132"/>
      <c r="E71" s="132"/>
      <c r="F71" s="132"/>
      <c r="G71" s="132"/>
      <c r="H71" s="133"/>
      <c r="I71" s="134"/>
      <c r="J71" s="134"/>
    </row>
    <row r="72" spans="3:10" ht="12" customHeight="1">
      <c r="C72" s="132"/>
      <c r="D72" s="132"/>
      <c r="E72" s="132"/>
      <c r="F72" s="132"/>
      <c r="G72" s="132"/>
      <c r="H72" s="133"/>
      <c r="I72" s="134"/>
      <c r="J72" s="134"/>
    </row>
    <row r="73" spans="3:10" ht="12" customHeight="1">
      <c r="C73" s="132"/>
      <c r="D73" s="132"/>
      <c r="E73" s="132"/>
      <c r="F73" s="132"/>
      <c r="G73" s="132"/>
      <c r="H73" s="133"/>
      <c r="I73" s="134"/>
      <c r="J73" s="134"/>
    </row>
    <row r="74" spans="3:10" ht="12" customHeight="1">
      <c r="C74" s="132"/>
      <c r="D74" s="132"/>
      <c r="E74" s="132"/>
      <c r="F74" s="132"/>
      <c r="G74" s="132"/>
      <c r="H74" s="133"/>
      <c r="I74" s="134"/>
      <c r="J74" s="134"/>
    </row>
    <row r="75" spans="3:10" ht="12" customHeight="1">
      <c r="C75" s="132"/>
      <c r="D75" s="132"/>
      <c r="E75" s="132"/>
      <c r="F75" s="132"/>
      <c r="G75" s="132"/>
      <c r="H75" s="133"/>
      <c r="I75" s="134"/>
      <c r="J75" s="134"/>
    </row>
    <row r="76" spans="3:10" ht="12" customHeight="1">
      <c r="C76" s="132"/>
      <c r="D76" s="132"/>
      <c r="E76" s="132"/>
      <c r="F76" s="132"/>
      <c r="G76" s="132"/>
      <c r="H76" s="133"/>
      <c r="I76" s="134"/>
      <c r="J76" s="134"/>
    </row>
    <row r="77" spans="3:10" ht="12" customHeight="1">
      <c r="C77" s="132"/>
      <c r="D77" s="132"/>
      <c r="E77" s="132"/>
      <c r="F77" s="132"/>
      <c r="G77" s="132"/>
      <c r="H77" s="133"/>
      <c r="I77" s="134"/>
      <c r="J77" s="134"/>
    </row>
    <row r="78" spans="3:10" ht="12" customHeight="1">
      <c r="C78" s="132"/>
      <c r="D78" s="132"/>
      <c r="E78" s="132"/>
      <c r="F78" s="132"/>
      <c r="G78" s="132"/>
      <c r="H78" s="133"/>
      <c r="I78" s="134"/>
      <c r="J78" s="134"/>
    </row>
    <row r="79" spans="3:10" ht="12" customHeight="1">
      <c r="C79" s="132"/>
      <c r="D79" s="132"/>
      <c r="E79" s="132"/>
      <c r="F79" s="132"/>
      <c r="G79" s="132"/>
      <c r="H79" s="133"/>
      <c r="I79" s="134"/>
      <c r="J79" s="134"/>
    </row>
    <row r="80" spans="3:10" ht="12" customHeight="1">
      <c r="C80" s="132"/>
      <c r="D80" s="132"/>
      <c r="E80" s="132"/>
      <c r="F80" s="132"/>
      <c r="G80" s="132"/>
      <c r="H80" s="133"/>
      <c r="I80" s="134"/>
      <c r="J80" s="134"/>
    </row>
    <row r="81" spans="3:10" ht="12" customHeight="1">
      <c r="C81" s="132"/>
      <c r="D81" s="132"/>
      <c r="E81" s="132"/>
      <c r="F81" s="132"/>
      <c r="G81" s="132"/>
      <c r="H81" s="133"/>
      <c r="I81" s="134"/>
      <c r="J81" s="134"/>
    </row>
    <row r="82" spans="3:10" ht="12" customHeight="1">
      <c r="C82" s="132"/>
      <c r="D82" s="132"/>
      <c r="E82" s="132"/>
      <c r="F82" s="132"/>
      <c r="G82" s="132"/>
      <c r="H82" s="133"/>
      <c r="I82" s="134"/>
      <c r="J82" s="134"/>
    </row>
    <row r="83" spans="3:10" ht="12" customHeight="1">
      <c r="C83" s="132"/>
      <c r="D83" s="132"/>
      <c r="E83" s="132"/>
      <c r="F83" s="132"/>
      <c r="G83" s="132"/>
      <c r="H83" s="133"/>
      <c r="I83" s="134"/>
      <c r="J83" s="134"/>
    </row>
    <row r="84" spans="3:10" ht="12" customHeight="1">
      <c r="C84" s="132"/>
      <c r="D84" s="132"/>
      <c r="E84" s="132"/>
      <c r="F84" s="132"/>
      <c r="G84" s="132"/>
      <c r="H84" s="133"/>
      <c r="I84" s="134"/>
      <c r="J84" s="134"/>
    </row>
    <row r="85" spans="3:10" ht="12" customHeight="1">
      <c r="C85" s="132"/>
      <c r="D85" s="132"/>
      <c r="E85" s="132"/>
      <c r="F85" s="132"/>
      <c r="G85" s="132"/>
      <c r="H85" s="133"/>
      <c r="I85" s="134"/>
      <c r="J85" s="134"/>
    </row>
    <row r="86" spans="3:10" ht="12" customHeight="1">
      <c r="C86" s="132"/>
      <c r="D86" s="132"/>
      <c r="E86" s="132"/>
      <c r="F86" s="132"/>
      <c r="G86" s="132"/>
      <c r="H86" s="133"/>
      <c r="I86" s="134"/>
      <c r="J86" s="134"/>
    </row>
    <row r="87" spans="3:10" ht="12" customHeight="1">
      <c r="C87" s="132"/>
      <c r="D87" s="132"/>
      <c r="E87" s="132"/>
      <c r="F87" s="132"/>
      <c r="G87" s="132"/>
      <c r="H87" s="133"/>
      <c r="I87" s="134"/>
      <c r="J87" s="134"/>
    </row>
    <row r="88" spans="3:10" ht="12" customHeight="1">
      <c r="C88" s="132"/>
      <c r="D88" s="132"/>
      <c r="E88" s="132"/>
      <c r="F88" s="132"/>
      <c r="G88" s="132"/>
      <c r="H88" s="133"/>
      <c r="I88" s="134"/>
      <c r="J88" s="134"/>
    </row>
    <row r="89" spans="3:10" ht="12" customHeight="1">
      <c r="C89" s="132"/>
      <c r="D89" s="132"/>
      <c r="E89" s="132"/>
      <c r="F89" s="132"/>
      <c r="G89" s="132"/>
      <c r="H89" s="133"/>
      <c r="I89" s="134"/>
      <c r="J89" s="134"/>
    </row>
    <row r="90" spans="3:10" ht="12" customHeight="1">
      <c r="C90" s="132"/>
      <c r="D90" s="132"/>
      <c r="E90" s="132"/>
      <c r="F90" s="132"/>
      <c r="G90" s="132"/>
      <c r="H90" s="133"/>
      <c r="I90" s="134"/>
      <c r="J90" s="134"/>
    </row>
    <row r="91" spans="3:10" ht="12" customHeight="1">
      <c r="C91" s="132"/>
      <c r="D91" s="132"/>
      <c r="E91" s="132"/>
      <c r="F91" s="132"/>
      <c r="G91" s="132"/>
      <c r="H91" s="133"/>
      <c r="I91" s="134"/>
      <c r="J91" s="134"/>
    </row>
    <row r="92" spans="3:10" ht="12" customHeight="1">
      <c r="C92" s="132"/>
      <c r="D92" s="132"/>
      <c r="E92" s="132"/>
      <c r="F92" s="132"/>
      <c r="G92" s="132"/>
      <c r="H92" s="133"/>
      <c r="I92" s="134"/>
      <c r="J92" s="134"/>
    </row>
    <row r="93" spans="3:10" ht="12" customHeight="1">
      <c r="C93" s="132"/>
      <c r="D93" s="132"/>
      <c r="E93" s="132"/>
      <c r="F93" s="132"/>
      <c r="G93" s="132"/>
      <c r="H93" s="133"/>
      <c r="I93" s="134"/>
      <c r="J93" s="134"/>
    </row>
    <row r="94" spans="3:10" ht="12" customHeight="1">
      <c r="C94" s="132"/>
      <c r="D94" s="132"/>
      <c r="E94" s="132"/>
      <c r="F94" s="132"/>
      <c r="G94" s="132"/>
      <c r="H94" s="133"/>
      <c r="I94" s="134"/>
      <c r="J94" s="134"/>
    </row>
    <row r="95" spans="3:10" ht="12" customHeight="1">
      <c r="C95" s="132"/>
      <c r="D95" s="132"/>
      <c r="E95" s="132"/>
      <c r="F95" s="132"/>
      <c r="G95" s="132"/>
      <c r="H95" s="133"/>
      <c r="I95" s="134"/>
      <c r="J95" s="134"/>
    </row>
    <row r="96" spans="3:10" ht="12" customHeight="1">
      <c r="C96" s="132"/>
      <c r="D96" s="132"/>
      <c r="E96" s="132"/>
      <c r="F96" s="132"/>
      <c r="G96" s="132"/>
      <c r="H96" s="133"/>
      <c r="I96" s="134"/>
      <c r="J96" s="134"/>
    </row>
    <row r="97" spans="3:10" ht="12" customHeight="1">
      <c r="C97" s="132"/>
      <c r="D97" s="132"/>
      <c r="E97" s="132"/>
      <c r="F97" s="132"/>
      <c r="G97" s="132"/>
      <c r="H97" s="133"/>
      <c r="I97" s="134"/>
      <c r="J97" s="134"/>
    </row>
    <row r="98" spans="3:10" ht="12" customHeight="1">
      <c r="C98" s="132"/>
      <c r="D98" s="132"/>
      <c r="E98" s="132"/>
      <c r="F98" s="132"/>
      <c r="G98" s="132"/>
      <c r="H98" s="133"/>
      <c r="I98" s="134"/>
      <c r="J98" s="134"/>
    </row>
    <row r="99" spans="3:10" ht="12" customHeight="1">
      <c r="C99" s="132"/>
      <c r="D99" s="132"/>
      <c r="E99" s="132"/>
      <c r="F99" s="132"/>
      <c r="G99" s="132"/>
      <c r="H99" s="133"/>
      <c r="I99" s="134"/>
      <c r="J99" s="134"/>
    </row>
    <row r="100" spans="3:10" ht="12" customHeight="1">
      <c r="C100" s="132"/>
      <c r="D100" s="132"/>
      <c r="E100" s="132"/>
      <c r="F100" s="132"/>
      <c r="G100" s="132"/>
      <c r="H100" s="133"/>
      <c r="I100" s="134"/>
      <c r="J100" s="134"/>
    </row>
    <row r="101" spans="3:10" ht="12" customHeight="1">
      <c r="C101" s="132"/>
      <c r="D101" s="132"/>
      <c r="E101" s="132"/>
      <c r="F101" s="132"/>
      <c r="G101" s="132"/>
      <c r="H101" s="133"/>
      <c r="I101" s="134"/>
      <c r="J101" s="134"/>
    </row>
    <row r="102" spans="3:10" ht="12" customHeight="1">
      <c r="C102" s="132"/>
      <c r="D102" s="132"/>
      <c r="E102" s="132"/>
      <c r="F102" s="132"/>
      <c r="G102" s="132"/>
      <c r="H102" s="133"/>
      <c r="I102" s="134"/>
      <c r="J102" s="134"/>
    </row>
    <row r="103" spans="3:10" ht="12" customHeight="1">
      <c r="C103" s="132"/>
      <c r="D103" s="132"/>
      <c r="E103" s="132"/>
      <c r="F103" s="132"/>
      <c r="G103" s="132"/>
      <c r="H103" s="133"/>
      <c r="I103" s="134"/>
      <c r="J103" s="134"/>
    </row>
    <row r="104" spans="3:10" ht="12" customHeight="1">
      <c r="C104" s="132"/>
      <c r="D104" s="132"/>
      <c r="E104" s="132"/>
      <c r="F104" s="132"/>
      <c r="G104" s="132"/>
      <c r="H104" s="133"/>
      <c r="I104" s="134"/>
      <c r="J104" s="134"/>
    </row>
    <row r="105" spans="3:10" ht="12" customHeight="1">
      <c r="C105" s="132"/>
      <c r="D105" s="132"/>
      <c r="E105" s="132"/>
      <c r="F105" s="132"/>
      <c r="G105" s="132"/>
      <c r="H105" s="133"/>
      <c r="I105" s="134"/>
      <c r="J105" s="134"/>
    </row>
    <row r="106" spans="3:10" ht="12" customHeight="1">
      <c r="C106" s="132"/>
      <c r="D106" s="132"/>
      <c r="E106" s="132"/>
      <c r="F106" s="132"/>
      <c r="G106" s="132"/>
      <c r="H106" s="133"/>
      <c r="I106" s="134"/>
      <c r="J106" s="134"/>
    </row>
    <row r="107" spans="3:10" ht="12" customHeight="1">
      <c r="C107" s="132"/>
      <c r="D107" s="132"/>
      <c r="E107" s="132"/>
      <c r="F107" s="132"/>
      <c r="G107" s="132"/>
      <c r="H107" s="133"/>
      <c r="I107" s="134"/>
      <c r="J107" s="134"/>
    </row>
    <row r="108" spans="3:10" ht="12" customHeight="1">
      <c r="C108" s="132"/>
      <c r="D108" s="132"/>
      <c r="E108" s="132"/>
      <c r="F108" s="132"/>
      <c r="G108" s="132"/>
      <c r="H108" s="133"/>
      <c r="I108" s="134"/>
      <c r="J108" s="134"/>
    </row>
    <row r="109" spans="3:10" ht="12" customHeight="1">
      <c r="C109" s="132"/>
      <c r="D109" s="132"/>
      <c r="E109" s="132"/>
      <c r="F109" s="132"/>
      <c r="G109" s="132"/>
      <c r="H109" s="133"/>
      <c r="I109" s="134"/>
      <c r="J109" s="134"/>
    </row>
    <row r="110" spans="3:10" ht="12" customHeight="1">
      <c r="C110" s="132"/>
      <c r="D110" s="132"/>
      <c r="E110" s="132"/>
      <c r="F110" s="132"/>
      <c r="G110" s="132"/>
      <c r="H110" s="133"/>
      <c r="I110" s="134"/>
      <c r="J110" s="134"/>
    </row>
    <row r="111" spans="3:10" ht="12" customHeight="1">
      <c r="C111" s="132"/>
      <c r="D111" s="132"/>
      <c r="E111" s="132"/>
      <c r="F111" s="132"/>
      <c r="G111" s="132"/>
      <c r="H111" s="133"/>
      <c r="I111" s="134"/>
      <c r="J111" s="134"/>
    </row>
    <row r="112" spans="3:10" ht="12" customHeight="1">
      <c r="C112" s="132"/>
      <c r="D112" s="132"/>
      <c r="E112" s="132"/>
      <c r="F112" s="132"/>
      <c r="G112" s="132"/>
      <c r="H112" s="133"/>
      <c r="I112" s="134"/>
      <c r="J112" s="134"/>
    </row>
    <row r="113" spans="3:10" ht="12" customHeight="1">
      <c r="C113" s="132"/>
      <c r="D113" s="132"/>
      <c r="E113" s="132"/>
      <c r="F113" s="132"/>
      <c r="G113" s="132"/>
      <c r="H113" s="133"/>
      <c r="I113" s="134"/>
      <c r="J113" s="134"/>
    </row>
    <row r="114" spans="3:10" ht="12" customHeight="1">
      <c r="C114" s="132"/>
      <c r="D114" s="132"/>
      <c r="E114" s="132"/>
      <c r="F114" s="132"/>
      <c r="G114" s="132"/>
      <c r="H114" s="133"/>
      <c r="I114" s="134"/>
      <c r="J114" s="134"/>
    </row>
    <row r="115" spans="3:10" ht="12" customHeight="1">
      <c r="C115" s="132"/>
      <c r="D115" s="132"/>
      <c r="E115" s="132"/>
      <c r="F115" s="132"/>
      <c r="G115" s="132"/>
      <c r="H115" s="133"/>
      <c r="I115" s="134"/>
      <c r="J115" s="134"/>
    </row>
    <row r="116" spans="3:10" ht="12" customHeight="1">
      <c r="C116" s="132"/>
      <c r="D116" s="132"/>
      <c r="E116" s="132"/>
      <c r="F116" s="132"/>
      <c r="G116" s="132"/>
      <c r="H116" s="133"/>
      <c r="I116" s="134"/>
      <c r="J116" s="134"/>
    </row>
    <row r="117" spans="3:10" ht="12" customHeight="1">
      <c r="C117" s="132"/>
      <c r="D117" s="132"/>
      <c r="E117" s="132"/>
      <c r="F117" s="132"/>
      <c r="G117" s="132"/>
      <c r="H117" s="133"/>
      <c r="I117" s="134"/>
      <c r="J117" s="134"/>
    </row>
    <row r="118" spans="3:10" ht="12" customHeight="1">
      <c r="C118" s="132"/>
      <c r="D118" s="132"/>
      <c r="E118" s="132"/>
      <c r="F118" s="132"/>
      <c r="G118" s="132"/>
      <c r="H118" s="133"/>
      <c r="I118" s="134"/>
      <c r="J118" s="134"/>
    </row>
    <row r="119" spans="3:10" ht="12" customHeight="1">
      <c r="C119" s="132"/>
      <c r="D119" s="132"/>
      <c r="E119" s="132"/>
      <c r="F119" s="132"/>
      <c r="G119" s="132"/>
      <c r="H119" s="133"/>
      <c r="I119" s="134"/>
      <c r="J119" s="134"/>
    </row>
    <row r="120" spans="3:10" ht="12" customHeight="1">
      <c r="C120" s="132"/>
      <c r="D120" s="132"/>
      <c r="E120" s="132"/>
      <c r="F120" s="132"/>
      <c r="G120" s="132"/>
      <c r="H120" s="133"/>
      <c r="I120" s="134"/>
      <c r="J120" s="134"/>
    </row>
    <row r="121" spans="3:10" ht="12" customHeight="1">
      <c r="C121" s="132"/>
      <c r="D121" s="132"/>
      <c r="E121" s="132"/>
      <c r="F121" s="132"/>
      <c r="G121" s="132"/>
      <c r="H121" s="133"/>
      <c r="I121" s="134"/>
      <c r="J121" s="134"/>
    </row>
    <row r="122" spans="3:10" ht="12" customHeight="1">
      <c r="C122" s="132"/>
      <c r="D122" s="132"/>
      <c r="E122" s="132"/>
      <c r="F122" s="132"/>
      <c r="G122" s="132"/>
      <c r="H122" s="133"/>
      <c r="I122" s="134"/>
      <c r="J122" s="134"/>
    </row>
    <row r="123" spans="3:10" ht="12" customHeight="1">
      <c r="C123" s="132"/>
      <c r="D123" s="132"/>
      <c r="E123" s="132"/>
      <c r="F123" s="132"/>
      <c r="G123" s="132"/>
      <c r="H123" s="133"/>
      <c r="I123" s="134"/>
      <c r="J123" s="134"/>
    </row>
    <row r="124" spans="3:10" ht="12" customHeight="1">
      <c r="C124" s="132"/>
      <c r="D124" s="132"/>
      <c r="E124" s="132"/>
      <c r="F124" s="132"/>
      <c r="G124" s="132"/>
      <c r="H124" s="133"/>
      <c r="I124" s="134"/>
      <c r="J124" s="134"/>
    </row>
    <row r="125" spans="3:10" ht="12" customHeight="1">
      <c r="C125" s="132"/>
      <c r="D125" s="132"/>
      <c r="E125" s="132"/>
      <c r="F125" s="132"/>
      <c r="G125" s="132"/>
      <c r="H125" s="133"/>
      <c r="I125" s="134"/>
      <c r="J125" s="134"/>
    </row>
    <row r="126" spans="3:10" ht="12" customHeight="1">
      <c r="C126" s="132"/>
      <c r="D126" s="132"/>
      <c r="E126" s="132"/>
      <c r="F126" s="132"/>
      <c r="G126" s="132"/>
      <c r="H126" s="133"/>
      <c r="I126" s="134"/>
      <c r="J126" s="134"/>
    </row>
    <row r="127" spans="3:10" ht="12" customHeight="1">
      <c r="C127" s="132"/>
      <c r="D127" s="132"/>
      <c r="E127" s="132"/>
      <c r="F127" s="132"/>
      <c r="G127" s="132"/>
      <c r="H127" s="133"/>
      <c r="I127" s="134"/>
      <c r="J127" s="134"/>
    </row>
    <row r="128" spans="3:10" ht="12" customHeight="1">
      <c r="C128" s="132"/>
      <c r="D128" s="132"/>
      <c r="E128" s="132"/>
      <c r="F128" s="132"/>
      <c r="G128" s="132"/>
      <c r="H128" s="133"/>
      <c r="I128" s="134"/>
      <c r="J128" s="134"/>
    </row>
    <row r="129" spans="3:10" ht="12" customHeight="1">
      <c r="C129" s="132"/>
      <c r="D129" s="132"/>
      <c r="E129" s="132"/>
      <c r="F129" s="132"/>
      <c r="G129" s="132"/>
      <c r="H129" s="133"/>
      <c r="I129" s="134"/>
      <c r="J129" s="134"/>
    </row>
    <row r="130" spans="3:10" ht="12" customHeight="1">
      <c r="C130" s="132"/>
      <c r="D130" s="132"/>
      <c r="E130" s="132"/>
      <c r="F130" s="132"/>
      <c r="G130" s="132"/>
      <c r="H130" s="133"/>
      <c r="I130" s="134"/>
      <c r="J130" s="134"/>
    </row>
    <row r="131" spans="3:10" ht="12" customHeight="1">
      <c r="C131" s="132"/>
      <c r="D131" s="132"/>
      <c r="E131" s="132"/>
      <c r="F131" s="132"/>
      <c r="G131" s="132"/>
      <c r="H131" s="133"/>
      <c r="I131" s="134"/>
      <c r="J131" s="134"/>
    </row>
  </sheetData>
  <mergeCells count="15">
    <mergeCell ref="I20:N20"/>
    <mergeCell ref="Q3:Q4"/>
    <mergeCell ref="R3:R4"/>
    <mergeCell ref="I3:K3"/>
    <mergeCell ref="L3:L4"/>
    <mergeCell ref="M3:M4"/>
    <mergeCell ref="N3:N4"/>
    <mergeCell ref="O3:O4"/>
    <mergeCell ref="P3:P4"/>
    <mergeCell ref="F3:H3"/>
    <mergeCell ref="A3:A4"/>
    <mergeCell ref="B3:B4"/>
    <mergeCell ref="C3:C4"/>
    <mergeCell ref="D3:D4"/>
    <mergeCell ref="E3:E4"/>
  </mergeCells>
  <phoneticPr fontId="2" type="noConversion"/>
  <pageMargins left="0.74803149606299213" right="0.35433070866141736" top="1.1811023622047245" bottom="0.78740157480314965" header="0.51181102362204722" footer="0.51181102362204722"/>
  <pageSetup paperSize="9" scale="62" fitToHeight="3" orientation="landscape" r:id="rId1"/>
  <headerFooter alignWithMargins="0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R134"/>
  <sheetViews>
    <sheetView zoomScale="85" zoomScaleNormal="115" zoomScaleSheetLayoutView="85" workbookViewId="0">
      <pane xSplit="3" topLeftCell="D1" activePane="topRight" state="frozen"/>
      <selection activeCell="I42" sqref="I42"/>
      <selection pane="topRight" activeCell="P7" sqref="P7"/>
    </sheetView>
  </sheetViews>
  <sheetFormatPr defaultRowHeight="12" customHeight="1"/>
  <cols>
    <col min="1" max="1" width="3.77734375" style="131" customWidth="1"/>
    <col min="2" max="2" width="30.6640625" style="128" customWidth="1"/>
    <col min="3" max="3" width="24.33203125" style="128" customWidth="1"/>
    <col min="4" max="4" width="11.77734375" style="128" customWidth="1"/>
    <col min="5" max="5" width="7.77734375" style="128" customWidth="1"/>
    <col min="6" max="6" width="11.21875" style="128" customWidth="1"/>
    <col min="7" max="7" width="10.88671875" style="128" customWidth="1"/>
    <col min="8" max="8" width="7.77734375" style="129" customWidth="1"/>
    <col min="9" max="9" width="10.77734375" style="135" customWidth="1"/>
    <col min="10" max="10" width="11.109375" style="135" customWidth="1"/>
    <col min="11" max="11" width="7.5546875" style="156" customWidth="1"/>
    <col min="12" max="12" width="9.21875" style="130" customWidth="1"/>
    <col min="13" max="13" width="8" style="130" customWidth="1"/>
    <col min="14" max="14" width="8.6640625" style="130" customWidth="1"/>
    <col min="15" max="15" width="7.88671875" style="130" customWidth="1"/>
    <col min="16" max="16" width="7" style="130" customWidth="1"/>
    <col min="17" max="17" width="5.6640625" style="126" customWidth="1"/>
    <col min="18" max="18" width="5.33203125" style="123" customWidth="1"/>
    <col min="19" max="16384" width="8.88671875" style="123"/>
  </cols>
  <sheetData>
    <row r="1" spans="1:18" s="120" customFormat="1" ht="50.25" customHeight="1">
      <c r="A1" s="318"/>
      <c r="B1" s="928" t="s">
        <v>514</v>
      </c>
      <c r="C1" s="928"/>
      <c r="D1" s="327" t="s">
        <v>467</v>
      </c>
      <c r="E1" s="319"/>
      <c r="F1" s="318"/>
      <c r="G1" s="318"/>
      <c r="H1" s="116"/>
      <c r="I1" s="116"/>
      <c r="J1" s="116"/>
      <c r="K1" s="234"/>
      <c r="L1" s="116"/>
      <c r="M1" s="116"/>
      <c r="N1" s="116"/>
      <c r="O1" s="116"/>
      <c r="P1" s="116"/>
      <c r="Q1" s="117"/>
      <c r="R1" s="119"/>
    </row>
    <row r="2" spans="1:18" s="119" customFormat="1" ht="9" customHeight="1">
      <c r="A2" s="318"/>
      <c r="B2" s="319"/>
      <c r="C2" s="318"/>
      <c r="D2" s="318"/>
      <c r="E2" s="319"/>
      <c r="F2" s="318"/>
      <c r="G2" s="318"/>
      <c r="H2" s="116"/>
      <c r="I2" s="116"/>
      <c r="J2" s="116"/>
      <c r="K2" s="234"/>
      <c r="L2" s="116"/>
      <c r="M2" s="116"/>
      <c r="N2" s="116"/>
      <c r="O2" s="116"/>
      <c r="P2" s="116"/>
      <c r="Q2" s="117"/>
    </row>
    <row r="3" spans="1:18" s="175" customFormat="1" ht="9.75" customHeight="1">
      <c r="A3" s="320"/>
      <c r="B3" s="320"/>
      <c r="C3" s="320"/>
      <c r="D3" s="320"/>
      <c r="E3" s="320"/>
      <c r="F3" s="320"/>
      <c r="G3" s="320"/>
      <c r="H3" s="321"/>
      <c r="I3" s="174"/>
      <c r="J3" s="174"/>
      <c r="K3" s="174"/>
      <c r="L3" s="174"/>
      <c r="M3" s="174"/>
      <c r="N3" s="174"/>
      <c r="O3" s="174"/>
      <c r="P3" s="174"/>
    </row>
    <row r="4" spans="1:18" s="119" customFormat="1" ht="33.75" customHeight="1" thickBot="1">
      <c r="A4" s="318"/>
      <c r="B4" s="472" t="s">
        <v>300</v>
      </c>
      <c r="C4" s="318"/>
      <c r="D4" s="318"/>
      <c r="E4" s="319"/>
      <c r="F4" s="318"/>
      <c r="G4" s="318"/>
      <c r="H4" s="116"/>
      <c r="I4" s="116"/>
      <c r="J4" s="116"/>
      <c r="K4" s="234"/>
      <c r="L4" s="116"/>
      <c r="M4" s="116"/>
      <c r="N4" s="116"/>
      <c r="O4" s="116"/>
      <c r="P4" s="116"/>
      <c r="Q4" s="117"/>
    </row>
    <row r="5" spans="1:18" s="121" customFormat="1" ht="33" customHeight="1">
      <c r="A5" s="913" t="s">
        <v>377</v>
      </c>
      <c r="B5" s="915" t="s">
        <v>4</v>
      </c>
      <c r="C5" s="917" t="s">
        <v>5</v>
      </c>
      <c r="D5" s="917" t="s">
        <v>6</v>
      </c>
      <c r="E5" s="919" t="s">
        <v>9</v>
      </c>
      <c r="F5" s="910" t="s">
        <v>10</v>
      </c>
      <c r="G5" s="911"/>
      <c r="H5" s="912"/>
      <c r="I5" s="911" t="s">
        <v>11</v>
      </c>
      <c r="J5" s="911"/>
      <c r="K5" s="912"/>
      <c r="L5" s="926" t="s">
        <v>12</v>
      </c>
      <c r="M5" s="919" t="s">
        <v>13</v>
      </c>
      <c r="N5" s="919" t="s">
        <v>302</v>
      </c>
      <c r="O5" s="922" t="s">
        <v>14</v>
      </c>
      <c r="P5" s="922" t="s">
        <v>15</v>
      </c>
      <c r="Q5" s="922" t="s">
        <v>16</v>
      </c>
      <c r="R5" s="924" t="s">
        <v>378</v>
      </c>
    </row>
    <row r="6" spans="1:18" s="121" customFormat="1" ht="33" customHeight="1">
      <c r="A6" s="914"/>
      <c r="B6" s="916"/>
      <c r="C6" s="918"/>
      <c r="D6" s="918"/>
      <c r="E6" s="920"/>
      <c r="F6" s="168" t="s">
        <v>17</v>
      </c>
      <c r="G6" s="168" t="s">
        <v>18</v>
      </c>
      <c r="H6" s="169" t="s">
        <v>19</v>
      </c>
      <c r="I6" s="168" t="s">
        <v>20</v>
      </c>
      <c r="J6" s="168" t="s">
        <v>21</v>
      </c>
      <c r="K6" s="169" t="s">
        <v>22</v>
      </c>
      <c r="L6" s="927"/>
      <c r="M6" s="920"/>
      <c r="N6" s="920"/>
      <c r="O6" s="923"/>
      <c r="P6" s="923"/>
      <c r="Q6" s="923"/>
      <c r="R6" s="925"/>
    </row>
    <row r="7" spans="1:18" s="173" customFormat="1" ht="32.25" customHeight="1">
      <c r="A7" s="637">
        <v>1</v>
      </c>
      <c r="B7" s="178" t="s">
        <v>477</v>
      </c>
      <c r="C7" s="649" t="s">
        <v>380</v>
      </c>
      <c r="D7" s="652" t="s">
        <v>383</v>
      </c>
      <c r="E7" s="638">
        <v>597</v>
      </c>
      <c r="F7" s="639">
        <v>36705</v>
      </c>
      <c r="G7" s="639">
        <v>38503</v>
      </c>
      <c r="H7" s="640">
        <f t="shared" ref="H7:H16" si="0">IF(G7-F7+1&gt;=2*365,2*365,G7-F7+1)</f>
        <v>730</v>
      </c>
      <c r="I7" s="639">
        <v>36705</v>
      </c>
      <c r="J7" s="656">
        <v>38503</v>
      </c>
      <c r="K7" s="640">
        <f t="shared" ref="K7:K16" si="1">IF(J7-I7+1&gt;=2*365,2*365,J7-I7+1)</f>
        <v>730</v>
      </c>
      <c r="L7" s="718" t="s">
        <v>454</v>
      </c>
      <c r="M7" s="638">
        <v>0</v>
      </c>
      <c r="N7" s="643">
        <v>1</v>
      </c>
      <c r="O7" s="644">
        <f>(E7-M7)</f>
        <v>597</v>
      </c>
      <c r="P7" s="645">
        <f>O7/(배점기준!$G$3/1000)</f>
        <v>1.0610503865635832</v>
      </c>
      <c r="Q7" s="646">
        <f>(IF(O7&lt;100,0,IF(P7&gt;=2.5,3,IF(P7&gt;=2,2,IF(P7&gt;=1.5,1.5,IF(P7&gt;=1,1,IF(P7&gt;=0.5,0.5,0.25)))))))*K7/H7*N7</f>
        <v>1</v>
      </c>
      <c r="R7" s="650" t="s">
        <v>408</v>
      </c>
    </row>
    <row r="8" spans="1:18" s="173" customFormat="1" ht="32.25" customHeight="1">
      <c r="A8" s="637">
        <v>2</v>
      </c>
      <c r="B8" s="178" t="s">
        <v>478</v>
      </c>
      <c r="C8" s="649" t="s">
        <v>379</v>
      </c>
      <c r="D8" s="647" t="s">
        <v>314</v>
      </c>
      <c r="E8" s="638">
        <v>831</v>
      </c>
      <c r="F8" s="639">
        <v>37817</v>
      </c>
      <c r="G8" s="639">
        <v>38898</v>
      </c>
      <c r="H8" s="640">
        <f t="shared" si="0"/>
        <v>730</v>
      </c>
      <c r="I8" s="639">
        <v>37817</v>
      </c>
      <c r="J8" s="639">
        <v>38898</v>
      </c>
      <c r="K8" s="640">
        <f t="shared" si="1"/>
        <v>730</v>
      </c>
      <c r="L8" s="718" t="s">
        <v>454</v>
      </c>
      <c r="M8" s="638">
        <v>0</v>
      </c>
      <c r="N8" s="643">
        <v>1</v>
      </c>
      <c r="O8" s="644">
        <f t="shared" ref="O8:O16" si="2">(E8-M8)</f>
        <v>831</v>
      </c>
      <c r="P8" s="645">
        <f>O8/(배점기준!$G$3/1000)</f>
        <v>1.4769394828045854</v>
      </c>
      <c r="Q8" s="646">
        <f t="shared" ref="Q8:Q16" si="3">(IF(O8&lt;100,0,IF(P8&gt;=2.5,3,IF(P8&gt;=2,2,IF(P8&gt;=1.5,1.5,IF(P8&gt;=1,1,IF(P8&gt;=0.5,0.5,0.25)))))))*K8/H8*N8</f>
        <v>1</v>
      </c>
      <c r="R8" s="650" t="s">
        <v>409</v>
      </c>
    </row>
    <row r="9" spans="1:18" s="175" customFormat="1" ht="32.25" customHeight="1">
      <c r="A9" s="637">
        <v>3</v>
      </c>
      <c r="B9" s="178" t="s">
        <v>479</v>
      </c>
      <c r="C9" s="649" t="s">
        <v>379</v>
      </c>
      <c r="D9" s="647" t="s">
        <v>314</v>
      </c>
      <c r="E9" s="638">
        <v>875</v>
      </c>
      <c r="F9" s="639">
        <v>38353</v>
      </c>
      <c r="G9" s="639">
        <v>39082</v>
      </c>
      <c r="H9" s="640">
        <f t="shared" si="0"/>
        <v>730</v>
      </c>
      <c r="I9" s="639">
        <v>38353</v>
      </c>
      <c r="J9" s="639">
        <v>39082</v>
      </c>
      <c r="K9" s="640">
        <f t="shared" si="1"/>
        <v>730</v>
      </c>
      <c r="L9" s="718" t="s">
        <v>454</v>
      </c>
      <c r="M9" s="638">
        <v>0</v>
      </c>
      <c r="N9" s="643">
        <v>1</v>
      </c>
      <c r="O9" s="644">
        <f t="shared" si="2"/>
        <v>875</v>
      </c>
      <c r="P9" s="645">
        <f>O9/(배점기준!$G$3/1000)</f>
        <v>1.5551408513285347</v>
      </c>
      <c r="Q9" s="646">
        <f t="shared" si="3"/>
        <v>1.5</v>
      </c>
      <c r="R9" s="650" t="s">
        <v>410</v>
      </c>
    </row>
    <row r="10" spans="1:18" s="175" customFormat="1" ht="32.25" customHeight="1">
      <c r="A10" s="637">
        <v>4</v>
      </c>
      <c r="B10" s="178" t="s">
        <v>480</v>
      </c>
      <c r="C10" s="649" t="s">
        <v>379</v>
      </c>
      <c r="D10" s="647" t="s">
        <v>316</v>
      </c>
      <c r="E10" s="638">
        <v>338</v>
      </c>
      <c r="F10" s="641">
        <v>38991</v>
      </c>
      <c r="G10" s="641">
        <v>39813</v>
      </c>
      <c r="H10" s="640">
        <f t="shared" si="0"/>
        <v>730</v>
      </c>
      <c r="I10" s="639">
        <v>38991</v>
      </c>
      <c r="J10" s="639">
        <v>39629</v>
      </c>
      <c r="K10" s="640">
        <f t="shared" si="1"/>
        <v>639</v>
      </c>
      <c r="L10" s="718" t="s">
        <v>454</v>
      </c>
      <c r="M10" s="638">
        <v>0</v>
      </c>
      <c r="N10" s="643">
        <v>1</v>
      </c>
      <c r="O10" s="644">
        <f t="shared" si="2"/>
        <v>338</v>
      </c>
      <c r="P10" s="645">
        <f>O10/(배점기준!$G$3/1000)</f>
        <v>0.60072869457033684</v>
      </c>
      <c r="Q10" s="646">
        <f t="shared" si="3"/>
        <v>0.43767123287671234</v>
      </c>
      <c r="R10" s="650" t="s">
        <v>412</v>
      </c>
    </row>
    <row r="11" spans="1:18" s="175" customFormat="1" ht="32.25" customHeight="1">
      <c r="A11" s="637">
        <v>5</v>
      </c>
      <c r="B11" s="178" t="s">
        <v>481</v>
      </c>
      <c r="C11" s="649" t="s">
        <v>379</v>
      </c>
      <c r="D11" s="647" t="s">
        <v>314</v>
      </c>
      <c r="E11" s="638">
        <v>381</v>
      </c>
      <c r="F11" s="641">
        <v>39374</v>
      </c>
      <c r="G11" s="639">
        <v>41234</v>
      </c>
      <c r="H11" s="640">
        <f>IF(G11-F11+1&gt;=2*365,2*365,G11-F11+1)</f>
        <v>730</v>
      </c>
      <c r="I11" s="641">
        <v>39374</v>
      </c>
      <c r="J11" s="639">
        <v>40178</v>
      </c>
      <c r="K11" s="640">
        <f>IF(J11-I11+1&gt;=2*365,2*365,J11-I11+1)</f>
        <v>730</v>
      </c>
      <c r="L11" s="718" t="s">
        <v>454</v>
      </c>
      <c r="M11" s="638"/>
      <c r="N11" s="643">
        <v>1</v>
      </c>
      <c r="O11" s="644">
        <f t="shared" si="2"/>
        <v>381</v>
      </c>
      <c r="P11" s="645">
        <f>O11/(배점기준!$G$3/1000)</f>
        <v>0.67715275926419627</v>
      </c>
      <c r="Q11" s="646">
        <f t="shared" si="3"/>
        <v>0.5</v>
      </c>
      <c r="R11" s="650">
        <v>12</v>
      </c>
    </row>
    <row r="12" spans="1:18" s="175" customFormat="1" ht="32.25" customHeight="1">
      <c r="A12" s="637">
        <v>6</v>
      </c>
      <c r="B12" s="649" t="s">
        <v>482</v>
      </c>
      <c r="C12" s="649" t="s">
        <v>379</v>
      </c>
      <c r="D12" s="647" t="s">
        <v>314</v>
      </c>
      <c r="E12" s="638">
        <v>244</v>
      </c>
      <c r="F12" s="639">
        <v>39517</v>
      </c>
      <c r="G12" s="639">
        <v>40421</v>
      </c>
      <c r="H12" s="640">
        <f t="shared" si="0"/>
        <v>730</v>
      </c>
      <c r="I12" s="639">
        <v>39517</v>
      </c>
      <c r="J12" s="639">
        <v>40421</v>
      </c>
      <c r="K12" s="640">
        <f t="shared" si="1"/>
        <v>730</v>
      </c>
      <c r="L12" s="718" t="s">
        <v>454</v>
      </c>
      <c r="M12" s="638">
        <v>0</v>
      </c>
      <c r="N12" s="643">
        <v>1</v>
      </c>
      <c r="O12" s="644">
        <f t="shared" si="2"/>
        <v>244</v>
      </c>
      <c r="P12" s="645">
        <f>O12/(배점기준!$G$3/1000)</f>
        <v>0.43366213454189995</v>
      </c>
      <c r="Q12" s="646">
        <f t="shared" si="3"/>
        <v>0.25</v>
      </c>
      <c r="R12" s="650">
        <v>3</v>
      </c>
    </row>
    <row r="13" spans="1:18" s="173" customFormat="1" ht="32.25" customHeight="1">
      <c r="A13" s="637">
        <v>7</v>
      </c>
      <c r="B13" s="649" t="s">
        <v>483</v>
      </c>
      <c r="C13" s="649" t="s">
        <v>379</v>
      </c>
      <c r="D13" s="647" t="s">
        <v>314</v>
      </c>
      <c r="E13" s="638">
        <v>965</v>
      </c>
      <c r="F13" s="641">
        <v>39650</v>
      </c>
      <c r="G13" s="641">
        <v>41172</v>
      </c>
      <c r="H13" s="640">
        <f t="shared" si="0"/>
        <v>730</v>
      </c>
      <c r="I13" s="170">
        <v>39651</v>
      </c>
      <c r="J13" s="170">
        <v>40602</v>
      </c>
      <c r="K13" s="640">
        <f t="shared" si="1"/>
        <v>730</v>
      </c>
      <c r="L13" s="718" t="s">
        <v>454</v>
      </c>
      <c r="M13" s="638"/>
      <c r="N13" s="643">
        <v>1</v>
      </c>
      <c r="O13" s="644">
        <f t="shared" si="2"/>
        <v>965</v>
      </c>
      <c r="P13" s="645">
        <f>O13/(배점기준!$G$3/1000)</f>
        <v>1.7150981960366125</v>
      </c>
      <c r="Q13" s="646">
        <f t="shared" si="3"/>
        <v>1.5</v>
      </c>
      <c r="R13" s="650">
        <v>11</v>
      </c>
    </row>
    <row r="14" spans="1:18" s="173" customFormat="1" ht="32.25" customHeight="1">
      <c r="A14" s="637">
        <v>8</v>
      </c>
      <c r="B14" s="649" t="s">
        <v>484</v>
      </c>
      <c r="C14" s="649" t="s">
        <v>379</v>
      </c>
      <c r="D14" s="647" t="s">
        <v>314</v>
      </c>
      <c r="E14" s="638">
        <v>812</v>
      </c>
      <c r="F14" s="641">
        <v>39790</v>
      </c>
      <c r="G14" s="641">
        <v>41049</v>
      </c>
      <c r="H14" s="640">
        <f t="shared" si="0"/>
        <v>730</v>
      </c>
      <c r="I14" s="176">
        <v>39790</v>
      </c>
      <c r="J14" s="170">
        <v>41049</v>
      </c>
      <c r="K14" s="640">
        <f t="shared" si="1"/>
        <v>730</v>
      </c>
      <c r="L14" s="718" t="s">
        <v>454</v>
      </c>
      <c r="M14" s="638"/>
      <c r="N14" s="643">
        <v>1</v>
      </c>
      <c r="O14" s="644">
        <f t="shared" si="2"/>
        <v>812</v>
      </c>
      <c r="P14" s="645">
        <f>O14/(배점기준!$G$3/1000)</f>
        <v>1.4431707100328801</v>
      </c>
      <c r="Q14" s="646">
        <f t="shared" si="3"/>
        <v>1</v>
      </c>
      <c r="R14" s="650">
        <v>9</v>
      </c>
    </row>
    <row r="15" spans="1:18" s="173" customFormat="1" ht="32.25" customHeight="1">
      <c r="A15" s="637">
        <v>9</v>
      </c>
      <c r="B15" s="649" t="s">
        <v>485</v>
      </c>
      <c r="C15" s="649" t="s">
        <v>380</v>
      </c>
      <c r="D15" s="647" t="s">
        <v>315</v>
      </c>
      <c r="E15" s="638">
        <v>1755</v>
      </c>
      <c r="F15" s="641">
        <v>39812</v>
      </c>
      <c r="G15" s="639">
        <v>41631</v>
      </c>
      <c r="H15" s="640">
        <f t="shared" si="0"/>
        <v>730</v>
      </c>
      <c r="I15" s="641">
        <v>39818</v>
      </c>
      <c r="J15" s="639">
        <v>41631</v>
      </c>
      <c r="K15" s="640">
        <f t="shared" si="1"/>
        <v>730</v>
      </c>
      <c r="L15" s="718" t="s">
        <v>454</v>
      </c>
      <c r="M15" s="638"/>
      <c r="N15" s="643">
        <v>1</v>
      </c>
      <c r="O15" s="644">
        <f t="shared" si="2"/>
        <v>1755</v>
      </c>
      <c r="P15" s="645">
        <f>O15/(배점기준!$G$3/1000)</f>
        <v>3.1191682218075183</v>
      </c>
      <c r="Q15" s="646">
        <f t="shared" si="3"/>
        <v>3</v>
      </c>
      <c r="R15" s="650">
        <v>15</v>
      </c>
    </row>
    <row r="16" spans="1:18" s="173" customFormat="1" ht="32.25" customHeight="1">
      <c r="A16" s="637">
        <v>10</v>
      </c>
      <c r="B16" s="178" t="s">
        <v>486</v>
      </c>
      <c r="C16" s="178" t="s">
        <v>313</v>
      </c>
      <c r="D16" s="317" t="s">
        <v>314</v>
      </c>
      <c r="E16" s="638">
        <v>217</v>
      </c>
      <c r="F16" s="639">
        <v>39861</v>
      </c>
      <c r="G16" s="639">
        <v>40418</v>
      </c>
      <c r="H16" s="640">
        <f t="shared" si="0"/>
        <v>558</v>
      </c>
      <c r="I16" s="639">
        <v>39861</v>
      </c>
      <c r="J16" s="639">
        <v>40418</v>
      </c>
      <c r="K16" s="640">
        <f t="shared" si="1"/>
        <v>558</v>
      </c>
      <c r="L16" s="718" t="s">
        <v>454</v>
      </c>
      <c r="M16" s="638"/>
      <c r="N16" s="643">
        <v>1</v>
      </c>
      <c r="O16" s="644">
        <f t="shared" si="2"/>
        <v>217</v>
      </c>
      <c r="P16" s="645">
        <f>O16/(배점기준!$G$3/1000)</f>
        <v>0.38567493112947659</v>
      </c>
      <c r="Q16" s="646">
        <f t="shared" si="3"/>
        <v>0.25</v>
      </c>
      <c r="R16" s="650">
        <v>2</v>
      </c>
    </row>
    <row r="17" spans="1:18" s="173" customFormat="1" ht="32.25" customHeight="1">
      <c r="A17" s="637"/>
      <c r="B17" s="649"/>
      <c r="C17" s="649"/>
      <c r="D17" s="653"/>
      <c r="E17" s="638"/>
      <c r="F17" s="641"/>
      <c r="G17" s="639"/>
      <c r="H17" s="640"/>
      <c r="I17" s="641"/>
      <c r="J17" s="639"/>
      <c r="K17" s="640"/>
      <c r="L17" s="642"/>
      <c r="M17" s="638"/>
      <c r="N17" s="643"/>
      <c r="O17" s="644"/>
      <c r="P17" s="645"/>
      <c r="Q17" s="646"/>
      <c r="R17" s="650"/>
    </row>
    <row r="18" spans="1:18" s="173" customFormat="1" ht="32.25" customHeight="1">
      <c r="A18" s="637"/>
      <c r="B18" s="649"/>
      <c r="C18" s="649"/>
      <c r="D18" s="648"/>
      <c r="E18" s="638"/>
      <c r="F18" s="641"/>
      <c r="G18" s="639"/>
      <c r="H18" s="640"/>
      <c r="I18" s="641"/>
      <c r="J18" s="639"/>
      <c r="K18" s="640"/>
      <c r="L18" s="642"/>
      <c r="M18" s="638"/>
      <c r="N18" s="643"/>
      <c r="O18" s="644"/>
      <c r="P18" s="645"/>
      <c r="Q18" s="646"/>
      <c r="R18" s="650"/>
    </row>
    <row r="19" spans="1:18" s="173" customFormat="1" ht="32.25" customHeight="1">
      <c r="A19" s="177"/>
      <c r="B19" s="178"/>
      <c r="C19" s="178"/>
      <c r="D19" s="178"/>
      <c r="E19" s="179"/>
      <c r="F19" s="176"/>
      <c r="G19" s="176"/>
      <c r="H19" s="640"/>
      <c r="I19" s="639"/>
      <c r="J19" s="639"/>
      <c r="K19" s="640"/>
      <c r="L19" s="642"/>
      <c r="M19" s="638"/>
      <c r="N19" s="643"/>
      <c r="O19" s="644"/>
      <c r="P19" s="645"/>
      <c r="Q19" s="646"/>
      <c r="R19" s="650"/>
    </row>
    <row r="20" spans="1:18" s="173" customFormat="1" ht="32.25" customHeight="1">
      <c r="A20" s="930" t="s">
        <v>8</v>
      </c>
      <c r="B20" s="931"/>
      <c r="C20" s="931"/>
      <c r="D20" s="931"/>
      <c r="E20" s="931"/>
      <c r="F20" s="931"/>
      <c r="G20" s="931"/>
      <c r="H20" s="931"/>
      <c r="I20" s="931"/>
      <c r="J20" s="931"/>
      <c r="K20" s="931"/>
      <c r="L20" s="931"/>
      <c r="M20" s="931"/>
      <c r="N20" s="931"/>
      <c r="O20" s="932"/>
      <c r="P20" s="328"/>
      <c r="Q20" s="337">
        <f>SUM(Q7:Q19)</f>
        <v>10.437671232876713</v>
      </c>
      <c r="R20" s="634"/>
    </row>
    <row r="21" spans="1:18" s="173" customFormat="1" ht="32.25" customHeight="1" thickBot="1">
      <c r="A21" s="719" t="s">
        <v>390</v>
      </c>
      <c r="B21" s="720"/>
      <c r="C21" s="720"/>
      <c r="D21" s="720"/>
      <c r="E21" s="720"/>
      <c r="F21" s="720"/>
      <c r="G21" s="720"/>
      <c r="H21" s="720"/>
      <c r="I21" s="921" t="s">
        <v>455</v>
      </c>
      <c r="J21" s="921"/>
      <c r="K21" s="921"/>
      <c r="L21" s="921"/>
      <c r="M21" s="921"/>
      <c r="N21" s="921"/>
      <c r="O21" s="721"/>
      <c r="P21" s="329"/>
      <c r="Q21" s="336">
        <f>Q20</f>
        <v>10.437671232876713</v>
      </c>
      <c r="R21" s="635"/>
    </row>
    <row r="22" spans="1:18" s="175" customFormat="1" ht="27.75" customHeight="1">
      <c r="A22" s="181" t="s">
        <v>24</v>
      </c>
      <c r="B22" s="929" t="s">
        <v>25</v>
      </c>
      <c r="C22" s="929"/>
      <c r="D22" s="929"/>
      <c r="E22" s="929"/>
      <c r="F22" s="929"/>
      <c r="G22" s="929"/>
      <c r="H22" s="929"/>
      <c r="I22" s="929"/>
      <c r="J22" s="929"/>
      <c r="K22" s="929"/>
      <c r="L22" s="929"/>
      <c r="M22" s="929"/>
      <c r="N22" s="929"/>
      <c r="O22" s="929"/>
      <c r="P22" s="929"/>
      <c r="Q22" s="182"/>
      <c r="R22" s="183"/>
    </row>
    <row r="23" spans="1:18" s="183" customFormat="1" ht="19.5" customHeight="1">
      <c r="A23" s="206">
        <v>1</v>
      </c>
      <c r="B23" s="152" t="s">
        <v>301</v>
      </c>
      <c r="C23" s="152"/>
      <c r="D23" s="152"/>
      <c r="E23" s="152"/>
      <c r="F23" s="152"/>
      <c r="G23" s="152"/>
      <c r="H23" s="153"/>
      <c r="I23" s="153"/>
      <c r="J23" s="153"/>
      <c r="K23" s="322"/>
      <c r="L23" s="154"/>
      <c r="M23" s="154"/>
      <c r="N23" s="154"/>
      <c r="O23" s="154"/>
      <c r="P23" s="154"/>
      <c r="Q23" s="153"/>
      <c r="R23" s="153"/>
    </row>
    <row r="24" spans="1:18" s="153" customFormat="1" ht="18.75" customHeight="1">
      <c r="A24" s="206">
        <v>2</v>
      </c>
      <c r="B24" s="151" t="s">
        <v>234</v>
      </c>
      <c r="C24" s="152"/>
      <c r="D24" s="152"/>
      <c r="E24" s="152"/>
      <c r="F24" s="155"/>
      <c r="G24" s="155"/>
      <c r="H24" s="155"/>
      <c r="I24" s="155"/>
      <c r="J24" s="155"/>
      <c r="L24" s="151"/>
      <c r="M24" s="151"/>
      <c r="N24" s="151"/>
      <c r="O24" s="151"/>
      <c r="P24" s="151"/>
      <c r="Q24" s="151"/>
      <c r="R24" s="151"/>
    </row>
    <row r="25" spans="1:18" s="151" customFormat="1" ht="42.75" customHeight="1">
      <c r="A25" s="206">
        <v>3</v>
      </c>
      <c r="B25" s="152" t="s">
        <v>26</v>
      </c>
      <c r="C25" s="152"/>
      <c r="D25" s="152"/>
      <c r="E25" s="152"/>
      <c r="F25" s="155"/>
      <c r="G25" s="155"/>
      <c r="H25" s="155"/>
      <c r="I25" s="155"/>
      <c r="J25" s="155"/>
      <c r="K25" s="153"/>
    </row>
    <row r="26" spans="1:18" s="151" customFormat="1" ht="18.75" customHeight="1">
      <c r="A26" s="206">
        <v>4</v>
      </c>
      <c r="B26" s="152" t="s">
        <v>231</v>
      </c>
      <c r="C26" s="152"/>
      <c r="D26" s="152"/>
      <c r="E26" s="152"/>
      <c r="F26" s="152"/>
      <c r="G26" s="152"/>
      <c r="H26" s="153"/>
      <c r="I26" s="155"/>
      <c r="J26" s="155"/>
      <c r="K26" s="153"/>
    </row>
    <row r="27" spans="1:18" s="151" customFormat="1" ht="18.75" customHeight="1">
      <c r="A27" s="206">
        <v>5</v>
      </c>
      <c r="B27" s="158" t="s">
        <v>33</v>
      </c>
      <c r="C27" s="158"/>
      <c r="D27" s="158"/>
      <c r="E27" s="158"/>
      <c r="F27" s="152"/>
      <c r="G27" s="152"/>
      <c r="H27" s="153"/>
      <c r="I27" s="155"/>
      <c r="J27" s="155"/>
      <c r="K27" s="153"/>
    </row>
    <row r="28" spans="1:18" s="151" customFormat="1" ht="18.75" customHeight="1">
      <c r="A28" s="153"/>
      <c r="B28" s="158"/>
      <c r="C28" s="158"/>
      <c r="D28" s="158"/>
      <c r="E28" s="158"/>
      <c r="F28" s="152"/>
      <c r="G28" s="152"/>
      <c r="H28" s="153"/>
      <c r="I28" s="153"/>
      <c r="J28" s="153"/>
      <c r="K28" s="322"/>
      <c r="L28" s="154"/>
      <c r="M28" s="154"/>
      <c r="N28" s="154"/>
      <c r="O28" s="154"/>
      <c r="P28" s="154"/>
      <c r="Q28" s="153"/>
      <c r="R28" s="153"/>
    </row>
    <row r="29" spans="1:18" s="153" customFormat="1" ht="15" customHeight="1">
      <c r="B29" s="158"/>
      <c r="C29" s="158"/>
      <c r="D29" s="158"/>
      <c r="E29" s="158"/>
      <c r="F29" s="152"/>
      <c r="G29" s="152"/>
      <c r="K29" s="322"/>
      <c r="L29" s="154"/>
      <c r="M29" s="154"/>
      <c r="N29" s="154"/>
      <c r="O29" s="154"/>
      <c r="P29" s="154"/>
    </row>
    <row r="30" spans="1:18" s="153" customFormat="1" ht="15" customHeight="1">
      <c r="A30" s="152"/>
      <c r="B30" s="152"/>
      <c r="C30" s="152"/>
      <c r="D30" s="152"/>
      <c r="E30" s="152"/>
      <c r="F30" s="184"/>
      <c r="G30" s="184"/>
      <c r="K30" s="197"/>
      <c r="L30" s="185"/>
      <c r="M30" s="185"/>
      <c r="N30" s="185"/>
      <c r="O30" s="185"/>
      <c r="P30" s="185"/>
      <c r="Q30" s="186"/>
      <c r="R30" s="183"/>
    </row>
    <row r="31" spans="1:18" s="183" customFormat="1" ht="15" customHeight="1">
      <c r="A31" s="131"/>
      <c r="B31" s="140"/>
      <c r="C31" s="140"/>
      <c r="D31" s="140"/>
      <c r="E31" s="140"/>
      <c r="F31" s="132"/>
      <c r="G31" s="132"/>
      <c r="H31" s="133"/>
      <c r="I31" s="134"/>
      <c r="J31" s="134"/>
      <c r="K31" s="156"/>
      <c r="L31" s="130"/>
      <c r="M31" s="130"/>
      <c r="N31" s="130"/>
      <c r="O31" s="130"/>
      <c r="P31" s="130"/>
      <c r="Q31" s="126"/>
      <c r="R31" s="123"/>
    </row>
    <row r="32" spans="1:18" ht="15" customHeight="1">
      <c r="C32" s="132"/>
      <c r="D32" s="132"/>
      <c r="E32" s="132"/>
      <c r="F32" s="132"/>
      <c r="G32" s="132"/>
      <c r="H32" s="133"/>
      <c r="I32" s="134"/>
      <c r="J32" s="134"/>
    </row>
    <row r="33" spans="1:18" ht="15" customHeight="1">
      <c r="C33" s="132"/>
      <c r="D33" s="132"/>
      <c r="E33" s="132"/>
      <c r="F33" s="132"/>
      <c r="G33" s="132"/>
      <c r="H33" s="133"/>
      <c r="I33" s="134"/>
      <c r="J33" s="134"/>
    </row>
    <row r="34" spans="1:18" ht="15" customHeight="1">
      <c r="C34" s="132"/>
      <c r="D34" s="132"/>
      <c r="E34" s="132"/>
      <c r="F34" s="132"/>
      <c r="G34" s="132"/>
      <c r="H34" s="133"/>
      <c r="I34" s="134"/>
      <c r="J34" s="134"/>
    </row>
    <row r="35" spans="1:18" s="156" customFormat="1" ht="12" customHeight="1">
      <c r="A35" s="131"/>
      <c r="B35" s="128"/>
      <c r="C35" s="132"/>
      <c r="D35" s="132"/>
      <c r="E35" s="132"/>
      <c r="F35" s="132"/>
      <c r="G35" s="132"/>
      <c r="H35" s="133"/>
      <c r="I35" s="134"/>
      <c r="J35" s="134"/>
      <c r="L35" s="130"/>
      <c r="M35" s="130"/>
      <c r="N35" s="130"/>
      <c r="O35" s="130"/>
      <c r="P35" s="130"/>
      <c r="Q35" s="126"/>
      <c r="R35" s="123"/>
    </row>
    <row r="36" spans="1:18" s="156" customFormat="1" ht="12" customHeight="1">
      <c r="A36" s="131"/>
      <c r="B36" s="128"/>
      <c r="C36" s="132"/>
      <c r="D36" s="132"/>
      <c r="E36" s="132"/>
      <c r="F36" s="132"/>
      <c r="G36" s="132"/>
      <c r="H36" s="133"/>
      <c r="I36" s="134"/>
      <c r="J36" s="134"/>
      <c r="L36" s="130"/>
      <c r="M36" s="130"/>
      <c r="N36" s="130"/>
      <c r="O36" s="130"/>
      <c r="P36" s="130"/>
      <c r="Q36" s="126"/>
      <c r="R36" s="123"/>
    </row>
    <row r="37" spans="1:18" s="156" customFormat="1" ht="12" customHeight="1">
      <c r="A37" s="131"/>
      <c r="B37" s="128"/>
      <c r="C37" s="132"/>
      <c r="D37" s="132"/>
      <c r="E37" s="132"/>
      <c r="F37" s="132"/>
      <c r="G37" s="132"/>
      <c r="H37" s="133"/>
      <c r="I37" s="134"/>
      <c r="J37" s="134"/>
      <c r="L37" s="130"/>
      <c r="M37" s="130"/>
      <c r="N37" s="130"/>
      <c r="O37" s="130"/>
      <c r="P37" s="130"/>
      <c r="Q37" s="126"/>
      <c r="R37" s="123"/>
    </row>
    <row r="38" spans="1:18" s="156" customFormat="1" ht="12" customHeight="1">
      <c r="A38" s="131"/>
      <c r="B38" s="128"/>
      <c r="C38" s="132"/>
      <c r="D38" s="132"/>
      <c r="E38" s="132"/>
      <c r="F38" s="132"/>
      <c r="G38" s="132"/>
      <c r="H38" s="133"/>
      <c r="I38" s="134"/>
      <c r="J38" s="134"/>
      <c r="L38" s="130"/>
      <c r="M38" s="130"/>
      <c r="N38" s="130"/>
      <c r="O38" s="130"/>
      <c r="P38" s="130"/>
      <c r="Q38" s="126"/>
      <c r="R38" s="123"/>
    </row>
    <row r="39" spans="1:18" s="156" customFormat="1" ht="12" customHeight="1">
      <c r="A39" s="131"/>
      <c r="B39" s="128"/>
      <c r="C39" s="132"/>
      <c r="D39" s="132"/>
      <c r="E39" s="132"/>
      <c r="F39" s="132"/>
      <c r="G39" s="132"/>
      <c r="H39" s="133"/>
      <c r="I39" s="134"/>
      <c r="J39" s="134"/>
      <c r="L39" s="130"/>
      <c r="M39" s="130"/>
      <c r="N39" s="130"/>
      <c r="O39" s="130"/>
      <c r="P39" s="130"/>
      <c r="Q39" s="126"/>
      <c r="R39" s="123"/>
    </row>
    <row r="40" spans="1:18" s="156" customFormat="1" ht="12" customHeight="1">
      <c r="A40" s="131"/>
      <c r="B40" s="128"/>
      <c r="C40" s="132"/>
      <c r="D40" s="132"/>
      <c r="E40" s="132"/>
      <c r="F40" s="132"/>
      <c r="G40" s="132"/>
      <c r="H40" s="133"/>
      <c r="I40" s="134"/>
      <c r="J40" s="134"/>
      <c r="L40" s="130"/>
      <c r="M40" s="130"/>
      <c r="N40" s="130"/>
      <c r="O40" s="130"/>
      <c r="P40" s="130"/>
      <c r="Q40" s="126"/>
      <c r="R40" s="123"/>
    </row>
    <row r="41" spans="1:18" s="156" customFormat="1" ht="12" customHeight="1">
      <c r="A41" s="131"/>
      <c r="B41" s="128"/>
      <c r="C41" s="132"/>
      <c r="D41" s="132"/>
      <c r="E41" s="132"/>
      <c r="F41" s="132"/>
      <c r="G41" s="132"/>
      <c r="H41" s="133"/>
      <c r="I41" s="134"/>
      <c r="J41" s="134"/>
      <c r="L41" s="130"/>
      <c r="M41" s="130"/>
      <c r="N41" s="130"/>
      <c r="O41" s="130"/>
      <c r="P41" s="130"/>
      <c r="Q41" s="126"/>
      <c r="R41" s="123"/>
    </row>
    <row r="42" spans="1:18" s="156" customFormat="1" ht="12" customHeight="1">
      <c r="A42" s="131"/>
      <c r="B42" s="128"/>
      <c r="C42" s="132"/>
      <c r="D42" s="132"/>
      <c r="E42" s="132"/>
      <c r="F42" s="132"/>
      <c r="G42" s="132"/>
      <c r="H42" s="133"/>
      <c r="I42" s="134"/>
      <c r="J42" s="134"/>
      <c r="L42" s="130"/>
      <c r="M42" s="130"/>
      <c r="N42" s="130"/>
      <c r="O42" s="130"/>
      <c r="P42" s="130"/>
      <c r="Q42" s="126"/>
      <c r="R42" s="123"/>
    </row>
    <row r="43" spans="1:18" s="156" customFormat="1" ht="12" customHeight="1">
      <c r="A43" s="131"/>
      <c r="B43" s="128"/>
      <c r="C43" s="132"/>
      <c r="D43" s="132"/>
      <c r="E43" s="132"/>
      <c r="F43" s="132"/>
      <c r="G43" s="132"/>
      <c r="H43" s="133"/>
      <c r="I43" s="134"/>
      <c r="J43" s="134"/>
      <c r="L43" s="130"/>
      <c r="M43" s="130"/>
      <c r="N43" s="130"/>
      <c r="O43" s="130"/>
      <c r="P43" s="130"/>
      <c r="Q43" s="126"/>
      <c r="R43" s="123"/>
    </row>
    <row r="44" spans="1:18" s="156" customFormat="1" ht="12" customHeight="1">
      <c r="A44" s="131"/>
      <c r="B44" s="128"/>
      <c r="C44" s="132"/>
      <c r="D44" s="132"/>
      <c r="E44" s="132"/>
      <c r="F44" s="132"/>
      <c r="G44" s="132"/>
      <c r="H44" s="133"/>
      <c r="I44" s="134"/>
      <c r="J44" s="134"/>
      <c r="L44" s="130"/>
      <c r="M44" s="130"/>
      <c r="N44" s="130"/>
      <c r="O44" s="130"/>
      <c r="P44" s="130"/>
      <c r="Q44" s="126"/>
      <c r="R44" s="123"/>
    </row>
    <row r="45" spans="1:18" s="156" customFormat="1" ht="12" customHeight="1">
      <c r="A45" s="131"/>
      <c r="B45" s="128"/>
      <c r="C45" s="132"/>
      <c r="D45" s="132"/>
      <c r="E45" s="132"/>
      <c r="F45" s="132"/>
      <c r="G45" s="132"/>
      <c r="H45" s="133"/>
      <c r="I45" s="134"/>
      <c r="J45" s="134"/>
      <c r="L45" s="130"/>
      <c r="M45" s="130"/>
      <c r="N45" s="130"/>
      <c r="O45" s="130"/>
      <c r="P45" s="130"/>
      <c r="Q45" s="126"/>
      <c r="R45" s="123"/>
    </row>
    <row r="46" spans="1:18" s="156" customFormat="1" ht="12" customHeight="1">
      <c r="A46" s="131"/>
      <c r="B46" s="128"/>
      <c r="C46" s="132"/>
      <c r="D46" s="132"/>
      <c r="E46" s="132"/>
      <c r="F46" s="132"/>
      <c r="G46" s="132"/>
      <c r="H46" s="133"/>
      <c r="I46" s="134"/>
      <c r="J46" s="134"/>
      <c r="L46" s="130"/>
      <c r="M46" s="130"/>
      <c r="N46" s="130"/>
      <c r="O46" s="130"/>
      <c r="P46" s="130"/>
      <c r="Q46" s="126"/>
      <c r="R46" s="123"/>
    </row>
    <row r="47" spans="1:18" s="156" customFormat="1" ht="12" customHeight="1">
      <c r="A47" s="131"/>
      <c r="B47" s="128"/>
      <c r="C47" s="132"/>
      <c r="D47" s="132"/>
      <c r="E47" s="132"/>
      <c r="F47" s="132"/>
      <c r="G47" s="132"/>
      <c r="H47" s="133"/>
      <c r="I47" s="134"/>
      <c r="J47" s="134"/>
      <c r="L47" s="130"/>
      <c r="M47" s="130"/>
      <c r="N47" s="130"/>
      <c r="O47" s="130"/>
      <c r="P47" s="130"/>
      <c r="Q47" s="126"/>
      <c r="R47" s="123"/>
    </row>
    <row r="48" spans="1:18" s="156" customFormat="1" ht="12" customHeight="1">
      <c r="A48" s="131"/>
      <c r="B48" s="128"/>
      <c r="C48" s="132"/>
      <c r="D48" s="132"/>
      <c r="E48" s="132"/>
      <c r="F48" s="132"/>
      <c r="G48" s="132"/>
      <c r="H48" s="133"/>
      <c r="I48" s="134"/>
      <c r="J48" s="134"/>
      <c r="L48" s="130"/>
      <c r="M48" s="130"/>
      <c r="N48" s="130"/>
      <c r="O48" s="130"/>
      <c r="P48" s="130"/>
      <c r="Q48" s="126"/>
      <c r="R48" s="123"/>
    </row>
    <row r="49" spans="1:18" s="156" customFormat="1" ht="12" customHeight="1">
      <c r="A49" s="131"/>
      <c r="B49" s="128"/>
      <c r="C49" s="132"/>
      <c r="D49" s="132"/>
      <c r="E49" s="132"/>
      <c r="F49" s="132"/>
      <c r="G49" s="132"/>
      <c r="H49" s="133"/>
      <c r="I49" s="134"/>
      <c r="J49" s="134"/>
      <c r="L49" s="130"/>
      <c r="M49" s="130"/>
      <c r="N49" s="130"/>
      <c r="O49" s="130"/>
      <c r="P49" s="130"/>
      <c r="Q49" s="126"/>
      <c r="R49" s="123"/>
    </row>
    <row r="50" spans="1:18" s="156" customFormat="1" ht="12" customHeight="1">
      <c r="A50" s="131"/>
      <c r="B50" s="128"/>
      <c r="C50" s="132"/>
      <c r="D50" s="132"/>
      <c r="E50" s="132"/>
      <c r="F50" s="132"/>
      <c r="G50" s="132"/>
      <c r="H50" s="133"/>
      <c r="I50" s="134"/>
      <c r="J50" s="134"/>
      <c r="L50" s="130"/>
      <c r="M50" s="130"/>
      <c r="N50" s="130"/>
      <c r="O50" s="130"/>
      <c r="P50" s="130"/>
      <c r="Q50" s="126"/>
      <c r="R50" s="123"/>
    </row>
    <row r="51" spans="1:18" s="156" customFormat="1" ht="12" customHeight="1">
      <c r="A51" s="131"/>
      <c r="B51" s="128"/>
      <c r="C51" s="132"/>
      <c r="D51" s="132"/>
      <c r="E51" s="132"/>
      <c r="F51" s="132"/>
      <c r="G51" s="132"/>
      <c r="H51" s="133"/>
      <c r="I51" s="134"/>
      <c r="J51" s="134"/>
      <c r="L51" s="130"/>
      <c r="M51" s="130"/>
      <c r="N51" s="130"/>
      <c r="O51" s="130"/>
      <c r="P51" s="130"/>
      <c r="Q51" s="126"/>
      <c r="R51" s="123"/>
    </row>
    <row r="52" spans="1:18" s="156" customFormat="1" ht="12" customHeight="1">
      <c r="A52" s="131"/>
      <c r="B52" s="128"/>
      <c r="C52" s="132"/>
      <c r="D52" s="132"/>
      <c r="E52" s="132"/>
      <c r="F52" s="132"/>
      <c r="G52" s="132"/>
      <c r="H52" s="133"/>
      <c r="I52" s="134"/>
      <c r="J52" s="134"/>
      <c r="L52" s="130"/>
      <c r="M52" s="130"/>
      <c r="N52" s="130"/>
      <c r="O52" s="130"/>
      <c r="P52" s="130"/>
      <c r="Q52" s="126"/>
      <c r="R52" s="123"/>
    </row>
    <row r="53" spans="1:18" s="156" customFormat="1" ht="12" customHeight="1">
      <c r="A53" s="131"/>
      <c r="B53" s="128"/>
      <c r="C53" s="132"/>
      <c r="D53" s="132"/>
      <c r="E53" s="132"/>
      <c r="F53" s="132"/>
      <c r="G53" s="132"/>
      <c r="H53" s="133"/>
      <c r="I53" s="134"/>
      <c r="J53" s="134"/>
      <c r="L53" s="130"/>
      <c r="M53" s="130"/>
      <c r="N53" s="130"/>
      <c r="O53" s="130"/>
      <c r="P53" s="130"/>
      <c r="Q53" s="126"/>
      <c r="R53" s="123"/>
    </row>
    <row r="54" spans="1:18" s="156" customFormat="1" ht="12" customHeight="1">
      <c r="A54" s="131"/>
      <c r="B54" s="128"/>
      <c r="C54" s="132"/>
      <c r="D54" s="132"/>
      <c r="E54" s="132"/>
      <c r="F54" s="132"/>
      <c r="G54" s="132"/>
      <c r="H54" s="133"/>
      <c r="I54" s="134"/>
      <c r="J54" s="134"/>
      <c r="L54" s="130"/>
      <c r="M54" s="130"/>
      <c r="N54" s="130"/>
      <c r="O54" s="130"/>
      <c r="P54" s="130"/>
      <c r="Q54" s="126"/>
      <c r="R54" s="123"/>
    </row>
    <row r="55" spans="1:18" s="156" customFormat="1" ht="12" customHeight="1">
      <c r="A55" s="131"/>
      <c r="B55" s="128"/>
      <c r="C55" s="132"/>
      <c r="D55" s="132"/>
      <c r="E55" s="132"/>
      <c r="F55" s="132"/>
      <c r="G55" s="132"/>
      <c r="H55" s="133"/>
      <c r="I55" s="134"/>
      <c r="J55" s="134"/>
      <c r="L55" s="130"/>
      <c r="M55" s="130"/>
      <c r="N55" s="130"/>
      <c r="O55" s="130"/>
      <c r="P55" s="130"/>
      <c r="Q55" s="126"/>
      <c r="R55" s="123"/>
    </row>
    <row r="56" spans="1:18" s="156" customFormat="1" ht="12" customHeight="1">
      <c r="A56" s="131"/>
      <c r="B56" s="128"/>
      <c r="C56" s="132"/>
      <c r="D56" s="132"/>
      <c r="E56" s="132"/>
      <c r="F56" s="132"/>
      <c r="G56" s="132"/>
      <c r="H56" s="133"/>
      <c r="I56" s="134"/>
      <c r="J56" s="134"/>
      <c r="L56" s="130"/>
      <c r="M56" s="130"/>
      <c r="N56" s="130"/>
      <c r="O56" s="130"/>
      <c r="P56" s="130"/>
      <c r="Q56" s="126"/>
      <c r="R56" s="123"/>
    </row>
    <row r="57" spans="1:18" s="156" customFormat="1" ht="12" customHeight="1">
      <c r="A57" s="131"/>
      <c r="B57" s="128"/>
      <c r="C57" s="132"/>
      <c r="D57" s="132"/>
      <c r="E57" s="132"/>
      <c r="F57" s="132"/>
      <c r="G57" s="132"/>
      <c r="H57" s="133"/>
      <c r="I57" s="134"/>
      <c r="J57" s="134"/>
      <c r="L57" s="130"/>
      <c r="M57" s="130"/>
      <c r="N57" s="130"/>
      <c r="O57" s="130"/>
      <c r="P57" s="130"/>
      <c r="Q57" s="126"/>
      <c r="R57" s="123"/>
    </row>
    <row r="58" spans="1:18" s="156" customFormat="1" ht="12" customHeight="1">
      <c r="A58" s="131"/>
      <c r="B58" s="128"/>
      <c r="C58" s="132"/>
      <c r="D58" s="132"/>
      <c r="E58" s="132"/>
      <c r="F58" s="132"/>
      <c r="G58" s="132"/>
      <c r="H58" s="133"/>
      <c r="I58" s="134"/>
      <c r="J58" s="134"/>
      <c r="L58" s="130"/>
      <c r="M58" s="130"/>
      <c r="N58" s="130"/>
      <c r="O58" s="130"/>
      <c r="P58" s="130"/>
      <c r="Q58" s="126"/>
      <c r="R58" s="123"/>
    </row>
    <row r="59" spans="1:18" s="156" customFormat="1" ht="12" customHeight="1">
      <c r="A59" s="131"/>
      <c r="B59" s="128"/>
      <c r="C59" s="132"/>
      <c r="D59" s="132"/>
      <c r="E59" s="132"/>
      <c r="F59" s="132"/>
      <c r="G59" s="132"/>
      <c r="H59" s="133"/>
      <c r="I59" s="134"/>
      <c r="J59" s="134"/>
      <c r="L59" s="130"/>
      <c r="M59" s="130"/>
      <c r="N59" s="130"/>
      <c r="O59" s="130"/>
      <c r="P59" s="130"/>
      <c r="Q59" s="126"/>
      <c r="R59" s="123"/>
    </row>
    <row r="60" spans="1:18" s="156" customFormat="1" ht="12" customHeight="1">
      <c r="A60" s="131"/>
      <c r="B60" s="128"/>
      <c r="C60" s="132"/>
      <c r="D60" s="132"/>
      <c r="E60" s="132"/>
      <c r="F60" s="132"/>
      <c r="G60" s="132"/>
      <c r="H60" s="133"/>
      <c r="I60" s="134"/>
      <c r="J60" s="134"/>
      <c r="L60" s="130"/>
      <c r="M60" s="130"/>
      <c r="N60" s="130"/>
      <c r="O60" s="130"/>
      <c r="P60" s="130"/>
      <c r="Q60" s="126"/>
      <c r="R60" s="123"/>
    </row>
    <row r="61" spans="1:18" s="156" customFormat="1" ht="12" customHeight="1">
      <c r="A61" s="131"/>
      <c r="B61" s="128"/>
      <c r="C61" s="132"/>
      <c r="D61" s="132"/>
      <c r="E61" s="132"/>
      <c r="F61" s="132"/>
      <c r="G61" s="132"/>
      <c r="H61" s="133"/>
      <c r="I61" s="134"/>
      <c r="J61" s="134"/>
      <c r="L61" s="130"/>
      <c r="M61" s="130"/>
      <c r="N61" s="130"/>
      <c r="O61" s="130"/>
      <c r="P61" s="130"/>
      <c r="Q61" s="126"/>
      <c r="R61" s="123"/>
    </row>
    <row r="62" spans="1:18" s="156" customFormat="1" ht="12" customHeight="1">
      <c r="A62" s="131"/>
      <c r="B62" s="128"/>
      <c r="C62" s="132"/>
      <c r="D62" s="132"/>
      <c r="E62" s="132"/>
      <c r="F62" s="132"/>
      <c r="G62" s="132"/>
      <c r="H62" s="133"/>
      <c r="I62" s="134"/>
      <c r="J62" s="134"/>
      <c r="L62" s="130"/>
      <c r="M62" s="130"/>
      <c r="N62" s="130"/>
      <c r="O62" s="130"/>
      <c r="P62" s="130"/>
      <c r="Q62" s="126"/>
      <c r="R62" s="123"/>
    </row>
    <row r="63" spans="1:18" s="156" customFormat="1" ht="12" customHeight="1">
      <c r="A63" s="131"/>
      <c r="B63" s="128"/>
      <c r="C63" s="132"/>
      <c r="D63" s="132"/>
      <c r="E63" s="132"/>
      <c r="F63" s="132"/>
      <c r="G63" s="132"/>
      <c r="H63" s="133"/>
      <c r="I63" s="134"/>
      <c r="J63" s="134"/>
      <c r="L63" s="130"/>
      <c r="M63" s="130"/>
      <c r="N63" s="130"/>
      <c r="O63" s="130"/>
      <c r="P63" s="130"/>
      <c r="Q63" s="126"/>
      <c r="R63" s="123"/>
    </row>
    <row r="64" spans="1:18" s="156" customFormat="1" ht="12" customHeight="1">
      <c r="A64" s="131"/>
      <c r="B64" s="128"/>
      <c r="C64" s="132"/>
      <c r="D64" s="132"/>
      <c r="E64" s="132"/>
      <c r="F64" s="132"/>
      <c r="G64" s="132"/>
      <c r="H64" s="133"/>
      <c r="I64" s="134"/>
      <c r="J64" s="134"/>
      <c r="L64" s="130"/>
      <c r="M64" s="130"/>
      <c r="N64" s="130"/>
      <c r="O64" s="130"/>
      <c r="P64" s="130"/>
      <c r="Q64" s="126"/>
      <c r="R64" s="123"/>
    </row>
    <row r="65" spans="1:18" s="156" customFormat="1" ht="12" customHeight="1">
      <c r="A65" s="131"/>
      <c r="B65" s="128"/>
      <c r="C65" s="132"/>
      <c r="D65" s="132"/>
      <c r="E65" s="132"/>
      <c r="F65" s="132"/>
      <c r="G65" s="132"/>
      <c r="H65" s="133"/>
      <c r="I65" s="134"/>
      <c r="J65" s="134"/>
      <c r="L65" s="130"/>
      <c r="M65" s="130"/>
      <c r="N65" s="130"/>
      <c r="O65" s="130"/>
      <c r="P65" s="130"/>
      <c r="Q65" s="126"/>
      <c r="R65" s="123"/>
    </row>
    <row r="66" spans="1:18" s="156" customFormat="1" ht="12" customHeight="1">
      <c r="A66" s="131"/>
      <c r="B66" s="128"/>
      <c r="C66" s="132"/>
      <c r="D66" s="132"/>
      <c r="E66" s="132"/>
      <c r="F66" s="132"/>
      <c r="G66" s="132"/>
      <c r="H66" s="133"/>
      <c r="I66" s="134"/>
      <c r="J66" s="134"/>
      <c r="L66" s="130"/>
      <c r="M66" s="130"/>
      <c r="N66" s="130"/>
      <c r="O66" s="130"/>
      <c r="P66" s="130"/>
      <c r="Q66" s="126"/>
      <c r="R66" s="123"/>
    </row>
    <row r="67" spans="1:18" s="156" customFormat="1" ht="12" customHeight="1">
      <c r="A67" s="131"/>
      <c r="B67" s="128"/>
      <c r="C67" s="132"/>
      <c r="D67" s="132"/>
      <c r="E67" s="132"/>
      <c r="F67" s="132"/>
      <c r="G67" s="132"/>
      <c r="H67" s="133"/>
      <c r="I67" s="134"/>
      <c r="J67" s="134"/>
      <c r="L67" s="130"/>
      <c r="M67" s="130"/>
      <c r="N67" s="130"/>
      <c r="O67" s="130"/>
      <c r="P67" s="130"/>
      <c r="Q67" s="126"/>
      <c r="R67" s="123"/>
    </row>
    <row r="68" spans="1:18" s="156" customFormat="1" ht="12" customHeight="1">
      <c r="A68" s="131"/>
      <c r="B68" s="128"/>
      <c r="C68" s="132"/>
      <c r="D68" s="132"/>
      <c r="E68" s="132"/>
      <c r="F68" s="132"/>
      <c r="G68" s="132"/>
      <c r="H68" s="133"/>
      <c r="I68" s="134"/>
      <c r="J68" s="134"/>
      <c r="L68" s="130"/>
      <c r="M68" s="130"/>
      <c r="N68" s="130"/>
      <c r="O68" s="130"/>
      <c r="P68" s="130"/>
      <c r="Q68" s="126"/>
      <c r="R68" s="123"/>
    </row>
    <row r="69" spans="1:18" s="156" customFormat="1" ht="12" customHeight="1">
      <c r="A69" s="131"/>
      <c r="B69" s="128"/>
      <c r="C69" s="132"/>
      <c r="D69" s="132"/>
      <c r="E69" s="132"/>
      <c r="F69" s="132"/>
      <c r="G69" s="132"/>
      <c r="H69" s="133"/>
      <c r="I69" s="134"/>
      <c r="J69" s="134"/>
      <c r="L69" s="130"/>
      <c r="M69" s="130"/>
      <c r="N69" s="130"/>
      <c r="O69" s="130"/>
      <c r="P69" s="130"/>
      <c r="Q69" s="126"/>
      <c r="R69" s="123"/>
    </row>
    <row r="70" spans="1:18" s="156" customFormat="1" ht="12" customHeight="1">
      <c r="A70" s="131"/>
      <c r="B70" s="128"/>
      <c r="C70" s="132"/>
      <c r="D70" s="132"/>
      <c r="E70" s="132"/>
      <c r="F70" s="132"/>
      <c r="G70" s="132"/>
      <c r="H70" s="133"/>
      <c r="I70" s="134"/>
      <c r="J70" s="134"/>
      <c r="L70" s="130"/>
      <c r="M70" s="130"/>
      <c r="N70" s="130"/>
      <c r="O70" s="130"/>
      <c r="P70" s="130"/>
      <c r="Q70" s="126"/>
      <c r="R70" s="123"/>
    </row>
    <row r="71" spans="1:18" s="156" customFormat="1" ht="12" customHeight="1">
      <c r="A71" s="131"/>
      <c r="B71" s="128"/>
      <c r="C71" s="132"/>
      <c r="D71" s="132"/>
      <c r="E71" s="132"/>
      <c r="F71" s="132"/>
      <c r="G71" s="132"/>
      <c r="H71" s="133"/>
      <c r="I71" s="134"/>
      <c r="J71" s="134"/>
      <c r="L71" s="130"/>
      <c r="M71" s="130"/>
      <c r="N71" s="130"/>
      <c r="O71" s="130"/>
      <c r="P71" s="130"/>
      <c r="Q71" s="126"/>
      <c r="R71" s="123"/>
    </row>
    <row r="72" spans="1:18" s="156" customFormat="1" ht="12" customHeight="1">
      <c r="A72" s="131"/>
      <c r="B72" s="128"/>
      <c r="C72" s="132"/>
      <c r="D72" s="132"/>
      <c r="E72" s="132"/>
      <c r="F72" s="132"/>
      <c r="G72" s="132"/>
      <c r="H72" s="133"/>
      <c r="I72" s="134"/>
      <c r="J72" s="134"/>
      <c r="L72" s="130"/>
      <c r="M72" s="130"/>
      <c r="N72" s="130"/>
      <c r="O72" s="130"/>
      <c r="P72" s="130"/>
      <c r="Q72" s="126"/>
      <c r="R72" s="123"/>
    </row>
    <row r="73" spans="1:18" s="156" customFormat="1" ht="12" customHeight="1">
      <c r="A73" s="131"/>
      <c r="B73" s="128"/>
      <c r="C73" s="132"/>
      <c r="D73" s="132"/>
      <c r="E73" s="132"/>
      <c r="F73" s="132"/>
      <c r="G73" s="132"/>
      <c r="H73" s="133"/>
      <c r="I73" s="134"/>
      <c r="J73" s="134"/>
      <c r="L73" s="130"/>
      <c r="M73" s="130"/>
      <c r="N73" s="130"/>
      <c r="O73" s="130"/>
      <c r="P73" s="130"/>
      <c r="Q73" s="126"/>
      <c r="R73" s="123"/>
    </row>
    <row r="74" spans="1:18" s="156" customFormat="1" ht="12" customHeight="1">
      <c r="A74" s="131"/>
      <c r="B74" s="128"/>
      <c r="C74" s="132"/>
      <c r="D74" s="132"/>
      <c r="E74" s="132"/>
      <c r="F74" s="132"/>
      <c r="G74" s="132"/>
      <c r="H74" s="133"/>
      <c r="I74" s="134"/>
      <c r="J74" s="134"/>
      <c r="L74" s="130"/>
      <c r="M74" s="130"/>
      <c r="N74" s="130"/>
      <c r="O74" s="130"/>
      <c r="P74" s="130"/>
      <c r="Q74" s="126"/>
      <c r="R74" s="123"/>
    </row>
    <row r="75" spans="1:18" s="156" customFormat="1" ht="12" customHeight="1">
      <c r="A75" s="131"/>
      <c r="B75" s="128"/>
      <c r="C75" s="132"/>
      <c r="D75" s="132"/>
      <c r="E75" s="132"/>
      <c r="F75" s="132"/>
      <c r="G75" s="132"/>
      <c r="H75" s="133"/>
      <c r="I75" s="134"/>
      <c r="J75" s="134"/>
      <c r="L75" s="130"/>
      <c r="M75" s="130"/>
      <c r="N75" s="130"/>
      <c r="O75" s="130"/>
      <c r="P75" s="130"/>
      <c r="Q75" s="126"/>
      <c r="R75" s="123"/>
    </row>
    <row r="76" spans="1:18" s="156" customFormat="1" ht="12" customHeight="1">
      <c r="A76" s="131"/>
      <c r="B76" s="128"/>
      <c r="C76" s="132"/>
      <c r="D76" s="132"/>
      <c r="E76" s="132"/>
      <c r="F76" s="132"/>
      <c r="G76" s="132"/>
      <c r="H76" s="133"/>
      <c r="I76" s="134"/>
      <c r="J76" s="134"/>
      <c r="L76" s="130"/>
      <c r="M76" s="130"/>
      <c r="N76" s="130"/>
      <c r="O76" s="130"/>
      <c r="P76" s="130"/>
      <c r="Q76" s="126"/>
      <c r="R76" s="123"/>
    </row>
    <row r="77" spans="1:18" s="156" customFormat="1" ht="12" customHeight="1">
      <c r="A77" s="131"/>
      <c r="B77" s="128"/>
      <c r="C77" s="132"/>
      <c r="D77" s="132"/>
      <c r="E77" s="132"/>
      <c r="F77" s="132"/>
      <c r="G77" s="132"/>
      <c r="H77" s="133"/>
      <c r="I77" s="134"/>
      <c r="J77" s="134"/>
      <c r="L77" s="130"/>
      <c r="M77" s="130"/>
      <c r="N77" s="130"/>
      <c r="O77" s="130"/>
      <c r="P77" s="130"/>
      <c r="Q77" s="126"/>
      <c r="R77" s="123"/>
    </row>
    <row r="78" spans="1:18" s="156" customFormat="1" ht="12" customHeight="1">
      <c r="A78" s="131"/>
      <c r="B78" s="128"/>
      <c r="C78" s="132"/>
      <c r="D78" s="132"/>
      <c r="E78" s="132"/>
      <c r="F78" s="132"/>
      <c r="G78" s="132"/>
      <c r="H78" s="133"/>
      <c r="I78" s="134"/>
      <c r="J78" s="134"/>
      <c r="L78" s="130"/>
      <c r="M78" s="130"/>
      <c r="N78" s="130"/>
      <c r="O78" s="130"/>
      <c r="P78" s="130"/>
      <c r="Q78" s="126"/>
      <c r="R78" s="123"/>
    </row>
    <row r="79" spans="1:18" s="156" customFormat="1" ht="12" customHeight="1">
      <c r="A79" s="131"/>
      <c r="B79" s="128"/>
      <c r="C79" s="132"/>
      <c r="D79" s="132"/>
      <c r="E79" s="132"/>
      <c r="F79" s="132"/>
      <c r="G79" s="132"/>
      <c r="H79" s="133"/>
      <c r="I79" s="134"/>
      <c r="J79" s="134"/>
      <c r="L79" s="130"/>
      <c r="M79" s="130"/>
      <c r="N79" s="130"/>
      <c r="O79" s="130"/>
      <c r="P79" s="130"/>
      <c r="Q79" s="126"/>
      <c r="R79" s="123"/>
    </row>
    <row r="80" spans="1:18" s="156" customFormat="1" ht="12" customHeight="1">
      <c r="A80" s="131"/>
      <c r="B80" s="128"/>
      <c r="C80" s="132"/>
      <c r="D80" s="132"/>
      <c r="E80" s="132"/>
      <c r="F80" s="132"/>
      <c r="G80" s="132"/>
      <c r="H80" s="133"/>
      <c r="I80" s="134"/>
      <c r="J80" s="134"/>
      <c r="L80" s="130"/>
      <c r="M80" s="130"/>
      <c r="N80" s="130"/>
      <c r="O80" s="130"/>
      <c r="P80" s="130"/>
      <c r="Q80" s="126"/>
      <c r="R80" s="123"/>
    </row>
    <row r="81" spans="1:18" s="156" customFormat="1" ht="12" customHeight="1">
      <c r="A81" s="131"/>
      <c r="B81" s="128"/>
      <c r="C81" s="132"/>
      <c r="D81" s="132"/>
      <c r="E81" s="132"/>
      <c r="F81" s="132"/>
      <c r="G81" s="132"/>
      <c r="H81" s="133"/>
      <c r="I81" s="134"/>
      <c r="J81" s="134"/>
      <c r="L81" s="130"/>
      <c r="M81" s="130"/>
      <c r="N81" s="130"/>
      <c r="O81" s="130"/>
      <c r="P81" s="130"/>
      <c r="Q81" s="126"/>
      <c r="R81" s="123"/>
    </row>
    <row r="82" spans="1:18" s="156" customFormat="1" ht="12" customHeight="1">
      <c r="A82" s="131"/>
      <c r="B82" s="128"/>
      <c r="C82" s="132"/>
      <c r="D82" s="132"/>
      <c r="E82" s="132"/>
      <c r="F82" s="132"/>
      <c r="G82" s="132"/>
      <c r="H82" s="133"/>
      <c r="I82" s="134"/>
      <c r="J82" s="134"/>
      <c r="L82" s="130"/>
      <c r="M82" s="130"/>
      <c r="N82" s="130"/>
      <c r="O82" s="130"/>
      <c r="P82" s="130"/>
      <c r="Q82" s="126"/>
      <c r="R82" s="123"/>
    </row>
    <row r="83" spans="1:18" s="156" customFormat="1" ht="12" customHeight="1">
      <c r="A83" s="131"/>
      <c r="B83" s="128"/>
      <c r="C83" s="132"/>
      <c r="D83" s="132"/>
      <c r="E83" s="132"/>
      <c r="F83" s="132"/>
      <c r="G83" s="132"/>
      <c r="H83" s="133"/>
      <c r="I83" s="134"/>
      <c r="J83" s="134"/>
      <c r="L83" s="130"/>
      <c r="M83" s="130"/>
      <c r="N83" s="130"/>
      <c r="O83" s="130"/>
      <c r="P83" s="130"/>
      <c r="Q83" s="126"/>
      <c r="R83" s="123"/>
    </row>
    <row r="84" spans="1:18" s="156" customFormat="1" ht="12" customHeight="1">
      <c r="A84" s="131"/>
      <c r="B84" s="128"/>
      <c r="C84" s="132"/>
      <c r="D84" s="132"/>
      <c r="E84" s="132"/>
      <c r="F84" s="132"/>
      <c r="G84" s="132"/>
      <c r="H84" s="133"/>
      <c r="I84" s="134"/>
      <c r="J84" s="134"/>
      <c r="L84" s="130"/>
      <c r="M84" s="130"/>
      <c r="N84" s="130"/>
      <c r="O84" s="130"/>
      <c r="P84" s="130"/>
      <c r="Q84" s="126"/>
      <c r="R84" s="123"/>
    </row>
    <row r="85" spans="1:18" s="156" customFormat="1" ht="12" customHeight="1">
      <c r="A85" s="131"/>
      <c r="B85" s="128"/>
      <c r="C85" s="132"/>
      <c r="D85" s="132"/>
      <c r="E85" s="132"/>
      <c r="F85" s="132"/>
      <c r="G85" s="132"/>
      <c r="H85" s="133"/>
      <c r="I85" s="134"/>
      <c r="J85" s="134"/>
      <c r="L85" s="130"/>
      <c r="M85" s="130"/>
      <c r="N85" s="130"/>
      <c r="O85" s="130"/>
      <c r="P85" s="130"/>
      <c r="Q85" s="126"/>
      <c r="R85" s="123"/>
    </row>
    <row r="86" spans="1:18" s="156" customFormat="1" ht="12" customHeight="1">
      <c r="A86" s="131"/>
      <c r="B86" s="128"/>
      <c r="C86" s="132"/>
      <c r="D86" s="132"/>
      <c r="E86" s="132"/>
      <c r="F86" s="132"/>
      <c r="G86" s="132"/>
      <c r="H86" s="133"/>
      <c r="I86" s="134"/>
      <c r="J86" s="134"/>
      <c r="L86" s="130"/>
      <c r="M86" s="130"/>
      <c r="N86" s="130"/>
      <c r="O86" s="130"/>
      <c r="P86" s="130"/>
      <c r="Q86" s="126"/>
      <c r="R86" s="123"/>
    </row>
    <row r="87" spans="1:18" s="156" customFormat="1" ht="12" customHeight="1">
      <c r="A87" s="131"/>
      <c r="B87" s="128"/>
      <c r="C87" s="132"/>
      <c r="D87" s="132"/>
      <c r="E87" s="132"/>
      <c r="F87" s="132"/>
      <c r="G87" s="132"/>
      <c r="H87" s="133"/>
      <c r="I87" s="134"/>
      <c r="J87" s="134"/>
      <c r="L87" s="130"/>
      <c r="M87" s="130"/>
      <c r="N87" s="130"/>
      <c r="O87" s="130"/>
      <c r="P87" s="130"/>
      <c r="Q87" s="126"/>
      <c r="R87" s="123"/>
    </row>
    <row r="88" spans="1:18" s="156" customFormat="1" ht="12" customHeight="1">
      <c r="A88" s="131"/>
      <c r="B88" s="128"/>
      <c r="C88" s="132"/>
      <c r="D88" s="132"/>
      <c r="E88" s="132"/>
      <c r="F88" s="132"/>
      <c r="G88" s="132"/>
      <c r="H88" s="133"/>
      <c r="I88" s="134"/>
      <c r="J88" s="134"/>
      <c r="L88" s="130"/>
      <c r="M88" s="130"/>
      <c r="N88" s="130"/>
      <c r="O88" s="130"/>
      <c r="P88" s="130"/>
      <c r="Q88" s="126"/>
      <c r="R88" s="123"/>
    </row>
    <row r="89" spans="1:18" s="156" customFormat="1" ht="12" customHeight="1">
      <c r="A89" s="131"/>
      <c r="B89" s="128"/>
      <c r="C89" s="132"/>
      <c r="D89" s="132"/>
      <c r="E89" s="132"/>
      <c r="F89" s="132"/>
      <c r="G89" s="132"/>
      <c r="H89" s="133"/>
      <c r="I89" s="134"/>
      <c r="J89" s="134"/>
      <c r="L89" s="130"/>
      <c r="M89" s="130"/>
      <c r="N89" s="130"/>
      <c r="O89" s="130"/>
      <c r="P89" s="130"/>
      <c r="Q89" s="126"/>
      <c r="R89" s="123"/>
    </row>
    <row r="90" spans="1:18" s="156" customFormat="1" ht="12" customHeight="1">
      <c r="A90" s="131"/>
      <c r="B90" s="128"/>
      <c r="C90" s="132"/>
      <c r="D90" s="132"/>
      <c r="E90" s="132"/>
      <c r="F90" s="132"/>
      <c r="G90" s="132"/>
      <c r="H90" s="133"/>
      <c r="I90" s="134"/>
      <c r="J90" s="134"/>
      <c r="L90" s="130"/>
      <c r="M90" s="130"/>
      <c r="N90" s="130"/>
      <c r="O90" s="130"/>
      <c r="P90" s="130"/>
      <c r="Q90" s="126"/>
      <c r="R90" s="123"/>
    </row>
    <row r="91" spans="1:18" s="156" customFormat="1" ht="12" customHeight="1">
      <c r="A91" s="131"/>
      <c r="B91" s="128"/>
      <c r="C91" s="132"/>
      <c r="D91" s="132"/>
      <c r="E91" s="132"/>
      <c r="F91" s="132"/>
      <c r="G91" s="132"/>
      <c r="H91" s="133"/>
      <c r="I91" s="134"/>
      <c r="J91" s="134"/>
      <c r="L91" s="130"/>
      <c r="M91" s="130"/>
      <c r="N91" s="130"/>
      <c r="O91" s="130"/>
      <c r="P91" s="130"/>
      <c r="Q91" s="126"/>
      <c r="R91" s="123"/>
    </row>
    <row r="92" spans="1:18" s="156" customFormat="1" ht="12" customHeight="1">
      <c r="A92" s="131"/>
      <c r="B92" s="128"/>
      <c r="C92" s="132"/>
      <c r="D92" s="132"/>
      <c r="E92" s="132"/>
      <c r="F92" s="132"/>
      <c r="G92" s="132"/>
      <c r="H92" s="133"/>
      <c r="I92" s="134"/>
      <c r="J92" s="134"/>
      <c r="L92" s="130"/>
      <c r="M92" s="130"/>
      <c r="N92" s="130"/>
      <c r="O92" s="130"/>
      <c r="P92" s="130"/>
      <c r="Q92" s="126"/>
      <c r="R92" s="123"/>
    </row>
    <row r="93" spans="1:18" s="156" customFormat="1" ht="12" customHeight="1">
      <c r="A93" s="131"/>
      <c r="B93" s="128"/>
      <c r="C93" s="132"/>
      <c r="D93" s="132"/>
      <c r="E93" s="132"/>
      <c r="F93" s="132"/>
      <c r="G93" s="132"/>
      <c r="H93" s="133"/>
      <c r="I93" s="134"/>
      <c r="J93" s="134"/>
      <c r="L93" s="130"/>
      <c r="M93" s="130"/>
      <c r="N93" s="130"/>
      <c r="O93" s="130"/>
      <c r="P93" s="130"/>
      <c r="Q93" s="126"/>
      <c r="R93" s="123"/>
    </row>
    <row r="94" spans="1:18" s="156" customFormat="1" ht="12" customHeight="1">
      <c r="A94" s="131"/>
      <c r="B94" s="128"/>
      <c r="C94" s="132"/>
      <c r="D94" s="132"/>
      <c r="E94" s="132"/>
      <c r="F94" s="132"/>
      <c r="G94" s="132"/>
      <c r="H94" s="133"/>
      <c r="I94" s="134"/>
      <c r="J94" s="134"/>
      <c r="L94" s="130"/>
      <c r="M94" s="130"/>
      <c r="N94" s="130"/>
      <c r="O94" s="130"/>
      <c r="P94" s="130"/>
      <c r="Q94" s="126"/>
      <c r="R94" s="123"/>
    </row>
    <row r="95" spans="1:18" s="156" customFormat="1" ht="12" customHeight="1">
      <c r="A95" s="131"/>
      <c r="B95" s="128"/>
      <c r="C95" s="132"/>
      <c r="D95" s="132"/>
      <c r="E95" s="132"/>
      <c r="F95" s="132"/>
      <c r="G95" s="132"/>
      <c r="H95" s="133"/>
      <c r="I95" s="134"/>
      <c r="J95" s="134"/>
      <c r="L95" s="130"/>
      <c r="M95" s="130"/>
      <c r="N95" s="130"/>
      <c r="O95" s="130"/>
      <c r="P95" s="130"/>
      <c r="Q95" s="126"/>
      <c r="R95" s="123"/>
    </row>
    <row r="96" spans="1:18" s="156" customFormat="1" ht="12" customHeight="1">
      <c r="A96" s="131"/>
      <c r="B96" s="128"/>
      <c r="C96" s="132"/>
      <c r="D96" s="132"/>
      <c r="E96" s="132"/>
      <c r="F96" s="132"/>
      <c r="G96" s="132"/>
      <c r="H96" s="133"/>
      <c r="I96" s="134"/>
      <c r="J96" s="134"/>
      <c r="L96" s="130"/>
      <c r="M96" s="130"/>
      <c r="N96" s="130"/>
      <c r="O96" s="130"/>
      <c r="P96" s="130"/>
      <c r="Q96" s="126"/>
      <c r="R96" s="123"/>
    </row>
    <row r="97" spans="1:18" s="156" customFormat="1" ht="12" customHeight="1">
      <c r="A97" s="131"/>
      <c r="B97" s="128"/>
      <c r="C97" s="132"/>
      <c r="D97" s="132"/>
      <c r="E97" s="132"/>
      <c r="F97" s="132"/>
      <c r="G97" s="132"/>
      <c r="H97" s="133"/>
      <c r="I97" s="134"/>
      <c r="J97" s="134"/>
      <c r="L97" s="130"/>
      <c r="M97" s="130"/>
      <c r="N97" s="130"/>
      <c r="O97" s="130"/>
      <c r="P97" s="130"/>
      <c r="Q97" s="126"/>
      <c r="R97" s="123"/>
    </row>
    <row r="98" spans="1:18" s="156" customFormat="1" ht="12" customHeight="1">
      <c r="A98" s="131"/>
      <c r="B98" s="128"/>
      <c r="C98" s="132"/>
      <c r="D98" s="132"/>
      <c r="E98" s="132"/>
      <c r="F98" s="132"/>
      <c r="G98" s="132"/>
      <c r="H98" s="133"/>
      <c r="I98" s="134"/>
      <c r="J98" s="134"/>
      <c r="L98" s="130"/>
      <c r="M98" s="130"/>
      <c r="N98" s="130"/>
      <c r="O98" s="130"/>
      <c r="P98" s="130"/>
      <c r="Q98" s="126"/>
      <c r="R98" s="123"/>
    </row>
    <row r="99" spans="1:18" s="156" customFormat="1" ht="12" customHeight="1">
      <c r="A99" s="131"/>
      <c r="B99" s="128"/>
      <c r="C99" s="132"/>
      <c r="D99" s="132"/>
      <c r="E99" s="132"/>
      <c r="F99" s="132"/>
      <c r="G99" s="132"/>
      <c r="H99" s="133"/>
      <c r="I99" s="134"/>
      <c r="J99" s="134"/>
      <c r="L99" s="130"/>
      <c r="M99" s="130"/>
      <c r="N99" s="130"/>
      <c r="O99" s="130"/>
      <c r="P99" s="130"/>
      <c r="Q99" s="126"/>
      <c r="R99" s="123"/>
    </row>
    <row r="100" spans="1:18" s="156" customFormat="1" ht="12" customHeight="1">
      <c r="A100" s="131"/>
      <c r="B100" s="128"/>
      <c r="C100" s="132"/>
      <c r="D100" s="132"/>
      <c r="E100" s="132"/>
      <c r="F100" s="132"/>
      <c r="G100" s="132"/>
      <c r="H100" s="133"/>
      <c r="I100" s="134"/>
      <c r="J100" s="134"/>
      <c r="L100" s="130"/>
      <c r="M100" s="130"/>
      <c r="N100" s="130"/>
      <c r="O100" s="130"/>
      <c r="P100" s="130"/>
      <c r="Q100" s="126"/>
      <c r="R100" s="123"/>
    </row>
    <row r="101" spans="1:18" s="156" customFormat="1" ht="12" customHeight="1">
      <c r="A101" s="131"/>
      <c r="B101" s="128"/>
      <c r="C101" s="132"/>
      <c r="D101" s="132"/>
      <c r="E101" s="132"/>
      <c r="F101" s="132"/>
      <c r="G101" s="132"/>
      <c r="H101" s="133"/>
      <c r="I101" s="134"/>
      <c r="J101" s="134"/>
      <c r="L101" s="130"/>
      <c r="M101" s="130"/>
      <c r="N101" s="130"/>
      <c r="O101" s="130"/>
      <c r="P101" s="130"/>
      <c r="Q101" s="126"/>
      <c r="R101" s="123"/>
    </row>
    <row r="102" spans="1:18" s="156" customFormat="1" ht="12" customHeight="1">
      <c r="A102" s="131"/>
      <c r="B102" s="128"/>
      <c r="C102" s="132"/>
      <c r="D102" s="132"/>
      <c r="E102" s="132"/>
      <c r="F102" s="132"/>
      <c r="G102" s="132"/>
      <c r="H102" s="133"/>
      <c r="I102" s="134"/>
      <c r="J102" s="134"/>
      <c r="L102" s="130"/>
      <c r="M102" s="130"/>
      <c r="N102" s="130"/>
      <c r="O102" s="130"/>
      <c r="P102" s="130"/>
      <c r="Q102" s="126"/>
      <c r="R102" s="123"/>
    </row>
    <row r="103" spans="1:18" s="156" customFormat="1" ht="12" customHeight="1">
      <c r="A103" s="131"/>
      <c r="B103" s="128"/>
      <c r="C103" s="132"/>
      <c r="D103" s="132"/>
      <c r="E103" s="132"/>
      <c r="F103" s="132"/>
      <c r="G103" s="132"/>
      <c r="H103" s="133"/>
      <c r="I103" s="134"/>
      <c r="J103" s="134"/>
      <c r="L103" s="130"/>
      <c r="M103" s="130"/>
      <c r="N103" s="130"/>
      <c r="O103" s="130"/>
      <c r="P103" s="130"/>
      <c r="Q103" s="126"/>
      <c r="R103" s="123"/>
    </row>
    <row r="104" spans="1:18" s="156" customFormat="1" ht="12" customHeight="1">
      <c r="A104" s="131"/>
      <c r="B104" s="128"/>
      <c r="C104" s="132"/>
      <c r="D104" s="132"/>
      <c r="E104" s="132"/>
      <c r="F104" s="132"/>
      <c r="G104" s="132"/>
      <c r="H104" s="133"/>
      <c r="I104" s="134"/>
      <c r="J104" s="134"/>
      <c r="L104" s="130"/>
      <c r="M104" s="130"/>
      <c r="N104" s="130"/>
      <c r="O104" s="130"/>
      <c r="P104" s="130"/>
      <c r="Q104" s="126"/>
      <c r="R104" s="123"/>
    </row>
    <row r="105" spans="1:18" s="156" customFormat="1" ht="12" customHeight="1">
      <c r="A105" s="131"/>
      <c r="B105" s="128"/>
      <c r="C105" s="132"/>
      <c r="D105" s="132"/>
      <c r="E105" s="132"/>
      <c r="F105" s="132"/>
      <c r="G105" s="132"/>
      <c r="H105" s="133"/>
      <c r="I105" s="134"/>
      <c r="J105" s="134"/>
      <c r="L105" s="130"/>
      <c r="M105" s="130"/>
      <c r="N105" s="130"/>
      <c r="O105" s="130"/>
      <c r="P105" s="130"/>
      <c r="Q105" s="126"/>
      <c r="R105" s="123"/>
    </row>
    <row r="106" spans="1:18" s="156" customFormat="1" ht="12" customHeight="1">
      <c r="A106" s="131"/>
      <c r="B106" s="128"/>
      <c r="C106" s="132"/>
      <c r="D106" s="132"/>
      <c r="E106" s="132"/>
      <c r="F106" s="132"/>
      <c r="G106" s="132"/>
      <c r="H106" s="133"/>
      <c r="I106" s="134"/>
      <c r="J106" s="134"/>
      <c r="L106" s="130"/>
      <c r="M106" s="130"/>
      <c r="N106" s="130"/>
      <c r="O106" s="130"/>
      <c r="P106" s="130"/>
      <c r="Q106" s="126"/>
      <c r="R106" s="123"/>
    </row>
    <row r="107" spans="1:18" s="156" customFormat="1" ht="12" customHeight="1">
      <c r="A107" s="131"/>
      <c r="B107" s="128"/>
      <c r="C107" s="132"/>
      <c r="D107" s="132"/>
      <c r="E107" s="132"/>
      <c r="F107" s="132"/>
      <c r="G107" s="132"/>
      <c r="H107" s="133"/>
      <c r="I107" s="134"/>
      <c r="J107" s="134"/>
      <c r="L107" s="130"/>
      <c r="M107" s="130"/>
      <c r="N107" s="130"/>
      <c r="O107" s="130"/>
      <c r="P107" s="130"/>
      <c r="Q107" s="126"/>
      <c r="R107" s="123"/>
    </row>
    <row r="108" spans="1:18" s="156" customFormat="1" ht="12" customHeight="1">
      <c r="A108" s="131"/>
      <c r="B108" s="128"/>
      <c r="C108" s="132"/>
      <c r="D108" s="132"/>
      <c r="E108" s="132"/>
      <c r="F108" s="132"/>
      <c r="G108" s="132"/>
      <c r="H108" s="133"/>
      <c r="I108" s="134"/>
      <c r="J108" s="134"/>
      <c r="L108" s="130"/>
      <c r="M108" s="130"/>
      <c r="N108" s="130"/>
      <c r="O108" s="130"/>
      <c r="P108" s="130"/>
      <c r="Q108" s="126"/>
      <c r="R108" s="123"/>
    </row>
    <row r="109" spans="1:18" s="156" customFormat="1" ht="12" customHeight="1">
      <c r="A109" s="131"/>
      <c r="B109" s="128"/>
      <c r="C109" s="132"/>
      <c r="D109" s="132"/>
      <c r="E109" s="132"/>
      <c r="F109" s="132"/>
      <c r="G109" s="132"/>
      <c r="H109" s="133"/>
      <c r="I109" s="134"/>
      <c r="J109" s="134"/>
      <c r="L109" s="130"/>
      <c r="M109" s="130"/>
      <c r="N109" s="130"/>
      <c r="O109" s="130"/>
      <c r="P109" s="130"/>
      <c r="Q109" s="126"/>
      <c r="R109" s="123"/>
    </row>
    <row r="110" spans="1:18" s="156" customFormat="1" ht="12" customHeight="1">
      <c r="A110" s="131"/>
      <c r="B110" s="128"/>
      <c r="C110" s="132"/>
      <c r="D110" s="132"/>
      <c r="E110" s="132"/>
      <c r="F110" s="132"/>
      <c r="G110" s="132"/>
      <c r="H110" s="133"/>
      <c r="I110" s="134"/>
      <c r="J110" s="134"/>
      <c r="L110" s="130"/>
      <c r="M110" s="130"/>
      <c r="N110" s="130"/>
      <c r="O110" s="130"/>
      <c r="P110" s="130"/>
      <c r="Q110" s="126"/>
      <c r="R110" s="123"/>
    </row>
    <row r="111" spans="1:18" s="156" customFormat="1" ht="12" customHeight="1">
      <c r="A111" s="131"/>
      <c r="B111" s="128"/>
      <c r="C111" s="132"/>
      <c r="D111" s="132"/>
      <c r="E111" s="132"/>
      <c r="F111" s="132"/>
      <c r="G111" s="132"/>
      <c r="H111" s="133"/>
      <c r="I111" s="134"/>
      <c r="J111" s="134"/>
      <c r="L111" s="130"/>
      <c r="M111" s="130"/>
      <c r="N111" s="130"/>
      <c r="O111" s="130"/>
      <c r="P111" s="130"/>
      <c r="Q111" s="126"/>
      <c r="R111" s="123"/>
    </row>
    <row r="112" spans="1:18" s="156" customFormat="1" ht="12" customHeight="1">
      <c r="A112" s="131"/>
      <c r="B112" s="128"/>
      <c r="C112" s="132"/>
      <c r="D112" s="132"/>
      <c r="E112" s="132"/>
      <c r="F112" s="132"/>
      <c r="G112" s="132"/>
      <c r="H112" s="133"/>
      <c r="I112" s="134"/>
      <c r="J112" s="134"/>
      <c r="L112" s="130"/>
      <c r="M112" s="130"/>
      <c r="N112" s="130"/>
      <c r="O112" s="130"/>
      <c r="P112" s="130"/>
      <c r="Q112" s="126"/>
      <c r="R112" s="123"/>
    </row>
    <row r="113" spans="1:18" s="156" customFormat="1" ht="12" customHeight="1">
      <c r="A113" s="131"/>
      <c r="B113" s="128"/>
      <c r="C113" s="132"/>
      <c r="D113" s="132"/>
      <c r="E113" s="132"/>
      <c r="F113" s="132"/>
      <c r="G113" s="132"/>
      <c r="H113" s="133"/>
      <c r="I113" s="134"/>
      <c r="J113" s="134"/>
      <c r="L113" s="130"/>
      <c r="M113" s="130"/>
      <c r="N113" s="130"/>
      <c r="O113" s="130"/>
      <c r="P113" s="130"/>
      <c r="Q113" s="126"/>
      <c r="R113" s="123"/>
    </row>
    <row r="114" spans="1:18" s="156" customFormat="1" ht="12" customHeight="1">
      <c r="A114" s="131"/>
      <c r="B114" s="128"/>
      <c r="C114" s="132"/>
      <c r="D114" s="132"/>
      <c r="E114" s="132"/>
      <c r="F114" s="132"/>
      <c r="G114" s="132"/>
      <c r="H114" s="133"/>
      <c r="I114" s="134"/>
      <c r="J114" s="134"/>
      <c r="L114" s="130"/>
      <c r="M114" s="130"/>
      <c r="N114" s="130"/>
      <c r="O114" s="130"/>
      <c r="P114" s="130"/>
      <c r="Q114" s="126"/>
      <c r="R114" s="123"/>
    </row>
    <row r="115" spans="1:18" s="156" customFormat="1" ht="12" customHeight="1">
      <c r="A115" s="131"/>
      <c r="B115" s="128"/>
      <c r="C115" s="132"/>
      <c r="D115" s="132"/>
      <c r="E115" s="132"/>
      <c r="F115" s="132"/>
      <c r="G115" s="132"/>
      <c r="H115" s="133"/>
      <c r="I115" s="134"/>
      <c r="J115" s="134"/>
      <c r="L115" s="130"/>
      <c r="M115" s="130"/>
      <c r="N115" s="130"/>
      <c r="O115" s="130"/>
      <c r="P115" s="130"/>
      <c r="Q115" s="126"/>
      <c r="R115" s="123"/>
    </row>
    <row r="116" spans="1:18" s="156" customFormat="1" ht="12" customHeight="1">
      <c r="A116" s="131"/>
      <c r="B116" s="128"/>
      <c r="C116" s="132"/>
      <c r="D116" s="132"/>
      <c r="E116" s="132"/>
      <c r="F116" s="132"/>
      <c r="G116" s="132"/>
      <c r="H116" s="133"/>
      <c r="I116" s="134"/>
      <c r="J116" s="134"/>
      <c r="L116" s="130"/>
      <c r="M116" s="130"/>
      <c r="N116" s="130"/>
      <c r="O116" s="130"/>
      <c r="P116" s="130"/>
      <c r="Q116" s="126"/>
      <c r="R116" s="123"/>
    </row>
    <row r="117" spans="1:18" s="156" customFormat="1" ht="12" customHeight="1">
      <c r="A117" s="131"/>
      <c r="B117" s="128"/>
      <c r="C117" s="132"/>
      <c r="D117" s="132"/>
      <c r="E117" s="132"/>
      <c r="F117" s="132"/>
      <c r="G117" s="132"/>
      <c r="H117" s="133"/>
      <c r="I117" s="134"/>
      <c r="J117" s="134"/>
      <c r="L117" s="130"/>
      <c r="M117" s="130"/>
      <c r="N117" s="130"/>
      <c r="O117" s="130"/>
      <c r="P117" s="130"/>
      <c r="Q117" s="126"/>
      <c r="R117" s="123"/>
    </row>
    <row r="118" spans="1:18" s="156" customFormat="1" ht="12" customHeight="1">
      <c r="A118" s="131"/>
      <c r="B118" s="128"/>
      <c r="C118" s="132"/>
      <c r="D118" s="132"/>
      <c r="E118" s="132"/>
      <c r="F118" s="132"/>
      <c r="G118" s="132"/>
      <c r="H118" s="133"/>
      <c r="I118" s="134"/>
      <c r="J118" s="134"/>
      <c r="L118" s="130"/>
      <c r="M118" s="130"/>
      <c r="N118" s="130"/>
      <c r="O118" s="130"/>
      <c r="P118" s="130"/>
      <c r="Q118" s="126"/>
      <c r="R118" s="123"/>
    </row>
    <row r="119" spans="1:18" s="156" customFormat="1" ht="12" customHeight="1">
      <c r="A119" s="131"/>
      <c r="B119" s="128"/>
      <c r="C119" s="132"/>
      <c r="D119" s="132"/>
      <c r="E119" s="132"/>
      <c r="F119" s="132"/>
      <c r="G119" s="132"/>
      <c r="H119" s="133"/>
      <c r="I119" s="134"/>
      <c r="J119" s="134"/>
      <c r="L119" s="130"/>
      <c r="M119" s="130"/>
      <c r="N119" s="130"/>
      <c r="O119" s="130"/>
      <c r="P119" s="130"/>
      <c r="Q119" s="126"/>
      <c r="R119" s="123"/>
    </row>
    <row r="120" spans="1:18" s="156" customFormat="1" ht="12" customHeight="1">
      <c r="A120" s="131"/>
      <c r="B120" s="128"/>
      <c r="C120" s="132"/>
      <c r="D120" s="132"/>
      <c r="E120" s="132"/>
      <c r="F120" s="132"/>
      <c r="G120" s="132"/>
      <c r="H120" s="133"/>
      <c r="I120" s="134"/>
      <c r="J120" s="134"/>
      <c r="L120" s="130"/>
      <c r="M120" s="130"/>
      <c r="N120" s="130"/>
      <c r="O120" s="130"/>
      <c r="P120" s="130"/>
      <c r="Q120" s="126"/>
      <c r="R120" s="123"/>
    </row>
    <row r="121" spans="1:18" s="156" customFormat="1" ht="12" customHeight="1">
      <c r="A121" s="131"/>
      <c r="B121" s="128"/>
      <c r="C121" s="132"/>
      <c r="D121" s="132"/>
      <c r="E121" s="132"/>
      <c r="F121" s="132"/>
      <c r="G121" s="132"/>
      <c r="H121" s="133"/>
      <c r="I121" s="134"/>
      <c r="J121" s="134"/>
      <c r="L121" s="130"/>
      <c r="M121" s="130"/>
      <c r="N121" s="130"/>
      <c r="O121" s="130"/>
      <c r="P121" s="130"/>
      <c r="Q121" s="126"/>
      <c r="R121" s="123"/>
    </row>
    <row r="122" spans="1:18" s="156" customFormat="1" ht="12" customHeight="1">
      <c r="A122" s="131"/>
      <c r="B122" s="128"/>
      <c r="C122" s="132"/>
      <c r="D122" s="132"/>
      <c r="E122" s="132"/>
      <c r="F122" s="132"/>
      <c r="G122" s="132"/>
      <c r="H122" s="133"/>
      <c r="I122" s="134"/>
      <c r="J122" s="134"/>
      <c r="L122" s="130"/>
      <c r="M122" s="130"/>
      <c r="N122" s="130"/>
      <c r="O122" s="130"/>
      <c r="P122" s="130"/>
      <c r="Q122" s="126"/>
      <c r="R122" s="123"/>
    </row>
    <row r="123" spans="1:18" s="156" customFormat="1" ht="12" customHeight="1">
      <c r="A123" s="131"/>
      <c r="B123" s="128"/>
      <c r="C123" s="132"/>
      <c r="D123" s="132"/>
      <c r="E123" s="132"/>
      <c r="F123" s="132"/>
      <c r="G123" s="132"/>
      <c r="H123" s="133"/>
      <c r="I123" s="134"/>
      <c r="J123" s="134"/>
      <c r="L123" s="130"/>
      <c r="M123" s="130"/>
      <c r="N123" s="130"/>
      <c r="O123" s="130"/>
      <c r="P123" s="130"/>
      <c r="Q123" s="126"/>
      <c r="R123" s="123"/>
    </row>
    <row r="124" spans="1:18" s="156" customFormat="1" ht="12" customHeight="1">
      <c r="A124" s="131"/>
      <c r="B124" s="128"/>
      <c r="C124" s="132"/>
      <c r="D124" s="132"/>
      <c r="E124" s="132"/>
      <c r="F124" s="132"/>
      <c r="G124" s="132"/>
      <c r="H124" s="133"/>
      <c r="I124" s="134"/>
      <c r="J124" s="134"/>
      <c r="L124" s="130"/>
      <c r="M124" s="130"/>
      <c r="N124" s="130"/>
      <c r="O124" s="130"/>
      <c r="P124" s="130"/>
      <c r="Q124" s="126"/>
      <c r="R124" s="123"/>
    </row>
    <row r="125" spans="1:18" s="156" customFormat="1" ht="12" customHeight="1">
      <c r="A125" s="131"/>
      <c r="B125" s="128"/>
      <c r="C125" s="132"/>
      <c r="D125" s="132"/>
      <c r="E125" s="132"/>
      <c r="F125" s="132"/>
      <c r="G125" s="132"/>
      <c r="H125" s="133"/>
      <c r="I125" s="134"/>
      <c r="J125" s="134"/>
      <c r="L125" s="130"/>
      <c r="M125" s="130"/>
      <c r="N125" s="130"/>
      <c r="O125" s="130"/>
      <c r="P125" s="130"/>
      <c r="Q125" s="126"/>
      <c r="R125" s="123"/>
    </row>
    <row r="126" spans="1:18" s="156" customFormat="1" ht="12" customHeight="1">
      <c r="A126" s="131"/>
      <c r="B126" s="128"/>
      <c r="C126" s="132"/>
      <c r="D126" s="132"/>
      <c r="E126" s="132"/>
      <c r="F126" s="132"/>
      <c r="G126" s="132"/>
      <c r="H126" s="133"/>
      <c r="I126" s="134"/>
      <c r="J126" s="134"/>
      <c r="L126" s="130"/>
      <c r="M126" s="130"/>
      <c r="N126" s="130"/>
      <c r="O126" s="130"/>
      <c r="P126" s="130"/>
      <c r="Q126" s="126"/>
      <c r="R126" s="123"/>
    </row>
    <row r="127" spans="1:18" s="156" customFormat="1" ht="12" customHeight="1">
      <c r="A127" s="131"/>
      <c r="B127" s="128"/>
      <c r="C127" s="132"/>
      <c r="D127" s="132"/>
      <c r="E127" s="132"/>
      <c r="F127" s="132"/>
      <c r="G127" s="132"/>
      <c r="H127" s="133"/>
      <c r="I127" s="134"/>
      <c r="J127" s="134"/>
      <c r="L127" s="130"/>
      <c r="M127" s="130"/>
      <c r="N127" s="130"/>
      <c r="O127" s="130"/>
      <c r="P127" s="130"/>
      <c r="Q127" s="126"/>
      <c r="R127" s="123"/>
    </row>
    <row r="128" spans="1:18" s="156" customFormat="1" ht="12" customHeight="1">
      <c r="A128" s="131"/>
      <c r="B128" s="128"/>
      <c r="C128" s="132"/>
      <c r="D128" s="132"/>
      <c r="E128" s="132"/>
      <c r="F128" s="132"/>
      <c r="G128" s="132"/>
      <c r="H128" s="133"/>
      <c r="I128" s="134"/>
      <c r="J128" s="134"/>
      <c r="L128" s="130"/>
      <c r="M128" s="130"/>
      <c r="N128" s="130"/>
      <c r="O128" s="130"/>
      <c r="P128" s="130"/>
      <c r="Q128" s="126"/>
      <c r="R128" s="123"/>
    </row>
    <row r="129" spans="1:18" s="156" customFormat="1" ht="12" customHeight="1">
      <c r="A129" s="131"/>
      <c r="B129" s="128"/>
      <c r="C129" s="132"/>
      <c r="D129" s="132"/>
      <c r="E129" s="132"/>
      <c r="F129" s="132"/>
      <c r="G129" s="132"/>
      <c r="H129" s="133"/>
      <c r="I129" s="134"/>
      <c r="J129" s="134"/>
      <c r="L129" s="130"/>
      <c r="M129" s="130"/>
      <c r="N129" s="130"/>
      <c r="O129" s="130"/>
      <c r="P129" s="130"/>
      <c r="Q129" s="126"/>
      <c r="R129" s="123"/>
    </row>
    <row r="130" spans="1:18" s="156" customFormat="1" ht="12" customHeight="1">
      <c r="A130" s="131"/>
      <c r="B130" s="128"/>
      <c r="C130" s="132"/>
      <c r="D130" s="132"/>
      <c r="E130" s="132"/>
      <c r="F130" s="132"/>
      <c r="G130" s="132"/>
      <c r="H130" s="133"/>
      <c r="I130" s="134"/>
      <c r="J130" s="134"/>
      <c r="L130" s="130"/>
      <c r="M130" s="130"/>
      <c r="N130" s="130"/>
      <c r="O130" s="130"/>
      <c r="P130" s="130"/>
      <c r="Q130" s="126"/>
      <c r="R130" s="123"/>
    </row>
    <row r="131" spans="1:18" s="156" customFormat="1" ht="12" customHeight="1">
      <c r="A131" s="131"/>
      <c r="B131" s="128"/>
      <c r="C131" s="132"/>
      <c r="D131" s="132"/>
      <c r="E131" s="132"/>
      <c r="F131" s="132"/>
      <c r="G131" s="132"/>
      <c r="H131" s="133"/>
      <c r="I131" s="134"/>
      <c r="J131" s="134"/>
      <c r="L131" s="130"/>
      <c r="M131" s="130"/>
      <c r="N131" s="130"/>
      <c r="O131" s="130"/>
      <c r="P131" s="130"/>
      <c r="Q131" s="126"/>
      <c r="R131" s="123"/>
    </row>
    <row r="132" spans="1:18" s="156" customFormat="1" ht="12" customHeight="1">
      <c r="A132" s="131"/>
      <c r="B132" s="128"/>
      <c r="C132" s="132"/>
      <c r="D132" s="132"/>
      <c r="E132" s="132"/>
      <c r="F132" s="132"/>
      <c r="G132" s="132"/>
      <c r="H132" s="133"/>
      <c r="I132" s="134"/>
      <c r="J132" s="134"/>
      <c r="L132" s="130"/>
      <c r="M132" s="130"/>
      <c r="N132" s="130"/>
      <c r="O132" s="130"/>
      <c r="P132" s="130"/>
      <c r="Q132" s="126"/>
      <c r="R132" s="123"/>
    </row>
    <row r="133" spans="1:18" s="156" customFormat="1" ht="12" customHeight="1">
      <c r="A133" s="131"/>
      <c r="B133" s="128"/>
      <c r="C133" s="132"/>
      <c r="D133" s="132"/>
      <c r="E133" s="132"/>
      <c r="F133" s="132"/>
      <c r="G133" s="132"/>
      <c r="H133" s="133"/>
      <c r="I133" s="134"/>
      <c r="J133" s="134"/>
      <c r="L133" s="130"/>
      <c r="M133" s="130"/>
      <c r="N133" s="130"/>
      <c r="O133" s="130"/>
      <c r="P133" s="130"/>
      <c r="Q133" s="126"/>
      <c r="R133" s="123"/>
    </row>
    <row r="134" spans="1:18" s="156" customFormat="1" ht="12" customHeight="1">
      <c r="A134" s="131"/>
      <c r="B134" s="128"/>
      <c r="C134" s="128"/>
      <c r="D134" s="128"/>
      <c r="E134" s="128"/>
      <c r="F134" s="128"/>
      <c r="G134" s="128"/>
      <c r="H134" s="129"/>
      <c r="I134" s="135"/>
      <c r="J134" s="135"/>
      <c r="L134" s="130"/>
      <c r="M134" s="130"/>
      <c r="N134" s="130"/>
      <c r="O134" s="130"/>
      <c r="P134" s="130"/>
      <c r="Q134" s="126"/>
      <c r="R134" s="123"/>
    </row>
  </sheetData>
  <mergeCells count="18">
    <mergeCell ref="Q5:Q6"/>
    <mergeCell ref="R5:R6"/>
    <mergeCell ref="A20:O20"/>
    <mergeCell ref="B22:P22"/>
    <mergeCell ref="F5:H5"/>
    <mergeCell ref="I5:K5"/>
    <mergeCell ref="L5:L6"/>
    <mergeCell ref="M5:M6"/>
    <mergeCell ref="N5:N6"/>
    <mergeCell ref="O5:O6"/>
    <mergeCell ref="E5:E6"/>
    <mergeCell ref="I21:N21"/>
    <mergeCell ref="P5:P6"/>
    <mergeCell ref="B1:C1"/>
    <mergeCell ref="A5:A6"/>
    <mergeCell ref="B5:B6"/>
    <mergeCell ref="C5:C6"/>
    <mergeCell ref="D5:D6"/>
  </mergeCells>
  <phoneticPr fontId="2" type="noConversion"/>
  <pageMargins left="0.74803149606299213" right="0.35433070866141736" top="1.1811023622047245" bottom="0.78740157480314965" header="0.51181102362204722" footer="0.51181102362204722"/>
  <pageSetup paperSize="9" scale="62" fitToHeight="3" orientation="landscape" r:id="rId1"/>
  <headerFooter alignWithMargins="0"/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S129"/>
  <sheetViews>
    <sheetView zoomScale="85" zoomScaleNormal="115" zoomScaleSheetLayoutView="85" workbookViewId="0">
      <pane xSplit="3" topLeftCell="D1" activePane="topRight" state="frozen"/>
      <selection activeCell="I42" sqref="I42"/>
      <selection pane="topRight" activeCell="Q5" sqref="Q5"/>
    </sheetView>
  </sheetViews>
  <sheetFormatPr defaultRowHeight="12" customHeight="1"/>
  <cols>
    <col min="1" max="1" width="3.77734375" style="131" customWidth="1"/>
    <col min="2" max="2" width="30.5546875" style="128" customWidth="1"/>
    <col min="3" max="3" width="23.44140625" style="128" customWidth="1"/>
    <col min="4" max="4" width="11.6640625" style="128" customWidth="1"/>
    <col min="5" max="5" width="8" style="128" customWidth="1"/>
    <col min="6" max="6" width="11.88671875" style="128" customWidth="1"/>
    <col min="7" max="7" width="10.77734375" style="128" customWidth="1"/>
    <col min="8" max="8" width="6.88671875" style="129" customWidth="1"/>
    <col min="9" max="9" width="11" style="135" customWidth="1"/>
    <col min="10" max="10" width="10.88671875" style="135" customWidth="1"/>
    <col min="11" max="11" width="7.6640625" style="156" customWidth="1"/>
    <col min="12" max="12" width="9.77734375" style="130" customWidth="1"/>
    <col min="13" max="13" width="8" style="130" customWidth="1"/>
    <col min="14" max="14" width="8.44140625" style="130" customWidth="1"/>
    <col min="15" max="15" width="8" style="130" customWidth="1"/>
    <col min="16" max="16" width="6.88671875" style="130" customWidth="1"/>
    <col min="17" max="17" width="5.77734375" style="126" customWidth="1"/>
    <col min="18" max="18" width="5.33203125" style="123" customWidth="1"/>
    <col min="19" max="16384" width="8.88671875" style="123"/>
  </cols>
  <sheetData>
    <row r="1" spans="1:19" s="120" customFormat="1" ht="39.75" customHeight="1">
      <c r="A1" s="318"/>
      <c r="B1" s="601" t="s">
        <v>515</v>
      </c>
      <c r="C1" s="601"/>
      <c r="D1" s="327" t="s">
        <v>468</v>
      </c>
      <c r="E1" s="319"/>
      <c r="F1" s="318"/>
      <c r="G1" s="318"/>
      <c r="H1" s="318"/>
      <c r="I1" s="318"/>
      <c r="J1" s="318"/>
      <c r="K1" s="318"/>
      <c r="L1" s="318"/>
      <c r="M1" s="116"/>
      <c r="N1" s="116"/>
      <c r="O1" s="116"/>
      <c r="P1" s="116"/>
      <c r="Q1" s="117"/>
      <c r="R1" s="119"/>
    </row>
    <row r="2" spans="1:19" s="119" customFormat="1" ht="15" customHeight="1" thickBot="1">
      <c r="A2" s="318"/>
      <c r="B2" s="472" t="s">
        <v>300</v>
      </c>
      <c r="C2" s="318"/>
      <c r="D2" s="318"/>
      <c r="E2" s="319"/>
      <c r="F2" s="318"/>
      <c r="G2" s="318"/>
      <c r="H2" s="116"/>
      <c r="I2" s="116"/>
      <c r="J2" s="116"/>
      <c r="K2" s="234"/>
      <c r="L2" s="116"/>
      <c r="M2" s="116"/>
      <c r="N2" s="116"/>
      <c r="O2" s="116"/>
      <c r="P2" s="116"/>
      <c r="Q2" s="117"/>
    </row>
    <row r="3" spans="1:19" s="121" customFormat="1" ht="15" customHeight="1">
      <c r="A3" s="913" t="s">
        <v>377</v>
      </c>
      <c r="B3" s="915" t="s">
        <v>4</v>
      </c>
      <c r="C3" s="917" t="s">
        <v>5</v>
      </c>
      <c r="D3" s="917" t="s">
        <v>6</v>
      </c>
      <c r="E3" s="919" t="s">
        <v>9</v>
      </c>
      <c r="F3" s="910" t="s">
        <v>10</v>
      </c>
      <c r="G3" s="911"/>
      <c r="H3" s="912"/>
      <c r="I3" s="911" t="s">
        <v>11</v>
      </c>
      <c r="J3" s="911"/>
      <c r="K3" s="912"/>
      <c r="L3" s="926" t="s">
        <v>12</v>
      </c>
      <c r="M3" s="919" t="s">
        <v>13</v>
      </c>
      <c r="N3" s="919" t="s">
        <v>302</v>
      </c>
      <c r="O3" s="922" t="s">
        <v>14</v>
      </c>
      <c r="P3" s="922" t="s">
        <v>15</v>
      </c>
      <c r="Q3" s="922" t="s">
        <v>16</v>
      </c>
      <c r="R3" s="924" t="s">
        <v>378</v>
      </c>
    </row>
    <row r="4" spans="1:19" s="121" customFormat="1" ht="33" customHeight="1">
      <c r="A4" s="914"/>
      <c r="B4" s="916"/>
      <c r="C4" s="918"/>
      <c r="D4" s="918"/>
      <c r="E4" s="920"/>
      <c r="F4" s="168" t="s">
        <v>17</v>
      </c>
      <c r="G4" s="168" t="s">
        <v>18</v>
      </c>
      <c r="H4" s="169" t="s">
        <v>19</v>
      </c>
      <c r="I4" s="168" t="s">
        <v>20</v>
      </c>
      <c r="J4" s="168" t="s">
        <v>21</v>
      </c>
      <c r="K4" s="169" t="s">
        <v>22</v>
      </c>
      <c r="L4" s="927"/>
      <c r="M4" s="920"/>
      <c r="N4" s="920"/>
      <c r="O4" s="923"/>
      <c r="P4" s="923"/>
      <c r="Q4" s="923"/>
      <c r="R4" s="925"/>
    </row>
    <row r="5" spans="1:19" s="175" customFormat="1" ht="33" customHeight="1">
      <c r="A5" s="637">
        <v>1</v>
      </c>
      <c r="B5" s="178" t="s">
        <v>477</v>
      </c>
      <c r="C5" s="649" t="s">
        <v>380</v>
      </c>
      <c r="D5" s="652" t="s">
        <v>383</v>
      </c>
      <c r="E5" s="638">
        <v>597</v>
      </c>
      <c r="F5" s="639">
        <v>36705</v>
      </c>
      <c r="G5" s="639">
        <v>38503</v>
      </c>
      <c r="H5" s="640">
        <f t="shared" ref="H5:H13" si="0">IF(G5-F5+1&gt;=2*365,2*365,G5-F5+1)</f>
        <v>730</v>
      </c>
      <c r="I5" s="639">
        <v>36705</v>
      </c>
      <c r="J5" s="639">
        <v>38503</v>
      </c>
      <c r="K5" s="640">
        <f>IF(J5-I5+1&gt;=2*365,2*365,J5-I5+1)</f>
        <v>730</v>
      </c>
      <c r="L5" s="718" t="s">
        <v>454</v>
      </c>
      <c r="M5" s="638">
        <v>0</v>
      </c>
      <c r="N5" s="643">
        <v>0.6</v>
      </c>
      <c r="O5" s="644">
        <f>(E5-M5)</f>
        <v>597</v>
      </c>
      <c r="P5" s="645">
        <f>O5/(배점기준!$G$3/1000)</f>
        <v>1.0610503865635832</v>
      </c>
      <c r="Q5" s="646">
        <f>(IF(O5&lt;100,0,IF(P5&gt;=2.5,3,IF(P5&gt;=2,2,IF(P5&gt;=1.5,1.5,IF(P5&gt;=1,1,IF(P5&gt;=0.5,0.5,0.25)))))))*K5/H5*N5</f>
        <v>0.6</v>
      </c>
      <c r="R5" s="650" t="s">
        <v>408</v>
      </c>
    </row>
    <row r="6" spans="1:19" s="175" customFormat="1" ht="33" customHeight="1">
      <c r="A6" s="637">
        <v>2</v>
      </c>
      <c r="B6" s="178" t="s">
        <v>478</v>
      </c>
      <c r="C6" s="649" t="s">
        <v>379</v>
      </c>
      <c r="D6" s="647" t="s">
        <v>314</v>
      </c>
      <c r="E6" s="638">
        <v>831</v>
      </c>
      <c r="F6" s="639">
        <v>37817</v>
      </c>
      <c r="G6" s="639">
        <v>38898</v>
      </c>
      <c r="H6" s="640">
        <f t="shared" si="0"/>
        <v>730</v>
      </c>
      <c r="I6" s="656">
        <v>38265</v>
      </c>
      <c r="J6" s="639">
        <v>38898</v>
      </c>
      <c r="K6" s="640">
        <f t="shared" ref="K6:K12" si="1">IF(J6-I6+1&gt;=2*365,2*365,J6-I6+1)</f>
        <v>634</v>
      </c>
      <c r="L6" s="718" t="s">
        <v>454</v>
      </c>
      <c r="M6" s="638">
        <v>0</v>
      </c>
      <c r="N6" s="643">
        <v>0.6</v>
      </c>
      <c r="O6" s="644">
        <f t="shared" ref="O6:O13" si="2">(E6-M6)</f>
        <v>831</v>
      </c>
      <c r="P6" s="645">
        <f>O6/(배점기준!$G$3/1000)</f>
        <v>1.4769394828045854</v>
      </c>
      <c r="Q6" s="646">
        <f t="shared" ref="Q6:Q13" si="3">(IF(O6&lt;100,0,IF(P6&gt;=2.5,3,IF(P6&gt;=2,2,IF(P6&gt;=1.5,1.5,IF(P6&gt;=1,1,IF(P6&gt;=0.5,0.5,0.25)))))))*K6/H6*N6</f>
        <v>0.52109589041095883</v>
      </c>
      <c r="R6" s="650" t="s">
        <v>409</v>
      </c>
    </row>
    <row r="7" spans="1:19" s="173" customFormat="1" ht="33" customHeight="1">
      <c r="A7" s="637">
        <v>3</v>
      </c>
      <c r="B7" s="178" t="s">
        <v>479</v>
      </c>
      <c r="C7" s="649" t="s">
        <v>379</v>
      </c>
      <c r="D7" s="647" t="s">
        <v>314</v>
      </c>
      <c r="E7" s="638">
        <v>4890</v>
      </c>
      <c r="F7" s="639">
        <v>38265</v>
      </c>
      <c r="G7" s="639">
        <v>40268</v>
      </c>
      <c r="H7" s="640">
        <f t="shared" si="0"/>
        <v>730</v>
      </c>
      <c r="I7" s="639">
        <v>38353</v>
      </c>
      <c r="J7" s="639">
        <v>39141</v>
      </c>
      <c r="K7" s="640">
        <f t="shared" si="1"/>
        <v>730</v>
      </c>
      <c r="L7" s="718" t="s">
        <v>454</v>
      </c>
      <c r="M7" s="638">
        <v>0</v>
      </c>
      <c r="N7" s="643">
        <v>1</v>
      </c>
      <c r="O7" s="644">
        <f t="shared" si="2"/>
        <v>4890</v>
      </c>
      <c r="P7" s="645">
        <f>O7/(배점기준!$G$3/1000)</f>
        <v>8.691015729138897</v>
      </c>
      <c r="Q7" s="646">
        <f t="shared" si="3"/>
        <v>3</v>
      </c>
      <c r="R7" s="650">
        <v>1</v>
      </c>
    </row>
    <row r="8" spans="1:19" s="173" customFormat="1" ht="33" customHeight="1">
      <c r="A8" s="637">
        <v>4</v>
      </c>
      <c r="B8" s="178" t="s">
        <v>480</v>
      </c>
      <c r="C8" s="649" t="s">
        <v>379</v>
      </c>
      <c r="D8" s="647" t="s">
        <v>316</v>
      </c>
      <c r="E8" s="638">
        <v>911</v>
      </c>
      <c r="F8" s="639">
        <v>39078</v>
      </c>
      <c r="G8" s="639">
        <v>39990</v>
      </c>
      <c r="H8" s="640">
        <f t="shared" si="0"/>
        <v>730</v>
      </c>
      <c r="I8" s="639">
        <v>39173</v>
      </c>
      <c r="J8" s="639">
        <v>39990</v>
      </c>
      <c r="K8" s="640">
        <f t="shared" si="1"/>
        <v>730</v>
      </c>
      <c r="L8" s="718" t="s">
        <v>454</v>
      </c>
      <c r="M8" s="638">
        <v>0</v>
      </c>
      <c r="N8" s="643">
        <v>1</v>
      </c>
      <c r="O8" s="644">
        <f t="shared" si="2"/>
        <v>911</v>
      </c>
      <c r="P8" s="645">
        <f>O8/(배점기준!$G$3/1000)</f>
        <v>1.6191237892117658</v>
      </c>
      <c r="Q8" s="646">
        <f t="shared" si="3"/>
        <v>1.5</v>
      </c>
      <c r="R8" s="650" t="s">
        <v>411</v>
      </c>
    </row>
    <row r="9" spans="1:19" s="173" customFormat="1" ht="33" customHeight="1">
      <c r="A9" s="637">
        <v>5</v>
      </c>
      <c r="B9" s="178" t="s">
        <v>481</v>
      </c>
      <c r="C9" s="649" t="s">
        <v>379</v>
      </c>
      <c r="D9" s="647" t="s">
        <v>314</v>
      </c>
      <c r="E9" s="638">
        <v>809</v>
      </c>
      <c r="F9" s="639">
        <v>39174</v>
      </c>
      <c r="G9" s="639">
        <v>39903</v>
      </c>
      <c r="H9" s="640">
        <f t="shared" si="0"/>
        <v>730</v>
      </c>
      <c r="I9" s="639">
        <v>39356</v>
      </c>
      <c r="J9" s="639">
        <v>39478</v>
      </c>
      <c r="K9" s="640">
        <f t="shared" si="1"/>
        <v>123</v>
      </c>
      <c r="L9" s="718" t="s">
        <v>454</v>
      </c>
      <c r="M9" s="638">
        <v>0</v>
      </c>
      <c r="N9" s="643">
        <v>1</v>
      </c>
      <c r="O9" s="644">
        <f t="shared" si="2"/>
        <v>809</v>
      </c>
      <c r="P9" s="645">
        <f>O9/(배점기준!$G$3/1000)</f>
        <v>1.4378387985426109</v>
      </c>
      <c r="Q9" s="646">
        <f t="shared" si="3"/>
        <v>0.16849315068493151</v>
      </c>
      <c r="R9" s="650" t="s">
        <v>413</v>
      </c>
    </row>
    <row r="10" spans="1:19" s="173" customFormat="1" ht="33" customHeight="1">
      <c r="A10" s="637">
        <v>6</v>
      </c>
      <c r="B10" s="649" t="s">
        <v>482</v>
      </c>
      <c r="C10" s="649" t="s">
        <v>379</v>
      </c>
      <c r="D10" s="647" t="s">
        <v>314</v>
      </c>
      <c r="E10" s="638">
        <v>914</v>
      </c>
      <c r="F10" s="639">
        <v>40014</v>
      </c>
      <c r="G10" s="639">
        <v>41517</v>
      </c>
      <c r="H10" s="640">
        <f t="shared" si="0"/>
        <v>730</v>
      </c>
      <c r="I10" s="639">
        <v>39991</v>
      </c>
      <c r="J10" s="639">
        <v>40877</v>
      </c>
      <c r="K10" s="640">
        <f t="shared" si="1"/>
        <v>730</v>
      </c>
      <c r="L10" s="718" t="s">
        <v>454</v>
      </c>
      <c r="M10" s="638">
        <v>0</v>
      </c>
      <c r="N10" s="643">
        <v>1</v>
      </c>
      <c r="O10" s="644">
        <f t="shared" si="2"/>
        <v>914</v>
      </c>
      <c r="P10" s="645">
        <f>O10/(배점기준!$G$3/1000)</f>
        <v>1.624455700702035</v>
      </c>
      <c r="Q10" s="646">
        <f t="shared" si="3"/>
        <v>1.5</v>
      </c>
      <c r="R10" s="650">
        <v>14</v>
      </c>
    </row>
    <row r="11" spans="1:19" s="173" customFormat="1" ht="33" customHeight="1">
      <c r="A11" s="637">
        <v>7</v>
      </c>
      <c r="B11" s="649" t="s">
        <v>483</v>
      </c>
      <c r="C11" s="649" t="s">
        <v>379</v>
      </c>
      <c r="D11" s="647" t="s">
        <v>314</v>
      </c>
      <c r="E11" s="638">
        <v>677</v>
      </c>
      <c r="F11" s="639">
        <v>40087</v>
      </c>
      <c r="G11" s="639">
        <v>40908</v>
      </c>
      <c r="H11" s="640">
        <f t="shared" si="0"/>
        <v>730</v>
      </c>
      <c r="I11" s="639">
        <v>40087</v>
      </c>
      <c r="J11" s="639">
        <v>40489</v>
      </c>
      <c r="K11" s="640">
        <f t="shared" si="1"/>
        <v>403</v>
      </c>
      <c r="L11" s="718" t="s">
        <v>454</v>
      </c>
      <c r="M11" s="638"/>
      <c r="N11" s="643">
        <v>1</v>
      </c>
      <c r="O11" s="644">
        <f t="shared" si="2"/>
        <v>677</v>
      </c>
      <c r="P11" s="645">
        <f>O11/(배점기준!$G$3/1000)</f>
        <v>1.2032346929707634</v>
      </c>
      <c r="Q11" s="646">
        <f t="shared" si="3"/>
        <v>0.55205479452054795</v>
      </c>
      <c r="R11" s="650">
        <v>7</v>
      </c>
    </row>
    <row r="12" spans="1:19" s="173" customFormat="1" ht="33" customHeight="1">
      <c r="A12" s="637">
        <v>8</v>
      </c>
      <c r="B12" s="649" t="s">
        <v>484</v>
      </c>
      <c r="C12" s="649" t="s">
        <v>379</v>
      </c>
      <c r="D12" s="647" t="s">
        <v>314</v>
      </c>
      <c r="E12" s="638">
        <v>381</v>
      </c>
      <c r="F12" s="641">
        <v>39374</v>
      </c>
      <c r="G12" s="639">
        <v>41234</v>
      </c>
      <c r="H12" s="640">
        <f t="shared" si="0"/>
        <v>730</v>
      </c>
      <c r="I12" s="641">
        <v>40179</v>
      </c>
      <c r="J12" s="639">
        <v>41234</v>
      </c>
      <c r="K12" s="640">
        <f t="shared" si="1"/>
        <v>730</v>
      </c>
      <c r="L12" s="718" t="s">
        <v>454</v>
      </c>
      <c r="M12" s="638">
        <v>0</v>
      </c>
      <c r="N12" s="643">
        <v>1</v>
      </c>
      <c r="O12" s="644">
        <f t="shared" si="2"/>
        <v>381</v>
      </c>
      <c r="P12" s="645">
        <f>O12/(배점기준!$G$3/1000)</f>
        <v>0.67715275926419627</v>
      </c>
      <c r="Q12" s="646">
        <f t="shared" si="3"/>
        <v>0.5</v>
      </c>
      <c r="R12" s="650">
        <v>12</v>
      </c>
    </row>
    <row r="13" spans="1:19" s="173" customFormat="1" ht="33" customHeight="1">
      <c r="A13" s="637">
        <v>9</v>
      </c>
      <c r="B13" s="649" t="s">
        <v>485</v>
      </c>
      <c r="C13" s="649" t="s">
        <v>380</v>
      </c>
      <c r="D13" s="647" t="s">
        <v>315</v>
      </c>
      <c r="E13" s="638">
        <v>1031</v>
      </c>
      <c r="F13" s="176">
        <v>41046</v>
      </c>
      <c r="G13" s="176">
        <v>41321</v>
      </c>
      <c r="H13" s="640">
        <f t="shared" si="0"/>
        <v>276</v>
      </c>
      <c r="I13" s="641">
        <v>40878</v>
      </c>
      <c r="J13" s="639">
        <v>40999</v>
      </c>
      <c r="K13" s="640">
        <f>IF(J13-I13+1&gt;=2*365,2*365,J13-I13+1)</f>
        <v>122</v>
      </c>
      <c r="L13" s="718" t="s">
        <v>454</v>
      </c>
      <c r="M13" s="638">
        <v>0</v>
      </c>
      <c r="N13" s="643">
        <v>1</v>
      </c>
      <c r="O13" s="644">
        <f t="shared" si="2"/>
        <v>1031</v>
      </c>
      <c r="P13" s="645">
        <f>O13/(배점기준!$G$3/1000)</f>
        <v>1.8324002488225364</v>
      </c>
      <c r="Q13" s="646">
        <f t="shared" si="3"/>
        <v>0.66304347826086951</v>
      </c>
      <c r="R13" s="650">
        <v>8</v>
      </c>
    </row>
    <row r="14" spans="1:19" s="173" customFormat="1" ht="33" customHeight="1">
      <c r="A14" s="637"/>
      <c r="B14" s="178"/>
      <c r="C14" s="178"/>
      <c r="D14" s="317"/>
      <c r="E14" s="638"/>
      <c r="F14" s="641"/>
      <c r="G14" s="639"/>
      <c r="H14" s="640"/>
      <c r="I14" s="641"/>
      <c r="J14" s="639"/>
      <c r="K14" s="640"/>
      <c r="L14" s="642"/>
      <c r="M14" s="638"/>
      <c r="N14" s="643"/>
      <c r="O14" s="644"/>
      <c r="P14" s="645"/>
      <c r="Q14" s="646"/>
      <c r="R14" s="650"/>
    </row>
    <row r="15" spans="1:19" s="175" customFormat="1" ht="33" customHeight="1">
      <c r="A15" s="637"/>
      <c r="B15" s="649"/>
      <c r="C15" s="649"/>
      <c r="D15" s="648"/>
      <c r="E15" s="638"/>
      <c r="F15" s="641"/>
      <c r="G15" s="639"/>
      <c r="H15" s="640"/>
      <c r="I15" s="654"/>
      <c r="J15" s="655"/>
      <c r="K15" s="640"/>
      <c r="L15" s="642"/>
      <c r="M15" s="638"/>
      <c r="N15" s="643"/>
      <c r="O15" s="644"/>
      <c r="P15" s="645"/>
      <c r="Q15" s="646"/>
      <c r="R15" s="650"/>
      <c r="S15" s="173"/>
    </row>
    <row r="16" spans="1:19" s="175" customFormat="1" ht="33" customHeight="1">
      <c r="A16" s="540" t="s">
        <v>8</v>
      </c>
      <c r="B16" s="541"/>
      <c r="C16" s="541"/>
      <c r="D16" s="541"/>
      <c r="E16" s="541"/>
      <c r="F16" s="541"/>
      <c r="G16" s="541"/>
      <c r="H16" s="541"/>
      <c r="I16" s="541"/>
      <c r="J16" s="541"/>
      <c r="K16" s="541"/>
      <c r="L16" s="541"/>
      <c r="M16" s="541"/>
      <c r="N16" s="541"/>
      <c r="O16" s="542"/>
      <c r="P16" s="328"/>
      <c r="Q16" s="337">
        <f>SUM(Q5:Q15)</f>
        <v>9.0046873138773069</v>
      </c>
      <c r="R16" s="636"/>
      <c r="S16" s="173"/>
    </row>
    <row r="17" spans="1:18" s="173" customFormat="1" ht="33" customHeight="1" thickBot="1">
      <c r="A17" s="537" t="s">
        <v>23</v>
      </c>
      <c r="B17" s="538"/>
      <c r="C17" s="538"/>
      <c r="D17" s="538"/>
      <c r="E17" s="538"/>
      <c r="F17" s="538"/>
      <c r="G17" s="538"/>
      <c r="H17" s="538"/>
      <c r="I17" s="921" t="s">
        <v>455</v>
      </c>
      <c r="J17" s="921"/>
      <c r="K17" s="921"/>
      <c r="L17" s="921"/>
      <c r="M17" s="921"/>
      <c r="N17" s="921"/>
      <c r="O17" s="539"/>
      <c r="P17" s="329"/>
      <c r="Q17" s="336">
        <f>Q16</f>
        <v>9.0046873138773069</v>
      </c>
      <c r="R17" s="335"/>
    </row>
    <row r="18" spans="1:18" s="175" customFormat="1" ht="30" customHeight="1">
      <c r="A18" s="181" t="s">
        <v>24</v>
      </c>
      <c r="B18" s="543" t="s">
        <v>25</v>
      </c>
      <c r="C18" s="543"/>
      <c r="D18" s="543"/>
      <c r="E18" s="543"/>
      <c r="F18" s="543"/>
      <c r="G18" s="543"/>
      <c r="H18" s="543"/>
      <c r="I18" s="543"/>
      <c r="J18" s="543"/>
      <c r="K18" s="543"/>
      <c r="L18" s="543"/>
      <c r="M18" s="543"/>
      <c r="N18" s="543"/>
      <c r="O18" s="543"/>
      <c r="P18" s="543"/>
      <c r="Q18" s="182"/>
      <c r="R18" s="183"/>
    </row>
    <row r="19" spans="1:18" s="183" customFormat="1" ht="19.5" customHeight="1">
      <c r="A19" s="206">
        <v>1</v>
      </c>
      <c r="B19" s="152" t="s">
        <v>301</v>
      </c>
      <c r="C19" s="152"/>
      <c r="D19" s="152"/>
      <c r="E19" s="152"/>
      <c r="F19" s="152"/>
      <c r="G19" s="152"/>
      <c r="H19" s="153"/>
      <c r="I19" s="153"/>
      <c r="J19" s="153"/>
      <c r="K19" s="322"/>
      <c r="L19" s="154"/>
      <c r="M19" s="154"/>
      <c r="N19" s="154"/>
      <c r="O19" s="154"/>
      <c r="P19" s="154"/>
      <c r="Q19" s="153"/>
      <c r="R19" s="153"/>
    </row>
    <row r="20" spans="1:18" s="153" customFormat="1" ht="18.75" customHeight="1">
      <c r="A20" s="206">
        <v>2</v>
      </c>
      <c r="B20" s="151" t="s">
        <v>234</v>
      </c>
      <c r="C20" s="152"/>
      <c r="D20" s="152"/>
      <c r="E20" s="152"/>
      <c r="F20" s="155"/>
      <c r="G20" s="155"/>
      <c r="H20" s="155"/>
      <c r="I20" s="155"/>
      <c r="J20" s="155"/>
      <c r="L20" s="151"/>
      <c r="M20" s="151"/>
      <c r="N20" s="151"/>
      <c r="O20" s="151"/>
      <c r="P20" s="151"/>
      <c r="Q20" s="151"/>
      <c r="R20" s="151"/>
    </row>
    <row r="21" spans="1:18" s="151" customFormat="1" ht="42.75" customHeight="1">
      <c r="A21" s="206">
        <v>3</v>
      </c>
      <c r="B21" s="152" t="s">
        <v>26</v>
      </c>
      <c r="C21" s="152"/>
      <c r="D21" s="152"/>
      <c r="E21" s="152"/>
      <c r="F21" s="155"/>
      <c r="G21" s="155"/>
      <c r="H21" s="155"/>
      <c r="I21" s="155"/>
      <c r="J21" s="155"/>
      <c r="K21" s="153"/>
    </row>
    <row r="22" spans="1:18" s="151" customFormat="1" ht="18.75" customHeight="1">
      <c r="A22" s="206">
        <v>4</v>
      </c>
      <c r="B22" s="152" t="s">
        <v>231</v>
      </c>
      <c r="C22" s="152"/>
      <c r="D22" s="152"/>
      <c r="E22" s="152"/>
      <c r="F22" s="152"/>
      <c r="G22" s="152"/>
      <c r="H22" s="153"/>
      <c r="I22" s="155"/>
      <c r="J22" s="155"/>
      <c r="K22" s="153"/>
    </row>
    <row r="23" spans="1:18" s="151" customFormat="1" ht="18.75" customHeight="1">
      <c r="A23" s="206">
        <v>5</v>
      </c>
      <c r="B23" s="158" t="s">
        <v>33</v>
      </c>
      <c r="C23" s="158"/>
      <c r="D23" s="158"/>
      <c r="E23" s="158"/>
      <c r="F23" s="152"/>
      <c r="G23" s="152"/>
      <c r="H23" s="153"/>
      <c r="I23" s="155"/>
      <c r="J23" s="155"/>
      <c r="K23" s="153"/>
    </row>
    <row r="24" spans="1:18" s="151" customFormat="1" ht="18.75" customHeight="1">
      <c r="A24" s="153"/>
      <c r="B24" s="158"/>
      <c r="C24" s="158"/>
      <c r="D24" s="158"/>
      <c r="E24" s="158"/>
      <c r="F24" s="152"/>
      <c r="G24" s="152"/>
      <c r="H24" s="153"/>
      <c r="I24" s="153"/>
      <c r="J24" s="153"/>
      <c r="K24" s="322"/>
      <c r="L24" s="154"/>
      <c r="M24" s="154"/>
      <c r="N24" s="154"/>
      <c r="O24" s="154"/>
      <c r="P24" s="154"/>
      <c r="Q24" s="153"/>
      <c r="R24" s="153"/>
    </row>
    <row r="25" spans="1:18" s="153" customFormat="1" ht="15" customHeight="1">
      <c r="A25" s="152"/>
      <c r="B25" s="152"/>
      <c r="C25" s="152"/>
      <c r="D25" s="152"/>
      <c r="E25" s="152"/>
      <c r="F25" s="184"/>
      <c r="G25" s="184"/>
      <c r="K25" s="197"/>
      <c r="L25" s="185"/>
      <c r="M25" s="185"/>
      <c r="N25" s="185"/>
      <c r="O25" s="185"/>
      <c r="P25" s="185"/>
      <c r="Q25" s="186"/>
      <c r="R25" s="183"/>
    </row>
    <row r="26" spans="1:18" s="183" customFormat="1" ht="15" customHeight="1">
      <c r="A26" s="131"/>
      <c r="B26" s="140"/>
      <c r="C26" s="140"/>
      <c r="D26" s="140"/>
      <c r="E26" s="140"/>
      <c r="F26" s="132"/>
      <c r="G26" s="132"/>
      <c r="H26" s="133"/>
      <c r="I26" s="134"/>
      <c r="J26" s="134"/>
      <c r="K26" s="156"/>
      <c r="L26" s="130"/>
      <c r="M26" s="130"/>
      <c r="N26" s="130"/>
      <c r="O26" s="130"/>
      <c r="P26" s="130"/>
      <c r="Q26" s="126"/>
      <c r="R26" s="123"/>
    </row>
    <row r="27" spans="1:18" ht="15" customHeight="1">
      <c r="C27" s="132"/>
      <c r="D27" s="132"/>
      <c r="E27" s="132"/>
      <c r="F27" s="132"/>
      <c r="G27" s="132"/>
      <c r="H27" s="133"/>
      <c r="I27" s="134"/>
      <c r="J27" s="134"/>
    </row>
    <row r="28" spans="1:18" ht="15" customHeight="1">
      <c r="C28" s="132"/>
      <c r="D28" s="132"/>
      <c r="E28" s="132"/>
      <c r="F28" s="132"/>
      <c r="G28" s="132"/>
      <c r="H28" s="133"/>
      <c r="I28" s="134"/>
      <c r="J28" s="134"/>
    </row>
    <row r="29" spans="1:18" ht="15" customHeight="1">
      <c r="C29" s="132"/>
      <c r="D29" s="132"/>
      <c r="E29" s="132"/>
      <c r="F29" s="132"/>
      <c r="G29" s="132"/>
      <c r="H29" s="133"/>
      <c r="I29" s="134"/>
      <c r="J29" s="134"/>
    </row>
    <row r="30" spans="1:18" ht="12" customHeight="1">
      <c r="C30" s="132"/>
      <c r="D30" s="132"/>
      <c r="E30" s="132"/>
      <c r="F30" s="132"/>
      <c r="G30" s="132"/>
      <c r="H30" s="133"/>
      <c r="I30" s="134"/>
      <c r="J30" s="134"/>
    </row>
    <row r="31" spans="1:18" ht="12" customHeight="1">
      <c r="C31" s="132"/>
      <c r="D31" s="132"/>
      <c r="E31" s="132"/>
      <c r="F31" s="132"/>
      <c r="G31" s="132"/>
      <c r="H31" s="133"/>
      <c r="I31" s="134"/>
      <c r="J31" s="134"/>
    </row>
    <row r="32" spans="1:18" ht="12" customHeight="1">
      <c r="C32" s="132"/>
      <c r="D32" s="132"/>
      <c r="E32" s="132"/>
      <c r="F32" s="132"/>
      <c r="G32" s="132"/>
      <c r="H32" s="133"/>
      <c r="I32" s="134"/>
      <c r="J32" s="134"/>
    </row>
    <row r="33" spans="1:19" ht="12" customHeight="1">
      <c r="C33" s="132"/>
      <c r="D33" s="132"/>
      <c r="E33" s="132"/>
      <c r="F33" s="132"/>
      <c r="G33" s="132"/>
      <c r="H33" s="133"/>
      <c r="I33" s="134"/>
      <c r="J33" s="134"/>
    </row>
    <row r="34" spans="1:19" ht="12" customHeight="1">
      <c r="C34" s="132"/>
      <c r="D34" s="132"/>
      <c r="E34" s="132"/>
      <c r="F34" s="132"/>
      <c r="G34" s="132"/>
      <c r="H34" s="133"/>
      <c r="I34" s="134"/>
      <c r="J34" s="134"/>
    </row>
    <row r="35" spans="1:19" ht="12" customHeight="1">
      <c r="C35" s="132"/>
      <c r="D35" s="132"/>
      <c r="E35" s="132"/>
      <c r="F35" s="132"/>
      <c r="G35" s="132"/>
      <c r="H35" s="133"/>
      <c r="I35" s="134"/>
      <c r="J35" s="134"/>
    </row>
    <row r="36" spans="1:19" ht="12" customHeight="1">
      <c r="C36" s="132"/>
      <c r="D36" s="132"/>
      <c r="E36" s="132"/>
      <c r="F36" s="132"/>
      <c r="G36" s="132"/>
      <c r="H36" s="133"/>
      <c r="I36" s="134"/>
      <c r="J36" s="134"/>
    </row>
    <row r="37" spans="1:19" ht="12" customHeight="1">
      <c r="C37" s="132"/>
      <c r="D37" s="132"/>
      <c r="E37" s="132"/>
      <c r="F37" s="132"/>
      <c r="G37" s="132"/>
      <c r="H37" s="133"/>
      <c r="I37" s="134"/>
      <c r="J37" s="134"/>
    </row>
    <row r="38" spans="1:19" ht="12" customHeight="1">
      <c r="C38" s="132"/>
      <c r="D38" s="132"/>
      <c r="E38" s="132"/>
      <c r="F38" s="132"/>
      <c r="G38" s="132"/>
      <c r="H38" s="133"/>
      <c r="I38" s="134"/>
      <c r="J38" s="134"/>
    </row>
    <row r="39" spans="1:19" ht="12" customHeight="1">
      <c r="C39" s="132"/>
      <c r="D39" s="132"/>
      <c r="E39" s="132"/>
      <c r="F39" s="132"/>
      <c r="G39" s="132"/>
      <c r="H39" s="133"/>
      <c r="I39" s="134"/>
      <c r="J39" s="134"/>
    </row>
    <row r="40" spans="1:19" ht="12" customHeight="1">
      <c r="C40" s="132"/>
      <c r="D40" s="132"/>
      <c r="E40" s="132"/>
      <c r="F40" s="132"/>
      <c r="G40" s="132"/>
      <c r="H40" s="133"/>
      <c r="I40" s="134"/>
      <c r="J40" s="134"/>
    </row>
    <row r="41" spans="1:19" ht="12" customHeight="1">
      <c r="C41" s="132"/>
      <c r="D41" s="132"/>
      <c r="E41" s="132"/>
      <c r="F41" s="132"/>
      <c r="G41" s="132"/>
      <c r="H41" s="133"/>
      <c r="I41" s="134"/>
      <c r="J41" s="134"/>
    </row>
    <row r="42" spans="1:19" s="156" customFormat="1" ht="12" customHeight="1">
      <c r="A42" s="131"/>
      <c r="B42" s="128"/>
      <c r="C42" s="132"/>
      <c r="D42" s="132"/>
      <c r="E42" s="132"/>
      <c r="F42" s="132"/>
      <c r="G42" s="132"/>
      <c r="H42" s="133"/>
      <c r="I42" s="134"/>
      <c r="J42" s="134"/>
      <c r="L42" s="130"/>
      <c r="M42" s="130"/>
      <c r="N42" s="130"/>
      <c r="O42" s="130"/>
      <c r="P42" s="130"/>
      <c r="Q42" s="126"/>
      <c r="R42" s="123"/>
      <c r="S42" s="123"/>
    </row>
    <row r="43" spans="1:19" s="156" customFormat="1" ht="12" customHeight="1">
      <c r="A43" s="131"/>
      <c r="B43" s="128"/>
      <c r="C43" s="132"/>
      <c r="D43" s="132"/>
      <c r="E43" s="132"/>
      <c r="F43" s="132"/>
      <c r="G43" s="132"/>
      <c r="H43" s="133"/>
      <c r="I43" s="134"/>
      <c r="J43" s="134"/>
      <c r="L43" s="130"/>
      <c r="M43" s="130"/>
      <c r="N43" s="130"/>
      <c r="O43" s="130"/>
      <c r="P43" s="130"/>
      <c r="Q43" s="126"/>
      <c r="R43" s="123"/>
      <c r="S43" s="123"/>
    </row>
    <row r="44" spans="1:19" s="156" customFormat="1" ht="12" customHeight="1">
      <c r="A44" s="131"/>
      <c r="B44" s="128"/>
      <c r="C44" s="132"/>
      <c r="D44" s="132"/>
      <c r="E44" s="132"/>
      <c r="F44" s="132"/>
      <c r="G44" s="132"/>
      <c r="H44" s="133"/>
      <c r="I44" s="134"/>
      <c r="J44" s="134"/>
      <c r="L44" s="130"/>
      <c r="M44" s="130"/>
      <c r="N44" s="130"/>
      <c r="O44" s="130"/>
      <c r="P44" s="130"/>
      <c r="Q44" s="126"/>
      <c r="R44" s="123"/>
      <c r="S44" s="123"/>
    </row>
    <row r="45" spans="1:19" s="156" customFormat="1" ht="12" customHeight="1">
      <c r="A45" s="131"/>
      <c r="B45" s="128"/>
      <c r="C45" s="132"/>
      <c r="D45" s="132"/>
      <c r="E45" s="132"/>
      <c r="F45" s="132"/>
      <c r="G45" s="132"/>
      <c r="H45" s="133"/>
      <c r="I45" s="134"/>
      <c r="J45" s="134"/>
      <c r="L45" s="130"/>
      <c r="M45" s="130"/>
      <c r="N45" s="130"/>
      <c r="O45" s="130"/>
      <c r="P45" s="130"/>
      <c r="Q45" s="126"/>
      <c r="R45" s="123"/>
      <c r="S45" s="123"/>
    </row>
    <row r="46" spans="1:19" s="156" customFormat="1" ht="12" customHeight="1">
      <c r="A46" s="131"/>
      <c r="B46" s="128"/>
      <c r="C46" s="132"/>
      <c r="D46" s="132"/>
      <c r="E46" s="132"/>
      <c r="F46" s="132"/>
      <c r="G46" s="132"/>
      <c r="H46" s="133"/>
      <c r="I46" s="134"/>
      <c r="J46" s="134"/>
      <c r="L46" s="130"/>
      <c r="M46" s="130"/>
      <c r="N46" s="130"/>
      <c r="O46" s="130"/>
      <c r="P46" s="130"/>
      <c r="Q46" s="126"/>
      <c r="R46" s="123"/>
      <c r="S46" s="123"/>
    </row>
    <row r="47" spans="1:19" s="156" customFormat="1" ht="12" customHeight="1">
      <c r="A47" s="131"/>
      <c r="B47" s="128"/>
      <c r="C47" s="132"/>
      <c r="D47" s="132"/>
      <c r="E47" s="132"/>
      <c r="F47" s="132"/>
      <c r="G47" s="132"/>
      <c r="H47" s="133"/>
      <c r="I47" s="134"/>
      <c r="J47" s="134"/>
      <c r="L47" s="130"/>
      <c r="M47" s="130"/>
      <c r="N47" s="130"/>
      <c r="O47" s="130"/>
      <c r="P47" s="130"/>
      <c r="Q47" s="126"/>
      <c r="R47" s="123"/>
      <c r="S47" s="123"/>
    </row>
    <row r="48" spans="1:19" s="156" customFormat="1" ht="12" customHeight="1">
      <c r="A48" s="131"/>
      <c r="B48" s="128"/>
      <c r="C48" s="132"/>
      <c r="D48" s="132"/>
      <c r="E48" s="132"/>
      <c r="F48" s="132"/>
      <c r="G48" s="132"/>
      <c r="H48" s="133"/>
      <c r="I48" s="134"/>
      <c r="J48" s="134"/>
      <c r="L48" s="130"/>
      <c r="M48" s="130"/>
      <c r="N48" s="130"/>
      <c r="O48" s="130"/>
      <c r="P48" s="130"/>
      <c r="Q48" s="126"/>
      <c r="R48" s="123"/>
      <c r="S48" s="123"/>
    </row>
    <row r="49" spans="1:19" s="156" customFormat="1" ht="12" customHeight="1">
      <c r="A49" s="131"/>
      <c r="B49" s="128"/>
      <c r="C49" s="132"/>
      <c r="D49" s="132"/>
      <c r="E49" s="132"/>
      <c r="F49" s="132"/>
      <c r="G49" s="132"/>
      <c r="H49" s="133"/>
      <c r="I49" s="134"/>
      <c r="J49" s="134"/>
      <c r="L49" s="130"/>
      <c r="M49" s="130"/>
      <c r="N49" s="130"/>
      <c r="O49" s="130"/>
      <c r="P49" s="130"/>
      <c r="Q49" s="126"/>
      <c r="R49" s="123"/>
      <c r="S49" s="123"/>
    </row>
    <row r="50" spans="1:19" s="156" customFormat="1" ht="12" customHeight="1">
      <c r="A50" s="131"/>
      <c r="B50" s="128"/>
      <c r="C50" s="132"/>
      <c r="D50" s="132"/>
      <c r="E50" s="132"/>
      <c r="F50" s="132"/>
      <c r="G50" s="132"/>
      <c r="H50" s="133"/>
      <c r="I50" s="134"/>
      <c r="J50" s="134"/>
      <c r="L50" s="130"/>
      <c r="M50" s="130"/>
      <c r="N50" s="130"/>
      <c r="O50" s="130"/>
      <c r="P50" s="130"/>
      <c r="Q50" s="126"/>
      <c r="R50" s="123"/>
      <c r="S50" s="123"/>
    </row>
    <row r="51" spans="1:19" s="156" customFormat="1" ht="12" customHeight="1">
      <c r="A51" s="131"/>
      <c r="B51" s="128"/>
      <c r="C51" s="132"/>
      <c r="D51" s="132"/>
      <c r="E51" s="132"/>
      <c r="F51" s="132"/>
      <c r="G51" s="132"/>
      <c r="H51" s="133"/>
      <c r="I51" s="134"/>
      <c r="J51" s="134"/>
      <c r="L51" s="130"/>
      <c r="M51" s="130"/>
      <c r="N51" s="130"/>
      <c r="O51" s="130"/>
      <c r="P51" s="130"/>
      <c r="Q51" s="126"/>
      <c r="R51" s="123"/>
      <c r="S51" s="123"/>
    </row>
    <row r="52" spans="1:19" s="156" customFormat="1" ht="12" customHeight="1">
      <c r="A52" s="131"/>
      <c r="B52" s="128"/>
      <c r="C52" s="132"/>
      <c r="D52" s="132"/>
      <c r="E52" s="132"/>
      <c r="F52" s="132"/>
      <c r="G52" s="132"/>
      <c r="H52" s="133"/>
      <c r="I52" s="134"/>
      <c r="J52" s="134"/>
      <c r="L52" s="130"/>
      <c r="M52" s="130"/>
      <c r="N52" s="130"/>
      <c r="O52" s="130"/>
      <c r="P52" s="130"/>
      <c r="Q52" s="126"/>
      <c r="R52" s="123"/>
      <c r="S52" s="123"/>
    </row>
    <row r="53" spans="1:19" s="156" customFormat="1" ht="12" customHeight="1">
      <c r="A53" s="131"/>
      <c r="B53" s="128"/>
      <c r="C53" s="132"/>
      <c r="D53" s="132"/>
      <c r="E53" s="132"/>
      <c r="F53" s="132"/>
      <c r="G53" s="132"/>
      <c r="H53" s="133"/>
      <c r="I53" s="134"/>
      <c r="J53" s="134"/>
      <c r="L53" s="130"/>
      <c r="M53" s="130"/>
      <c r="N53" s="130"/>
      <c r="O53" s="130"/>
      <c r="P53" s="130"/>
      <c r="Q53" s="126"/>
      <c r="R53" s="123"/>
      <c r="S53" s="123"/>
    </row>
    <row r="54" spans="1:19" s="156" customFormat="1" ht="12" customHeight="1">
      <c r="A54" s="131"/>
      <c r="B54" s="128"/>
      <c r="C54" s="132"/>
      <c r="D54" s="132"/>
      <c r="E54" s="132"/>
      <c r="F54" s="132"/>
      <c r="G54" s="132"/>
      <c r="H54" s="133"/>
      <c r="I54" s="134"/>
      <c r="J54" s="134"/>
      <c r="L54" s="130"/>
      <c r="M54" s="130"/>
      <c r="N54" s="130"/>
      <c r="O54" s="130"/>
      <c r="P54" s="130"/>
      <c r="Q54" s="126"/>
      <c r="R54" s="123"/>
      <c r="S54" s="123"/>
    </row>
    <row r="55" spans="1:19" s="156" customFormat="1" ht="12" customHeight="1">
      <c r="A55" s="131"/>
      <c r="B55" s="128"/>
      <c r="C55" s="132"/>
      <c r="D55" s="132"/>
      <c r="E55" s="132"/>
      <c r="F55" s="132"/>
      <c r="G55" s="132"/>
      <c r="H55" s="133"/>
      <c r="I55" s="134"/>
      <c r="J55" s="134"/>
      <c r="L55" s="130"/>
      <c r="M55" s="130"/>
      <c r="N55" s="130"/>
      <c r="O55" s="130"/>
      <c r="P55" s="130"/>
      <c r="Q55" s="126"/>
      <c r="R55" s="123"/>
      <c r="S55" s="123"/>
    </row>
    <row r="56" spans="1:19" s="156" customFormat="1" ht="12" customHeight="1">
      <c r="A56" s="131"/>
      <c r="B56" s="128"/>
      <c r="C56" s="132"/>
      <c r="D56" s="132"/>
      <c r="E56" s="132"/>
      <c r="F56" s="132"/>
      <c r="G56" s="132"/>
      <c r="H56" s="133"/>
      <c r="I56" s="134"/>
      <c r="J56" s="134"/>
      <c r="L56" s="130"/>
      <c r="M56" s="130"/>
      <c r="N56" s="130"/>
      <c r="O56" s="130"/>
      <c r="P56" s="130"/>
      <c r="Q56" s="126"/>
      <c r="R56" s="123"/>
      <c r="S56" s="123"/>
    </row>
    <row r="57" spans="1:19" s="156" customFormat="1" ht="12" customHeight="1">
      <c r="A57" s="131"/>
      <c r="B57" s="128"/>
      <c r="C57" s="132"/>
      <c r="D57" s="132"/>
      <c r="E57" s="132"/>
      <c r="F57" s="132"/>
      <c r="G57" s="132"/>
      <c r="H57" s="133"/>
      <c r="I57" s="134"/>
      <c r="J57" s="134"/>
      <c r="L57" s="130"/>
      <c r="M57" s="130"/>
      <c r="N57" s="130"/>
      <c r="O57" s="130"/>
      <c r="P57" s="130"/>
      <c r="Q57" s="126"/>
      <c r="R57" s="123"/>
      <c r="S57" s="123"/>
    </row>
    <row r="58" spans="1:19" s="156" customFormat="1" ht="12" customHeight="1">
      <c r="A58" s="131"/>
      <c r="B58" s="128"/>
      <c r="C58" s="132"/>
      <c r="D58" s="132"/>
      <c r="E58" s="132"/>
      <c r="F58" s="132"/>
      <c r="G58" s="132"/>
      <c r="H58" s="133"/>
      <c r="I58" s="134"/>
      <c r="J58" s="134"/>
      <c r="L58" s="130"/>
      <c r="M58" s="130"/>
      <c r="N58" s="130"/>
      <c r="O58" s="130"/>
      <c r="P58" s="130"/>
      <c r="Q58" s="126"/>
      <c r="R58" s="123"/>
      <c r="S58" s="123"/>
    </row>
    <row r="59" spans="1:19" s="156" customFormat="1" ht="12" customHeight="1">
      <c r="A59" s="131"/>
      <c r="B59" s="128"/>
      <c r="C59" s="132"/>
      <c r="D59" s="132"/>
      <c r="E59" s="132"/>
      <c r="F59" s="132"/>
      <c r="G59" s="132"/>
      <c r="H59" s="133"/>
      <c r="I59" s="134"/>
      <c r="J59" s="134"/>
      <c r="L59" s="130"/>
      <c r="M59" s="130"/>
      <c r="N59" s="130"/>
      <c r="O59" s="130"/>
      <c r="P59" s="130"/>
      <c r="Q59" s="126"/>
      <c r="R59" s="123"/>
      <c r="S59" s="123"/>
    </row>
    <row r="60" spans="1:19" s="156" customFormat="1" ht="12" customHeight="1">
      <c r="A60" s="131"/>
      <c r="B60" s="128"/>
      <c r="C60" s="132"/>
      <c r="D60" s="132"/>
      <c r="E60" s="132"/>
      <c r="F60" s="132"/>
      <c r="G60" s="132"/>
      <c r="H60" s="133"/>
      <c r="I60" s="134"/>
      <c r="J60" s="134"/>
      <c r="L60" s="130"/>
      <c r="M60" s="130"/>
      <c r="N60" s="130"/>
      <c r="O60" s="130"/>
      <c r="P60" s="130"/>
      <c r="Q60" s="126"/>
      <c r="R60" s="123"/>
      <c r="S60" s="123"/>
    </row>
    <row r="61" spans="1:19" s="156" customFormat="1" ht="12" customHeight="1">
      <c r="A61" s="131"/>
      <c r="B61" s="128"/>
      <c r="C61" s="132"/>
      <c r="D61" s="132"/>
      <c r="E61" s="132"/>
      <c r="F61" s="132"/>
      <c r="G61" s="132"/>
      <c r="H61" s="133"/>
      <c r="I61" s="134"/>
      <c r="J61" s="134"/>
      <c r="L61" s="130"/>
      <c r="M61" s="130"/>
      <c r="N61" s="130"/>
      <c r="O61" s="130"/>
      <c r="P61" s="130"/>
      <c r="Q61" s="126"/>
      <c r="R61" s="123"/>
      <c r="S61" s="123"/>
    </row>
    <row r="62" spans="1:19" s="156" customFormat="1" ht="12" customHeight="1">
      <c r="A62" s="131"/>
      <c r="B62" s="128"/>
      <c r="C62" s="132"/>
      <c r="D62" s="132"/>
      <c r="E62" s="132"/>
      <c r="F62" s="132"/>
      <c r="G62" s="132"/>
      <c r="H62" s="133"/>
      <c r="I62" s="134"/>
      <c r="J62" s="134"/>
      <c r="L62" s="130"/>
      <c r="M62" s="130"/>
      <c r="N62" s="130"/>
      <c r="O62" s="130"/>
      <c r="P62" s="130"/>
      <c r="Q62" s="126"/>
      <c r="R62" s="123"/>
      <c r="S62" s="123"/>
    </row>
    <row r="63" spans="1:19" s="156" customFormat="1" ht="12" customHeight="1">
      <c r="A63" s="131"/>
      <c r="B63" s="128"/>
      <c r="C63" s="132"/>
      <c r="D63" s="132"/>
      <c r="E63" s="132"/>
      <c r="F63" s="132"/>
      <c r="G63" s="132"/>
      <c r="H63" s="133"/>
      <c r="I63" s="134"/>
      <c r="J63" s="134"/>
      <c r="L63" s="130"/>
      <c r="M63" s="130"/>
      <c r="N63" s="130"/>
      <c r="O63" s="130"/>
      <c r="P63" s="130"/>
      <c r="Q63" s="126"/>
      <c r="R63" s="123"/>
      <c r="S63" s="123"/>
    </row>
    <row r="64" spans="1:19" s="156" customFormat="1" ht="12" customHeight="1">
      <c r="A64" s="131"/>
      <c r="B64" s="128"/>
      <c r="C64" s="132"/>
      <c r="D64" s="132"/>
      <c r="E64" s="132"/>
      <c r="F64" s="132"/>
      <c r="G64" s="132"/>
      <c r="H64" s="133"/>
      <c r="I64" s="134"/>
      <c r="J64" s="134"/>
      <c r="L64" s="130"/>
      <c r="M64" s="130"/>
      <c r="N64" s="130"/>
      <c r="O64" s="130"/>
      <c r="P64" s="130"/>
      <c r="Q64" s="126"/>
      <c r="R64" s="123"/>
      <c r="S64" s="123"/>
    </row>
    <row r="65" spans="1:19" s="156" customFormat="1" ht="12" customHeight="1">
      <c r="A65" s="131"/>
      <c r="B65" s="128"/>
      <c r="C65" s="132"/>
      <c r="D65" s="132"/>
      <c r="E65" s="132"/>
      <c r="F65" s="132"/>
      <c r="G65" s="132"/>
      <c r="H65" s="133"/>
      <c r="I65" s="134"/>
      <c r="J65" s="134"/>
      <c r="L65" s="130"/>
      <c r="M65" s="130"/>
      <c r="N65" s="130"/>
      <c r="O65" s="130"/>
      <c r="P65" s="130"/>
      <c r="Q65" s="126"/>
      <c r="R65" s="123"/>
      <c r="S65" s="123"/>
    </row>
    <row r="66" spans="1:19" s="156" customFormat="1" ht="12" customHeight="1">
      <c r="A66" s="131"/>
      <c r="B66" s="128"/>
      <c r="C66" s="132"/>
      <c r="D66" s="132"/>
      <c r="E66" s="132"/>
      <c r="F66" s="132"/>
      <c r="G66" s="132"/>
      <c r="H66" s="133"/>
      <c r="I66" s="134"/>
      <c r="J66" s="134"/>
      <c r="L66" s="130"/>
      <c r="M66" s="130"/>
      <c r="N66" s="130"/>
      <c r="O66" s="130"/>
      <c r="P66" s="130"/>
      <c r="Q66" s="126"/>
      <c r="R66" s="123"/>
      <c r="S66" s="123"/>
    </row>
    <row r="67" spans="1:19" s="156" customFormat="1" ht="12" customHeight="1">
      <c r="A67" s="131"/>
      <c r="B67" s="128"/>
      <c r="C67" s="132"/>
      <c r="D67" s="132"/>
      <c r="E67" s="132"/>
      <c r="F67" s="132"/>
      <c r="G67" s="132"/>
      <c r="H67" s="133"/>
      <c r="I67" s="134"/>
      <c r="J67" s="134"/>
      <c r="L67" s="130"/>
      <c r="M67" s="130"/>
      <c r="N67" s="130"/>
      <c r="O67" s="130"/>
      <c r="P67" s="130"/>
      <c r="Q67" s="126"/>
      <c r="R67" s="123"/>
      <c r="S67" s="123"/>
    </row>
    <row r="68" spans="1:19" s="156" customFormat="1" ht="12" customHeight="1">
      <c r="A68" s="131"/>
      <c r="B68" s="128"/>
      <c r="C68" s="132"/>
      <c r="D68" s="132"/>
      <c r="E68" s="132"/>
      <c r="F68" s="132"/>
      <c r="G68" s="132"/>
      <c r="H68" s="133"/>
      <c r="I68" s="134"/>
      <c r="J68" s="134"/>
      <c r="L68" s="130"/>
      <c r="M68" s="130"/>
      <c r="N68" s="130"/>
      <c r="O68" s="130"/>
      <c r="P68" s="130"/>
      <c r="Q68" s="126"/>
      <c r="R68" s="123"/>
      <c r="S68" s="123"/>
    </row>
    <row r="69" spans="1:19" s="156" customFormat="1" ht="12" customHeight="1">
      <c r="A69" s="131"/>
      <c r="B69" s="128"/>
      <c r="C69" s="132"/>
      <c r="D69" s="132"/>
      <c r="E69" s="132"/>
      <c r="F69" s="132"/>
      <c r="G69" s="132"/>
      <c r="H69" s="133"/>
      <c r="I69" s="134"/>
      <c r="J69" s="134"/>
      <c r="L69" s="130"/>
      <c r="M69" s="130"/>
      <c r="N69" s="130"/>
      <c r="O69" s="130"/>
      <c r="P69" s="130"/>
      <c r="Q69" s="126"/>
      <c r="R69" s="123"/>
      <c r="S69" s="123"/>
    </row>
    <row r="70" spans="1:19" s="156" customFormat="1" ht="12" customHeight="1">
      <c r="A70" s="131"/>
      <c r="B70" s="128"/>
      <c r="C70" s="132"/>
      <c r="D70" s="132"/>
      <c r="E70" s="132"/>
      <c r="F70" s="132"/>
      <c r="G70" s="132"/>
      <c r="H70" s="133"/>
      <c r="I70" s="134"/>
      <c r="J70" s="134"/>
      <c r="L70" s="130"/>
      <c r="M70" s="130"/>
      <c r="N70" s="130"/>
      <c r="O70" s="130"/>
      <c r="P70" s="130"/>
      <c r="Q70" s="126"/>
      <c r="R70" s="123"/>
      <c r="S70" s="123"/>
    </row>
    <row r="71" spans="1:19" s="156" customFormat="1" ht="12" customHeight="1">
      <c r="A71" s="131"/>
      <c r="B71" s="128"/>
      <c r="C71" s="132"/>
      <c r="D71" s="132"/>
      <c r="E71" s="132"/>
      <c r="F71" s="132"/>
      <c r="G71" s="132"/>
      <c r="H71" s="133"/>
      <c r="I71" s="134"/>
      <c r="J71" s="134"/>
      <c r="L71" s="130"/>
      <c r="M71" s="130"/>
      <c r="N71" s="130"/>
      <c r="O71" s="130"/>
      <c r="P71" s="130"/>
      <c r="Q71" s="126"/>
      <c r="R71" s="123"/>
      <c r="S71" s="123"/>
    </row>
    <row r="72" spans="1:19" s="156" customFormat="1" ht="12" customHeight="1">
      <c r="A72" s="131"/>
      <c r="B72" s="128"/>
      <c r="C72" s="132"/>
      <c r="D72" s="132"/>
      <c r="E72" s="132"/>
      <c r="F72" s="132"/>
      <c r="G72" s="132"/>
      <c r="H72" s="133"/>
      <c r="I72" s="134"/>
      <c r="J72" s="134"/>
      <c r="L72" s="130"/>
      <c r="M72" s="130"/>
      <c r="N72" s="130"/>
      <c r="O72" s="130"/>
      <c r="P72" s="130"/>
      <c r="Q72" s="126"/>
      <c r="R72" s="123"/>
      <c r="S72" s="123"/>
    </row>
    <row r="73" spans="1:19" s="156" customFormat="1" ht="12" customHeight="1">
      <c r="A73" s="131"/>
      <c r="B73" s="128"/>
      <c r="C73" s="132"/>
      <c r="D73" s="132"/>
      <c r="E73" s="132"/>
      <c r="F73" s="132"/>
      <c r="G73" s="132"/>
      <c r="H73" s="133"/>
      <c r="I73" s="134"/>
      <c r="J73" s="134"/>
      <c r="L73" s="130"/>
      <c r="M73" s="130"/>
      <c r="N73" s="130"/>
      <c r="O73" s="130"/>
      <c r="P73" s="130"/>
      <c r="Q73" s="126"/>
      <c r="R73" s="123"/>
      <c r="S73" s="123"/>
    </row>
    <row r="74" spans="1:19" s="156" customFormat="1" ht="12" customHeight="1">
      <c r="A74" s="131"/>
      <c r="B74" s="128"/>
      <c r="C74" s="132"/>
      <c r="D74" s="132"/>
      <c r="E74" s="132"/>
      <c r="F74" s="132"/>
      <c r="G74" s="132"/>
      <c r="H74" s="133"/>
      <c r="I74" s="134"/>
      <c r="J74" s="134"/>
      <c r="L74" s="130"/>
      <c r="M74" s="130"/>
      <c r="N74" s="130"/>
      <c r="O74" s="130"/>
      <c r="P74" s="130"/>
      <c r="Q74" s="126"/>
      <c r="R74" s="123"/>
      <c r="S74" s="123"/>
    </row>
    <row r="75" spans="1:19" s="156" customFormat="1" ht="12" customHeight="1">
      <c r="A75" s="131"/>
      <c r="B75" s="128"/>
      <c r="C75" s="132"/>
      <c r="D75" s="132"/>
      <c r="E75" s="132"/>
      <c r="F75" s="132"/>
      <c r="G75" s="132"/>
      <c r="H75" s="133"/>
      <c r="I75" s="134"/>
      <c r="J75" s="134"/>
      <c r="L75" s="130"/>
      <c r="M75" s="130"/>
      <c r="N75" s="130"/>
      <c r="O75" s="130"/>
      <c r="P75" s="130"/>
      <c r="Q75" s="126"/>
      <c r="R75" s="123"/>
      <c r="S75" s="123"/>
    </row>
    <row r="76" spans="1:19" s="156" customFormat="1" ht="12" customHeight="1">
      <c r="A76" s="131"/>
      <c r="B76" s="128"/>
      <c r="C76" s="132"/>
      <c r="D76" s="132"/>
      <c r="E76" s="132"/>
      <c r="F76" s="132"/>
      <c r="G76" s="132"/>
      <c r="H76" s="133"/>
      <c r="I76" s="134"/>
      <c r="J76" s="134"/>
      <c r="L76" s="130"/>
      <c r="M76" s="130"/>
      <c r="N76" s="130"/>
      <c r="O76" s="130"/>
      <c r="P76" s="130"/>
      <c r="Q76" s="126"/>
      <c r="R76" s="123"/>
      <c r="S76" s="123"/>
    </row>
    <row r="77" spans="1:19" s="156" customFormat="1" ht="12" customHeight="1">
      <c r="A77" s="131"/>
      <c r="B77" s="128"/>
      <c r="C77" s="132"/>
      <c r="D77" s="132"/>
      <c r="E77" s="132"/>
      <c r="F77" s="132"/>
      <c r="G77" s="132"/>
      <c r="H77" s="133"/>
      <c r="I77" s="134"/>
      <c r="J77" s="134"/>
      <c r="L77" s="130"/>
      <c r="M77" s="130"/>
      <c r="N77" s="130"/>
      <c r="O77" s="130"/>
      <c r="P77" s="130"/>
      <c r="Q77" s="126"/>
      <c r="R77" s="123"/>
      <c r="S77" s="123"/>
    </row>
    <row r="78" spans="1:19" s="156" customFormat="1" ht="12" customHeight="1">
      <c r="A78" s="131"/>
      <c r="B78" s="128"/>
      <c r="C78" s="132"/>
      <c r="D78" s="132"/>
      <c r="E78" s="132"/>
      <c r="F78" s="132"/>
      <c r="G78" s="132"/>
      <c r="H78" s="133"/>
      <c r="I78" s="134"/>
      <c r="J78" s="134"/>
      <c r="L78" s="130"/>
      <c r="M78" s="130"/>
      <c r="N78" s="130"/>
      <c r="O78" s="130"/>
      <c r="P78" s="130"/>
      <c r="Q78" s="126"/>
      <c r="R78" s="123"/>
      <c r="S78" s="123"/>
    </row>
    <row r="79" spans="1:19" s="156" customFormat="1" ht="12" customHeight="1">
      <c r="A79" s="131"/>
      <c r="B79" s="128"/>
      <c r="C79" s="132"/>
      <c r="D79" s="132"/>
      <c r="E79" s="132"/>
      <c r="F79" s="132"/>
      <c r="G79" s="132"/>
      <c r="H79" s="133"/>
      <c r="I79" s="134"/>
      <c r="J79" s="134"/>
      <c r="L79" s="130"/>
      <c r="M79" s="130"/>
      <c r="N79" s="130"/>
      <c r="O79" s="130"/>
      <c r="P79" s="130"/>
      <c r="Q79" s="126"/>
      <c r="R79" s="123"/>
      <c r="S79" s="123"/>
    </row>
    <row r="80" spans="1:19" s="156" customFormat="1" ht="12" customHeight="1">
      <c r="A80" s="131"/>
      <c r="B80" s="128"/>
      <c r="C80" s="132"/>
      <c r="D80" s="132"/>
      <c r="E80" s="132"/>
      <c r="F80" s="132"/>
      <c r="G80" s="132"/>
      <c r="H80" s="133"/>
      <c r="I80" s="134"/>
      <c r="J80" s="134"/>
      <c r="L80" s="130"/>
      <c r="M80" s="130"/>
      <c r="N80" s="130"/>
      <c r="O80" s="130"/>
      <c r="P80" s="130"/>
      <c r="Q80" s="126"/>
      <c r="R80" s="123"/>
      <c r="S80" s="123"/>
    </row>
    <row r="81" spans="1:19" s="156" customFormat="1" ht="12" customHeight="1">
      <c r="A81" s="131"/>
      <c r="B81" s="128"/>
      <c r="C81" s="132"/>
      <c r="D81" s="132"/>
      <c r="E81" s="132"/>
      <c r="F81" s="132"/>
      <c r="G81" s="132"/>
      <c r="H81" s="133"/>
      <c r="I81" s="134"/>
      <c r="J81" s="134"/>
      <c r="L81" s="130"/>
      <c r="M81" s="130"/>
      <c r="N81" s="130"/>
      <c r="O81" s="130"/>
      <c r="P81" s="130"/>
      <c r="Q81" s="126"/>
      <c r="R81" s="123"/>
      <c r="S81" s="123"/>
    </row>
    <row r="82" spans="1:19" s="156" customFormat="1" ht="12" customHeight="1">
      <c r="A82" s="131"/>
      <c r="B82" s="128"/>
      <c r="C82" s="132"/>
      <c r="D82" s="132"/>
      <c r="E82" s="132"/>
      <c r="F82" s="132"/>
      <c r="G82" s="132"/>
      <c r="H82" s="133"/>
      <c r="I82" s="134"/>
      <c r="J82" s="134"/>
      <c r="L82" s="130"/>
      <c r="M82" s="130"/>
      <c r="N82" s="130"/>
      <c r="O82" s="130"/>
      <c r="P82" s="130"/>
      <c r="Q82" s="126"/>
      <c r="R82" s="123"/>
      <c r="S82" s="123"/>
    </row>
    <row r="83" spans="1:19" s="156" customFormat="1" ht="12" customHeight="1">
      <c r="A83" s="131"/>
      <c r="B83" s="128"/>
      <c r="C83" s="132"/>
      <c r="D83" s="132"/>
      <c r="E83" s="132"/>
      <c r="F83" s="132"/>
      <c r="G83" s="132"/>
      <c r="H83" s="133"/>
      <c r="I83" s="134"/>
      <c r="J83" s="134"/>
      <c r="L83" s="130"/>
      <c r="M83" s="130"/>
      <c r="N83" s="130"/>
      <c r="O83" s="130"/>
      <c r="P83" s="130"/>
      <c r="Q83" s="126"/>
      <c r="R83" s="123"/>
      <c r="S83" s="123"/>
    </row>
    <row r="84" spans="1:19" s="156" customFormat="1" ht="12" customHeight="1">
      <c r="A84" s="131"/>
      <c r="B84" s="128"/>
      <c r="C84" s="132"/>
      <c r="D84" s="132"/>
      <c r="E84" s="132"/>
      <c r="F84" s="132"/>
      <c r="G84" s="132"/>
      <c r="H84" s="133"/>
      <c r="I84" s="134"/>
      <c r="J84" s="134"/>
      <c r="L84" s="130"/>
      <c r="M84" s="130"/>
      <c r="N84" s="130"/>
      <c r="O84" s="130"/>
      <c r="P84" s="130"/>
      <c r="Q84" s="126"/>
      <c r="R84" s="123"/>
      <c r="S84" s="123"/>
    </row>
    <row r="85" spans="1:19" s="156" customFormat="1" ht="12" customHeight="1">
      <c r="A85" s="131"/>
      <c r="B85" s="128"/>
      <c r="C85" s="132"/>
      <c r="D85" s="132"/>
      <c r="E85" s="132"/>
      <c r="F85" s="132"/>
      <c r="G85" s="132"/>
      <c r="H85" s="133"/>
      <c r="I85" s="134"/>
      <c r="J85" s="134"/>
      <c r="L85" s="130"/>
      <c r="M85" s="130"/>
      <c r="N85" s="130"/>
      <c r="O85" s="130"/>
      <c r="P85" s="130"/>
      <c r="Q85" s="126"/>
      <c r="R85" s="123"/>
      <c r="S85" s="123"/>
    </row>
    <row r="86" spans="1:19" s="156" customFormat="1" ht="12" customHeight="1">
      <c r="A86" s="131"/>
      <c r="B86" s="128"/>
      <c r="C86" s="132"/>
      <c r="D86" s="132"/>
      <c r="E86" s="132"/>
      <c r="F86" s="132"/>
      <c r="G86" s="132"/>
      <c r="H86" s="133"/>
      <c r="I86" s="134"/>
      <c r="J86" s="134"/>
      <c r="L86" s="130"/>
      <c r="M86" s="130"/>
      <c r="N86" s="130"/>
      <c r="O86" s="130"/>
      <c r="P86" s="130"/>
      <c r="Q86" s="126"/>
      <c r="R86" s="123"/>
      <c r="S86" s="123"/>
    </row>
    <row r="87" spans="1:19" s="156" customFormat="1" ht="12" customHeight="1">
      <c r="A87" s="131"/>
      <c r="B87" s="128"/>
      <c r="C87" s="132"/>
      <c r="D87" s="132"/>
      <c r="E87" s="132"/>
      <c r="F87" s="132"/>
      <c r="G87" s="132"/>
      <c r="H87" s="133"/>
      <c r="I87" s="134"/>
      <c r="J87" s="134"/>
      <c r="L87" s="130"/>
      <c r="M87" s="130"/>
      <c r="N87" s="130"/>
      <c r="O87" s="130"/>
      <c r="P87" s="130"/>
      <c r="Q87" s="126"/>
      <c r="R87" s="123"/>
      <c r="S87" s="123"/>
    </row>
    <row r="88" spans="1:19" s="156" customFormat="1" ht="12" customHeight="1">
      <c r="A88" s="131"/>
      <c r="B88" s="128"/>
      <c r="C88" s="132"/>
      <c r="D88" s="132"/>
      <c r="E88" s="132"/>
      <c r="F88" s="132"/>
      <c r="G88" s="132"/>
      <c r="H88" s="133"/>
      <c r="I88" s="134"/>
      <c r="J88" s="134"/>
      <c r="L88" s="130"/>
      <c r="M88" s="130"/>
      <c r="N88" s="130"/>
      <c r="O88" s="130"/>
      <c r="P88" s="130"/>
      <c r="Q88" s="126"/>
      <c r="R88" s="123"/>
      <c r="S88" s="123"/>
    </row>
    <row r="89" spans="1:19" s="156" customFormat="1" ht="12" customHeight="1">
      <c r="A89" s="131"/>
      <c r="B89" s="128"/>
      <c r="C89" s="132"/>
      <c r="D89" s="132"/>
      <c r="E89" s="132"/>
      <c r="F89" s="132"/>
      <c r="G89" s="132"/>
      <c r="H89" s="133"/>
      <c r="I89" s="134"/>
      <c r="J89" s="134"/>
      <c r="L89" s="130"/>
      <c r="M89" s="130"/>
      <c r="N89" s="130"/>
      <c r="O89" s="130"/>
      <c r="P89" s="130"/>
      <c r="Q89" s="126"/>
      <c r="R89" s="123"/>
      <c r="S89" s="123"/>
    </row>
    <row r="90" spans="1:19" s="156" customFormat="1" ht="12" customHeight="1">
      <c r="A90" s="131"/>
      <c r="B90" s="128"/>
      <c r="C90" s="132"/>
      <c r="D90" s="132"/>
      <c r="E90" s="132"/>
      <c r="F90" s="132"/>
      <c r="G90" s="132"/>
      <c r="H90" s="133"/>
      <c r="I90" s="134"/>
      <c r="J90" s="134"/>
      <c r="L90" s="130"/>
      <c r="M90" s="130"/>
      <c r="N90" s="130"/>
      <c r="O90" s="130"/>
      <c r="P90" s="130"/>
      <c r="Q90" s="126"/>
      <c r="R90" s="123"/>
      <c r="S90" s="123"/>
    </row>
    <row r="91" spans="1:19" s="156" customFormat="1" ht="12" customHeight="1">
      <c r="A91" s="131"/>
      <c r="B91" s="128"/>
      <c r="C91" s="132"/>
      <c r="D91" s="132"/>
      <c r="E91" s="132"/>
      <c r="F91" s="132"/>
      <c r="G91" s="132"/>
      <c r="H91" s="133"/>
      <c r="I91" s="134"/>
      <c r="J91" s="134"/>
      <c r="L91" s="130"/>
      <c r="M91" s="130"/>
      <c r="N91" s="130"/>
      <c r="O91" s="130"/>
      <c r="P91" s="130"/>
      <c r="Q91" s="126"/>
      <c r="R91" s="123"/>
      <c r="S91" s="123"/>
    </row>
    <row r="92" spans="1:19" s="156" customFormat="1" ht="12" customHeight="1">
      <c r="A92" s="131"/>
      <c r="B92" s="128"/>
      <c r="C92" s="132"/>
      <c r="D92" s="132"/>
      <c r="E92" s="132"/>
      <c r="F92" s="132"/>
      <c r="G92" s="132"/>
      <c r="H92" s="133"/>
      <c r="I92" s="134"/>
      <c r="J92" s="134"/>
      <c r="L92" s="130"/>
      <c r="M92" s="130"/>
      <c r="N92" s="130"/>
      <c r="O92" s="130"/>
      <c r="P92" s="130"/>
      <c r="Q92" s="126"/>
      <c r="R92" s="123"/>
      <c r="S92" s="123"/>
    </row>
    <row r="93" spans="1:19" s="156" customFormat="1" ht="12" customHeight="1">
      <c r="A93" s="131"/>
      <c r="B93" s="128"/>
      <c r="C93" s="132"/>
      <c r="D93" s="132"/>
      <c r="E93" s="132"/>
      <c r="F93" s="132"/>
      <c r="G93" s="132"/>
      <c r="H93" s="133"/>
      <c r="I93" s="134"/>
      <c r="J93" s="134"/>
      <c r="L93" s="130"/>
      <c r="M93" s="130"/>
      <c r="N93" s="130"/>
      <c r="O93" s="130"/>
      <c r="P93" s="130"/>
      <c r="Q93" s="126"/>
      <c r="R93" s="123"/>
      <c r="S93" s="123"/>
    </row>
    <row r="94" spans="1:19" s="156" customFormat="1" ht="12" customHeight="1">
      <c r="A94" s="131"/>
      <c r="B94" s="128"/>
      <c r="C94" s="132"/>
      <c r="D94" s="132"/>
      <c r="E94" s="132"/>
      <c r="F94" s="132"/>
      <c r="G94" s="132"/>
      <c r="H94" s="133"/>
      <c r="I94" s="134"/>
      <c r="J94" s="134"/>
      <c r="L94" s="130"/>
      <c r="M94" s="130"/>
      <c r="N94" s="130"/>
      <c r="O94" s="130"/>
      <c r="P94" s="130"/>
      <c r="Q94" s="126"/>
      <c r="R94" s="123"/>
      <c r="S94" s="123"/>
    </row>
    <row r="95" spans="1:19" s="156" customFormat="1" ht="12" customHeight="1">
      <c r="A95" s="131"/>
      <c r="B95" s="128"/>
      <c r="C95" s="132"/>
      <c r="D95" s="132"/>
      <c r="E95" s="132"/>
      <c r="F95" s="132"/>
      <c r="G95" s="132"/>
      <c r="H95" s="133"/>
      <c r="I95" s="134"/>
      <c r="J95" s="134"/>
      <c r="L95" s="130"/>
      <c r="M95" s="130"/>
      <c r="N95" s="130"/>
      <c r="O95" s="130"/>
      <c r="P95" s="130"/>
      <c r="Q95" s="126"/>
      <c r="R95" s="123"/>
      <c r="S95" s="123"/>
    </row>
    <row r="96" spans="1:19" s="156" customFormat="1" ht="12" customHeight="1">
      <c r="A96" s="131"/>
      <c r="B96" s="128"/>
      <c r="C96" s="132"/>
      <c r="D96" s="132"/>
      <c r="E96" s="132"/>
      <c r="F96" s="132"/>
      <c r="G96" s="132"/>
      <c r="H96" s="133"/>
      <c r="I96" s="134"/>
      <c r="J96" s="134"/>
      <c r="L96" s="130"/>
      <c r="M96" s="130"/>
      <c r="N96" s="130"/>
      <c r="O96" s="130"/>
      <c r="P96" s="130"/>
      <c r="Q96" s="126"/>
      <c r="R96" s="123"/>
      <c r="S96" s="123"/>
    </row>
    <row r="97" spans="1:19" s="156" customFormat="1" ht="12" customHeight="1">
      <c r="A97" s="131"/>
      <c r="B97" s="128"/>
      <c r="C97" s="132"/>
      <c r="D97" s="132"/>
      <c r="E97" s="132"/>
      <c r="F97" s="132"/>
      <c r="G97" s="132"/>
      <c r="H97" s="133"/>
      <c r="I97" s="134"/>
      <c r="J97" s="134"/>
      <c r="L97" s="130"/>
      <c r="M97" s="130"/>
      <c r="N97" s="130"/>
      <c r="O97" s="130"/>
      <c r="P97" s="130"/>
      <c r="Q97" s="126"/>
      <c r="R97" s="123"/>
      <c r="S97" s="123"/>
    </row>
    <row r="98" spans="1:19" s="156" customFormat="1" ht="12" customHeight="1">
      <c r="A98" s="131"/>
      <c r="B98" s="128"/>
      <c r="C98" s="132"/>
      <c r="D98" s="132"/>
      <c r="E98" s="132"/>
      <c r="F98" s="132"/>
      <c r="G98" s="132"/>
      <c r="H98" s="133"/>
      <c r="I98" s="134"/>
      <c r="J98" s="134"/>
      <c r="L98" s="130"/>
      <c r="M98" s="130"/>
      <c r="N98" s="130"/>
      <c r="O98" s="130"/>
      <c r="P98" s="130"/>
      <c r="Q98" s="126"/>
      <c r="R98" s="123"/>
      <c r="S98" s="123"/>
    </row>
    <row r="99" spans="1:19" s="156" customFormat="1" ht="12" customHeight="1">
      <c r="A99" s="131"/>
      <c r="B99" s="128"/>
      <c r="C99" s="132"/>
      <c r="D99" s="132"/>
      <c r="E99" s="132"/>
      <c r="F99" s="132"/>
      <c r="G99" s="132"/>
      <c r="H99" s="133"/>
      <c r="I99" s="134"/>
      <c r="J99" s="134"/>
      <c r="L99" s="130"/>
      <c r="M99" s="130"/>
      <c r="N99" s="130"/>
      <c r="O99" s="130"/>
      <c r="P99" s="130"/>
      <c r="Q99" s="126"/>
      <c r="R99" s="123"/>
      <c r="S99" s="123"/>
    </row>
    <row r="100" spans="1:19" s="156" customFormat="1" ht="12" customHeight="1">
      <c r="A100" s="131"/>
      <c r="B100" s="128"/>
      <c r="C100" s="132"/>
      <c r="D100" s="132"/>
      <c r="E100" s="132"/>
      <c r="F100" s="132"/>
      <c r="G100" s="132"/>
      <c r="H100" s="133"/>
      <c r="I100" s="134"/>
      <c r="J100" s="134"/>
      <c r="L100" s="130"/>
      <c r="M100" s="130"/>
      <c r="N100" s="130"/>
      <c r="O100" s="130"/>
      <c r="P100" s="130"/>
      <c r="Q100" s="126"/>
      <c r="R100" s="123"/>
      <c r="S100" s="123"/>
    </row>
    <row r="101" spans="1:19" s="156" customFormat="1" ht="12" customHeight="1">
      <c r="A101" s="131"/>
      <c r="B101" s="128"/>
      <c r="C101" s="132"/>
      <c r="D101" s="132"/>
      <c r="E101" s="132"/>
      <c r="F101" s="132"/>
      <c r="G101" s="132"/>
      <c r="H101" s="133"/>
      <c r="I101" s="134"/>
      <c r="J101" s="134"/>
      <c r="L101" s="130"/>
      <c r="M101" s="130"/>
      <c r="N101" s="130"/>
      <c r="O101" s="130"/>
      <c r="P101" s="130"/>
      <c r="Q101" s="126"/>
      <c r="R101" s="123"/>
      <c r="S101" s="123"/>
    </row>
    <row r="102" spans="1:19" s="156" customFormat="1" ht="12" customHeight="1">
      <c r="A102" s="131"/>
      <c r="B102" s="128"/>
      <c r="C102" s="132"/>
      <c r="D102" s="132"/>
      <c r="E102" s="132"/>
      <c r="F102" s="132"/>
      <c r="G102" s="132"/>
      <c r="H102" s="133"/>
      <c r="I102" s="134"/>
      <c r="J102" s="134"/>
      <c r="L102" s="130"/>
      <c r="M102" s="130"/>
      <c r="N102" s="130"/>
      <c r="O102" s="130"/>
      <c r="P102" s="130"/>
      <c r="Q102" s="126"/>
      <c r="R102" s="123"/>
      <c r="S102" s="123"/>
    </row>
    <row r="103" spans="1:19" s="156" customFormat="1" ht="12" customHeight="1">
      <c r="A103" s="131"/>
      <c r="B103" s="128"/>
      <c r="C103" s="132"/>
      <c r="D103" s="132"/>
      <c r="E103" s="132"/>
      <c r="F103" s="132"/>
      <c r="G103" s="132"/>
      <c r="H103" s="133"/>
      <c r="I103" s="134"/>
      <c r="J103" s="134"/>
      <c r="L103" s="130"/>
      <c r="M103" s="130"/>
      <c r="N103" s="130"/>
      <c r="O103" s="130"/>
      <c r="P103" s="130"/>
      <c r="Q103" s="126"/>
      <c r="R103" s="123"/>
      <c r="S103" s="123"/>
    </row>
    <row r="104" spans="1:19" s="156" customFormat="1" ht="12" customHeight="1">
      <c r="A104" s="131"/>
      <c r="B104" s="128"/>
      <c r="C104" s="132"/>
      <c r="D104" s="132"/>
      <c r="E104" s="132"/>
      <c r="F104" s="132"/>
      <c r="G104" s="132"/>
      <c r="H104" s="133"/>
      <c r="I104" s="134"/>
      <c r="J104" s="134"/>
      <c r="L104" s="130"/>
      <c r="M104" s="130"/>
      <c r="N104" s="130"/>
      <c r="O104" s="130"/>
      <c r="P104" s="130"/>
      <c r="Q104" s="126"/>
      <c r="R104" s="123"/>
      <c r="S104" s="123"/>
    </row>
    <row r="105" spans="1:19" s="156" customFormat="1" ht="12" customHeight="1">
      <c r="A105" s="131"/>
      <c r="B105" s="128"/>
      <c r="C105" s="132"/>
      <c r="D105" s="132"/>
      <c r="E105" s="132"/>
      <c r="F105" s="132"/>
      <c r="G105" s="132"/>
      <c r="H105" s="133"/>
      <c r="I105" s="134"/>
      <c r="J105" s="134"/>
      <c r="L105" s="130"/>
      <c r="M105" s="130"/>
      <c r="N105" s="130"/>
      <c r="O105" s="130"/>
      <c r="P105" s="130"/>
      <c r="Q105" s="126"/>
      <c r="R105" s="123"/>
      <c r="S105" s="123"/>
    </row>
    <row r="106" spans="1:19" s="156" customFormat="1" ht="12" customHeight="1">
      <c r="A106" s="131"/>
      <c r="B106" s="128"/>
      <c r="C106" s="132"/>
      <c r="D106" s="132"/>
      <c r="E106" s="132"/>
      <c r="F106" s="132"/>
      <c r="G106" s="132"/>
      <c r="H106" s="133"/>
      <c r="I106" s="134"/>
      <c r="J106" s="134"/>
      <c r="L106" s="130"/>
      <c r="M106" s="130"/>
      <c r="N106" s="130"/>
      <c r="O106" s="130"/>
      <c r="P106" s="130"/>
      <c r="Q106" s="126"/>
      <c r="R106" s="123"/>
      <c r="S106" s="123"/>
    </row>
    <row r="107" spans="1:19" s="156" customFormat="1" ht="12" customHeight="1">
      <c r="A107" s="131"/>
      <c r="B107" s="128"/>
      <c r="C107" s="132"/>
      <c r="D107" s="132"/>
      <c r="E107" s="132"/>
      <c r="F107" s="132"/>
      <c r="G107" s="132"/>
      <c r="H107" s="133"/>
      <c r="I107" s="134"/>
      <c r="J107" s="134"/>
      <c r="L107" s="130"/>
      <c r="M107" s="130"/>
      <c r="N107" s="130"/>
      <c r="O107" s="130"/>
      <c r="P107" s="130"/>
      <c r="Q107" s="126"/>
      <c r="R107" s="123"/>
      <c r="S107" s="123"/>
    </row>
    <row r="108" spans="1:19" s="156" customFormat="1" ht="12" customHeight="1">
      <c r="A108" s="131"/>
      <c r="B108" s="128"/>
      <c r="C108" s="132"/>
      <c r="D108" s="132"/>
      <c r="E108" s="132"/>
      <c r="F108" s="132"/>
      <c r="G108" s="132"/>
      <c r="H108" s="133"/>
      <c r="I108" s="134"/>
      <c r="J108" s="134"/>
      <c r="L108" s="130"/>
      <c r="M108" s="130"/>
      <c r="N108" s="130"/>
      <c r="O108" s="130"/>
      <c r="P108" s="130"/>
      <c r="Q108" s="126"/>
      <c r="R108" s="123"/>
      <c r="S108" s="123"/>
    </row>
    <row r="109" spans="1:19" s="156" customFormat="1" ht="12" customHeight="1">
      <c r="A109" s="131"/>
      <c r="B109" s="128"/>
      <c r="C109" s="132"/>
      <c r="D109" s="132"/>
      <c r="E109" s="132"/>
      <c r="F109" s="132"/>
      <c r="G109" s="132"/>
      <c r="H109" s="133"/>
      <c r="I109" s="134"/>
      <c r="J109" s="134"/>
      <c r="L109" s="130"/>
      <c r="M109" s="130"/>
      <c r="N109" s="130"/>
      <c r="O109" s="130"/>
      <c r="P109" s="130"/>
      <c r="Q109" s="126"/>
      <c r="R109" s="123"/>
      <c r="S109" s="123"/>
    </row>
    <row r="110" spans="1:19" s="156" customFormat="1" ht="12" customHeight="1">
      <c r="A110" s="131"/>
      <c r="B110" s="128"/>
      <c r="C110" s="132"/>
      <c r="D110" s="132"/>
      <c r="E110" s="132"/>
      <c r="F110" s="132"/>
      <c r="G110" s="132"/>
      <c r="H110" s="133"/>
      <c r="I110" s="134"/>
      <c r="J110" s="134"/>
      <c r="L110" s="130"/>
      <c r="M110" s="130"/>
      <c r="N110" s="130"/>
      <c r="O110" s="130"/>
      <c r="P110" s="130"/>
      <c r="Q110" s="126"/>
      <c r="R110" s="123"/>
      <c r="S110" s="123"/>
    </row>
    <row r="111" spans="1:19" s="156" customFormat="1" ht="12" customHeight="1">
      <c r="A111" s="131"/>
      <c r="B111" s="128"/>
      <c r="C111" s="132"/>
      <c r="D111" s="132"/>
      <c r="E111" s="132"/>
      <c r="F111" s="132"/>
      <c r="G111" s="132"/>
      <c r="H111" s="133"/>
      <c r="I111" s="134"/>
      <c r="J111" s="134"/>
      <c r="L111" s="130"/>
      <c r="M111" s="130"/>
      <c r="N111" s="130"/>
      <c r="O111" s="130"/>
      <c r="P111" s="130"/>
      <c r="Q111" s="126"/>
      <c r="R111" s="123"/>
      <c r="S111" s="123"/>
    </row>
    <row r="112" spans="1:19" s="156" customFormat="1" ht="12" customHeight="1">
      <c r="A112" s="131"/>
      <c r="B112" s="128"/>
      <c r="C112" s="132"/>
      <c r="D112" s="132"/>
      <c r="E112" s="132"/>
      <c r="F112" s="132"/>
      <c r="G112" s="132"/>
      <c r="H112" s="133"/>
      <c r="I112" s="134"/>
      <c r="J112" s="134"/>
      <c r="L112" s="130"/>
      <c r="M112" s="130"/>
      <c r="N112" s="130"/>
      <c r="O112" s="130"/>
      <c r="P112" s="130"/>
      <c r="Q112" s="126"/>
      <c r="R112" s="123"/>
      <c r="S112" s="123"/>
    </row>
    <row r="113" spans="1:19" s="156" customFormat="1" ht="12" customHeight="1">
      <c r="A113" s="131"/>
      <c r="B113" s="128"/>
      <c r="C113" s="132"/>
      <c r="D113" s="132"/>
      <c r="E113" s="132"/>
      <c r="F113" s="132"/>
      <c r="G113" s="132"/>
      <c r="H113" s="133"/>
      <c r="I113" s="134"/>
      <c r="J113" s="134"/>
      <c r="L113" s="130"/>
      <c r="M113" s="130"/>
      <c r="N113" s="130"/>
      <c r="O113" s="130"/>
      <c r="P113" s="130"/>
      <c r="Q113" s="126"/>
      <c r="R113" s="123"/>
      <c r="S113" s="123"/>
    </row>
    <row r="114" spans="1:19" s="156" customFormat="1" ht="12" customHeight="1">
      <c r="A114" s="131"/>
      <c r="B114" s="128"/>
      <c r="C114" s="132"/>
      <c r="D114" s="132"/>
      <c r="E114" s="132"/>
      <c r="F114" s="132"/>
      <c r="G114" s="132"/>
      <c r="H114" s="133"/>
      <c r="I114" s="134"/>
      <c r="J114" s="134"/>
      <c r="L114" s="130"/>
      <c r="M114" s="130"/>
      <c r="N114" s="130"/>
      <c r="O114" s="130"/>
      <c r="P114" s="130"/>
      <c r="Q114" s="126"/>
      <c r="R114" s="123"/>
      <c r="S114" s="123"/>
    </row>
    <row r="115" spans="1:19" s="156" customFormat="1" ht="12" customHeight="1">
      <c r="A115" s="131"/>
      <c r="B115" s="128"/>
      <c r="C115" s="132"/>
      <c r="D115" s="132"/>
      <c r="E115" s="132"/>
      <c r="F115" s="132"/>
      <c r="G115" s="132"/>
      <c r="H115" s="133"/>
      <c r="I115" s="134"/>
      <c r="J115" s="134"/>
      <c r="L115" s="130"/>
      <c r="M115" s="130"/>
      <c r="N115" s="130"/>
      <c r="O115" s="130"/>
      <c r="P115" s="130"/>
      <c r="Q115" s="126"/>
      <c r="R115" s="123"/>
      <c r="S115" s="123"/>
    </row>
    <row r="116" spans="1:19" s="156" customFormat="1" ht="12" customHeight="1">
      <c r="A116" s="131"/>
      <c r="B116" s="128"/>
      <c r="C116" s="132"/>
      <c r="D116" s="132"/>
      <c r="E116" s="132"/>
      <c r="F116" s="132"/>
      <c r="G116" s="132"/>
      <c r="H116" s="133"/>
      <c r="I116" s="134"/>
      <c r="J116" s="134"/>
      <c r="L116" s="130"/>
      <c r="M116" s="130"/>
      <c r="N116" s="130"/>
      <c r="O116" s="130"/>
      <c r="P116" s="130"/>
      <c r="Q116" s="126"/>
      <c r="R116" s="123"/>
      <c r="S116" s="123"/>
    </row>
    <row r="117" spans="1:19" s="156" customFormat="1" ht="12" customHeight="1">
      <c r="A117" s="131"/>
      <c r="B117" s="128"/>
      <c r="C117" s="132"/>
      <c r="D117" s="132"/>
      <c r="E117" s="132"/>
      <c r="F117" s="132"/>
      <c r="G117" s="132"/>
      <c r="H117" s="133"/>
      <c r="I117" s="134"/>
      <c r="J117" s="134"/>
      <c r="L117" s="130"/>
      <c r="M117" s="130"/>
      <c r="N117" s="130"/>
      <c r="O117" s="130"/>
      <c r="P117" s="130"/>
      <c r="Q117" s="126"/>
      <c r="R117" s="123"/>
      <c r="S117" s="123"/>
    </row>
    <row r="118" spans="1:19" s="156" customFormat="1" ht="12" customHeight="1">
      <c r="A118" s="131"/>
      <c r="B118" s="128"/>
      <c r="C118" s="132"/>
      <c r="D118" s="132"/>
      <c r="E118" s="132"/>
      <c r="F118" s="132"/>
      <c r="G118" s="132"/>
      <c r="H118" s="133"/>
      <c r="I118" s="134"/>
      <c r="J118" s="134"/>
      <c r="L118" s="130"/>
      <c r="M118" s="130"/>
      <c r="N118" s="130"/>
      <c r="O118" s="130"/>
      <c r="P118" s="130"/>
      <c r="Q118" s="126"/>
      <c r="R118" s="123"/>
      <c r="S118" s="123"/>
    </row>
    <row r="119" spans="1:19" s="156" customFormat="1" ht="12" customHeight="1">
      <c r="A119" s="131"/>
      <c r="B119" s="128"/>
      <c r="C119" s="132"/>
      <c r="D119" s="132"/>
      <c r="E119" s="132"/>
      <c r="F119" s="132"/>
      <c r="G119" s="132"/>
      <c r="H119" s="133"/>
      <c r="I119" s="134"/>
      <c r="J119" s="134"/>
      <c r="L119" s="130"/>
      <c r="M119" s="130"/>
      <c r="N119" s="130"/>
      <c r="O119" s="130"/>
      <c r="P119" s="130"/>
      <c r="Q119" s="126"/>
      <c r="R119" s="123"/>
      <c r="S119" s="123"/>
    </row>
    <row r="120" spans="1:19" s="156" customFormat="1" ht="12" customHeight="1">
      <c r="A120" s="131"/>
      <c r="B120" s="128"/>
      <c r="C120" s="132"/>
      <c r="D120" s="132"/>
      <c r="E120" s="132"/>
      <c r="F120" s="132"/>
      <c r="G120" s="132"/>
      <c r="H120" s="133"/>
      <c r="I120" s="134"/>
      <c r="J120" s="134"/>
      <c r="L120" s="130"/>
      <c r="M120" s="130"/>
      <c r="N120" s="130"/>
      <c r="O120" s="130"/>
      <c r="P120" s="130"/>
      <c r="Q120" s="126"/>
      <c r="R120" s="123"/>
      <c r="S120" s="123"/>
    </row>
    <row r="121" spans="1:19" s="156" customFormat="1" ht="12" customHeight="1">
      <c r="A121" s="131"/>
      <c r="B121" s="128"/>
      <c r="C121" s="132"/>
      <c r="D121" s="132"/>
      <c r="E121" s="132"/>
      <c r="F121" s="132"/>
      <c r="G121" s="132"/>
      <c r="H121" s="133"/>
      <c r="I121" s="134"/>
      <c r="J121" s="134"/>
      <c r="L121" s="130"/>
      <c r="M121" s="130"/>
      <c r="N121" s="130"/>
      <c r="O121" s="130"/>
      <c r="P121" s="130"/>
      <c r="Q121" s="126"/>
      <c r="R121" s="123"/>
      <c r="S121" s="123"/>
    </row>
    <row r="122" spans="1:19" s="156" customFormat="1" ht="12" customHeight="1">
      <c r="A122" s="131"/>
      <c r="B122" s="128"/>
      <c r="C122" s="132"/>
      <c r="D122" s="132"/>
      <c r="E122" s="132"/>
      <c r="F122" s="132"/>
      <c r="G122" s="132"/>
      <c r="H122" s="133"/>
      <c r="I122" s="134"/>
      <c r="J122" s="134"/>
      <c r="L122" s="130"/>
      <c r="M122" s="130"/>
      <c r="N122" s="130"/>
      <c r="O122" s="130"/>
      <c r="P122" s="130"/>
      <c r="Q122" s="126"/>
      <c r="R122" s="123"/>
      <c r="S122" s="123"/>
    </row>
    <row r="123" spans="1:19" s="156" customFormat="1" ht="12" customHeight="1">
      <c r="A123" s="131"/>
      <c r="B123" s="128"/>
      <c r="C123" s="132"/>
      <c r="D123" s="132"/>
      <c r="E123" s="132"/>
      <c r="F123" s="132"/>
      <c r="G123" s="132"/>
      <c r="H123" s="133"/>
      <c r="I123" s="134"/>
      <c r="J123" s="134"/>
      <c r="L123" s="130"/>
      <c r="M123" s="130"/>
      <c r="N123" s="130"/>
      <c r="O123" s="130"/>
      <c r="P123" s="130"/>
      <c r="Q123" s="126"/>
      <c r="R123" s="123"/>
      <c r="S123" s="123"/>
    </row>
    <row r="124" spans="1:19" s="156" customFormat="1" ht="12" customHeight="1">
      <c r="A124" s="131"/>
      <c r="B124" s="128"/>
      <c r="C124" s="132"/>
      <c r="D124" s="132"/>
      <c r="E124" s="132"/>
      <c r="F124" s="132"/>
      <c r="G124" s="132"/>
      <c r="H124" s="133"/>
      <c r="I124" s="134"/>
      <c r="J124" s="134"/>
      <c r="L124" s="130"/>
      <c r="M124" s="130"/>
      <c r="N124" s="130"/>
      <c r="O124" s="130"/>
      <c r="P124" s="130"/>
      <c r="Q124" s="126"/>
      <c r="R124" s="123"/>
      <c r="S124" s="123"/>
    </row>
    <row r="125" spans="1:19" s="156" customFormat="1" ht="12" customHeight="1">
      <c r="A125" s="131"/>
      <c r="B125" s="128"/>
      <c r="C125" s="132"/>
      <c r="D125" s="132"/>
      <c r="E125" s="132"/>
      <c r="F125" s="132"/>
      <c r="G125" s="132"/>
      <c r="H125" s="133"/>
      <c r="I125" s="134"/>
      <c r="J125" s="134"/>
      <c r="L125" s="130"/>
      <c r="M125" s="130"/>
      <c r="N125" s="130"/>
      <c r="O125" s="130"/>
      <c r="P125" s="130"/>
      <c r="Q125" s="126"/>
      <c r="R125" s="123"/>
      <c r="S125" s="123"/>
    </row>
    <row r="126" spans="1:19" s="156" customFormat="1" ht="12" customHeight="1">
      <c r="A126" s="131"/>
      <c r="B126" s="128"/>
      <c r="C126" s="132"/>
      <c r="D126" s="132"/>
      <c r="E126" s="132"/>
      <c r="F126" s="132"/>
      <c r="G126" s="132"/>
      <c r="H126" s="133"/>
      <c r="I126" s="134"/>
      <c r="J126" s="134"/>
      <c r="L126" s="130"/>
      <c r="M126" s="130"/>
      <c r="N126" s="130"/>
      <c r="O126" s="130"/>
      <c r="P126" s="130"/>
      <c r="Q126" s="126"/>
      <c r="R126" s="123"/>
      <c r="S126" s="123"/>
    </row>
    <row r="127" spans="1:19" s="156" customFormat="1" ht="12" customHeight="1">
      <c r="A127" s="131"/>
      <c r="B127" s="128"/>
      <c r="C127" s="132"/>
      <c r="D127" s="132"/>
      <c r="E127" s="132"/>
      <c r="F127" s="132"/>
      <c r="G127" s="132"/>
      <c r="H127" s="133"/>
      <c r="I127" s="134"/>
      <c r="J127" s="134"/>
      <c r="L127" s="130"/>
      <c r="M127" s="130"/>
      <c r="N127" s="130"/>
      <c r="O127" s="130"/>
      <c r="P127" s="130"/>
      <c r="Q127" s="126"/>
      <c r="R127" s="123"/>
      <c r="S127" s="123"/>
    </row>
    <row r="128" spans="1:19" s="156" customFormat="1" ht="12" customHeight="1">
      <c r="A128" s="131"/>
      <c r="B128" s="128"/>
      <c r="C128" s="132"/>
      <c r="D128" s="132"/>
      <c r="E128" s="132"/>
      <c r="F128" s="132"/>
      <c r="G128" s="132"/>
      <c r="H128" s="133"/>
      <c r="I128" s="134"/>
      <c r="J128" s="134"/>
      <c r="L128" s="130"/>
      <c r="M128" s="130"/>
      <c r="N128" s="130"/>
      <c r="O128" s="130"/>
      <c r="P128" s="130"/>
      <c r="Q128" s="126"/>
      <c r="R128" s="123"/>
      <c r="S128" s="123"/>
    </row>
    <row r="129" spans="1:19" s="156" customFormat="1" ht="12" customHeight="1">
      <c r="A129" s="131"/>
      <c r="B129" s="128"/>
      <c r="C129" s="128"/>
      <c r="D129" s="128"/>
      <c r="E129" s="128"/>
      <c r="F129" s="128"/>
      <c r="G129" s="128"/>
      <c r="H129" s="129"/>
      <c r="I129" s="135"/>
      <c r="J129" s="135"/>
      <c r="L129" s="130"/>
      <c r="M129" s="130"/>
      <c r="N129" s="130"/>
      <c r="O129" s="130"/>
      <c r="P129" s="130"/>
      <c r="Q129" s="126"/>
      <c r="R129" s="123"/>
      <c r="S129" s="123"/>
    </row>
  </sheetData>
  <mergeCells count="15">
    <mergeCell ref="I17:N17"/>
    <mergeCell ref="Q3:Q4"/>
    <mergeCell ref="R3:R4"/>
    <mergeCell ref="I3:K3"/>
    <mergeCell ref="L3:L4"/>
    <mergeCell ref="M3:M4"/>
    <mergeCell ref="N3:N4"/>
    <mergeCell ref="O3:O4"/>
    <mergeCell ref="P3:P4"/>
    <mergeCell ref="F3:H3"/>
    <mergeCell ref="A3:A4"/>
    <mergeCell ref="B3:B4"/>
    <mergeCell ref="C3:C4"/>
    <mergeCell ref="D3:D4"/>
    <mergeCell ref="E3:E4"/>
  </mergeCells>
  <phoneticPr fontId="2" type="noConversion"/>
  <pageMargins left="0.74803149606299213" right="0.35433070866141736" top="1.1811023622047245" bottom="0.78740157480314965" header="0.51181102362204722" footer="0.51181102362204722"/>
  <pageSetup paperSize="9" scale="62" fitToHeight="3" orientation="landscape" r:id="rId1"/>
  <headerFooter alignWithMargins="0"/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R133"/>
  <sheetViews>
    <sheetView zoomScale="85" zoomScaleNormal="115" zoomScaleSheetLayoutView="85" workbookViewId="0">
      <pane xSplit="3" topLeftCell="D1" activePane="topRight" state="frozen"/>
      <selection activeCell="I42" sqref="I42"/>
      <selection pane="topRight" activeCell="Q6" sqref="Q6"/>
    </sheetView>
  </sheetViews>
  <sheetFormatPr defaultRowHeight="12" customHeight="1"/>
  <cols>
    <col min="1" max="1" width="3.77734375" style="131" customWidth="1"/>
    <col min="2" max="2" width="31.109375" style="128" customWidth="1"/>
    <col min="3" max="3" width="23.44140625" style="128" customWidth="1"/>
    <col min="4" max="4" width="11.88671875" style="128" customWidth="1"/>
    <col min="5" max="5" width="7.77734375" style="128" customWidth="1"/>
    <col min="6" max="6" width="11.21875" style="128" customWidth="1"/>
    <col min="7" max="7" width="10.88671875" style="128" customWidth="1"/>
    <col min="8" max="8" width="8.109375" style="129" customWidth="1"/>
    <col min="9" max="9" width="10.77734375" style="135" customWidth="1"/>
    <col min="10" max="10" width="11.109375" style="135" customWidth="1"/>
    <col min="11" max="11" width="8.21875" style="156" customWidth="1"/>
    <col min="12" max="12" width="9.21875" style="130" customWidth="1"/>
    <col min="13" max="13" width="8" style="130" customWidth="1"/>
    <col min="14" max="14" width="8.6640625" style="130" customWidth="1"/>
    <col min="15" max="15" width="7.88671875" style="130" customWidth="1"/>
    <col min="16" max="16" width="7" style="130" customWidth="1"/>
    <col min="17" max="17" width="5.5546875" style="126" customWidth="1"/>
    <col min="18" max="18" width="5.33203125" style="123" customWidth="1"/>
    <col min="19" max="16384" width="8.88671875" style="123"/>
  </cols>
  <sheetData>
    <row r="1" spans="1:18" s="120" customFormat="1" ht="50.25" customHeight="1">
      <c r="A1" s="318"/>
      <c r="B1" s="928" t="s">
        <v>516</v>
      </c>
      <c r="C1" s="928"/>
      <c r="D1" s="327" t="s">
        <v>469</v>
      </c>
      <c r="E1" s="319"/>
      <c r="F1" s="318"/>
      <c r="G1" s="318"/>
      <c r="H1" s="318"/>
      <c r="I1" s="318"/>
      <c r="J1" s="318"/>
      <c r="K1" s="318"/>
      <c r="L1" s="318"/>
      <c r="M1" s="318"/>
      <c r="N1" s="116"/>
      <c r="O1" s="116"/>
      <c r="P1" s="116"/>
      <c r="Q1" s="117"/>
      <c r="R1" s="119"/>
    </row>
    <row r="2" spans="1:18" s="119" customFormat="1" ht="9" customHeight="1">
      <c r="A2" s="318"/>
      <c r="B2" s="319"/>
      <c r="C2" s="318"/>
      <c r="D2" s="318"/>
      <c r="E2" s="319"/>
      <c r="F2" s="318"/>
      <c r="G2" s="318"/>
      <c r="H2" s="116"/>
      <c r="I2" s="116"/>
      <c r="J2" s="116"/>
      <c r="K2" s="234"/>
      <c r="L2" s="116"/>
      <c r="M2" s="116"/>
      <c r="N2" s="116"/>
      <c r="O2" s="116"/>
      <c r="P2" s="116"/>
      <c r="Q2" s="117"/>
    </row>
    <row r="3" spans="1:18" s="119" customFormat="1" ht="33.75" customHeight="1" thickBot="1">
      <c r="A3" s="318"/>
      <c r="B3" s="472" t="s">
        <v>300</v>
      </c>
      <c r="C3" s="318"/>
      <c r="D3" s="318"/>
      <c r="E3" s="319"/>
      <c r="F3" s="318"/>
      <c r="G3" s="318"/>
      <c r="H3" s="116"/>
      <c r="I3" s="116"/>
      <c r="J3" s="116"/>
      <c r="K3" s="234"/>
      <c r="L3" s="116"/>
      <c r="M3" s="116"/>
      <c r="N3" s="116"/>
      <c r="O3" s="116"/>
      <c r="P3" s="116"/>
      <c r="Q3" s="117"/>
    </row>
    <row r="4" spans="1:18" s="121" customFormat="1" ht="33" customHeight="1">
      <c r="A4" s="913" t="s">
        <v>377</v>
      </c>
      <c r="B4" s="915" t="s">
        <v>4</v>
      </c>
      <c r="C4" s="917" t="s">
        <v>5</v>
      </c>
      <c r="D4" s="917" t="s">
        <v>6</v>
      </c>
      <c r="E4" s="919" t="s">
        <v>9</v>
      </c>
      <c r="F4" s="910" t="s">
        <v>10</v>
      </c>
      <c r="G4" s="911"/>
      <c r="H4" s="912"/>
      <c r="I4" s="911" t="s">
        <v>11</v>
      </c>
      <c r="J4" s="911"/>
      <c r="K4" s="912"/>
      <c r="L4" s="926" t="s">
        <v>12</v>
      </c>
      <c r="M4" s="919" t="s">
        <v>13</v>
      </c>
      <c r="N4" s="919" t="s">
        <v>302</v>
      </c>
      <c r="O4" s="922" t="s">
        <v>14</v>
      </c>
      <c r="P4" s="922" t="s">
        <v>15</v>
      </c>
      <c r="Q4" s="922" t="s">
        <v>16</v>
      </c>
      <c r="R4" s="924" t="s">
        <v>378</v>
      </c>
    </row>
    <row r="5" spans="1:18" s="121" customFormat="1" ht="33" customHeight="1">
      <c r="A5" s="914"/>
      <c r="B5" s="916"/>
      <c r="C5" s="918"/>
      <c r="D5" s="918"/>
      <c r="E5" s="920"/>
      <c r="F5" s="168" t="s">
        <v>17</v>
      </c>
      <c r="G5" s="168" t="s">
        <v>18</v>
      </c>
      <c r="H5" s="169" t="s">
        <v>19</v>
      </c>
      <c r="I5" s="168" t="s">
        <v>20</v>
      </c>
      <c r="J5" s="168" t="s">
        <v>21</v>
      </c>
      <c r="K5" s="169" t="s">
        <v>22</v>
      </c>
      <c r="L5" s="927"/>
      <c r="M5" s="920"/>
      <c r="N5" s="920"/>
      <c r="O5" s="923"/>
      <c r="P5" s="923"/>
      <c r="Q5" s="923"/>
      <c r="R5" s="925"/>
    </row>
    <row r="6" spans="1:18" s="175" customFormat="1" ht="35.1" customHeight="1">
      <c r="A6" s="637">
        <v>1</v>
      </c>
      <c r="B6" s="178" t="s">
        <v>477</v>
      </c>
      <c r="C6" s="649" t="s">
        <v>380</v>
      </c>
      <c r="D6" s="652" t="s">
        <v>383</v>
      </c>
      <c r="E6" s="638">
        <v>875</v>
      </c>
      <c r="F6" s="639">
        <v>38353</v>
      </c>
      <c r="G6" s="639">
        <v>39082</v>
      </c>
      <c r="H6" s="640">
        <f t="shared" ref="H6:H15" si="0">IF(G6-F6+1&gt;=2*365,2*365,G6-F6+1)</f>
        <v>730</v>
      </c>
      <c r="I6" s="639">
        <v>38353</v>
      </c>
      <c r="J6" s="639">
        <v>39082</v>
      </c>
      <c r="K6" s="640">
        <f t="shared" ref="K6:K15" si="1">IF(J6-I6+1&gt;=2*365,2*365,J6-I6+1)</f>
        <v>730</v>
      </c>
      <c r="L6" s="718" t="s">
        <v>454</v>
      </c>
      <c r="M6" s="638">
        <v>0</v>
      </c>
      <c r="N6" s="643">
        <v>1</v>
      </c>
      <c r="O6" s="644">
        <f>(E6-M6)</f>
        <v>875</v>
      </c>
      <c r="P6" s="645">
        <f>O6/(배점기준!$G$3/1000)</f>
        <v>1.5551408513285347</v>
      </c>
      <c r="Q6" s="646">
        <f>(IF(O6&lt;100,0,IF(P6&gt;=2.5,3,IF(P6&gt;=2,2,IF(P6&gt;=1.5,1.5,IF(P6&gt;=1,1,IF(P6&gt;=0.5,0.5,0.25)))))))*K6/H6*N6</f>
        <v>1.5</v>
      </c>
      <c r="R6" s="650" t="s">
        <v>414</v>
      </c>
    </row>
    <row r="7" spans="1:18" s="175" customFormat="1" ht="35.1" customHeight="1">
      <c r="A7" s="637">
        <v>2</v>
      </c>
      <c r="B7" s="178" t="s">
        <v>478</v>
      </c>
      <c r="C7" s="649" t="s">
        <v>379</v>
      </c>
      <c r="D7" s="647" t="s">
        <v>314</v>
      </c>
      <c r="E7" s="638">
        <v>809</v>
      </c>
      <c r="F7" s="639">
        <v>39174</v>
      </c>
      <c r="G7" s="639">
        <v>39903</v>
      </c>
      <c r="H7" s="640">
        <f t="shared" si="0"/>
        <v>730</v>
      </c>
      <c r="I7" s="639">
        <v>39174</v>
      </c>
      <c r="J7" s="639">
        <v>39325</v>
      </c>
      <c r="K7" s="640">
        <f t="shared" si="1"/>
        <v>152</v>
      </c>
      <c r="L7" s="718" t="s">
        <v>454</v>
      </c>
      <c r="M7" s="638"/>
      <c r="N7" s="643">
        <v>1</v>
      </c>
      <c r="O7" s="644">
        <f t="shared" ref="O7:O15" si="2">(E7-M7)</f>
        <v>809</v>
      </c>
      <c r="P7" s="645">
        <f>O7/(배점기준!$G$3/1000)</f>
        <v>1.4378387985426109</v>
      </c>
      <c r="Q7" s="646">
        <f t="shared" ref="Q7:Q15" si="3">(IF(O7&lt;100,0,IF(P7&gt;=2.5,3,IF(P7&gt;=2,2,IF(P7&gt;=1.5,1.5,IF(P7&gt;=1,1,IF(P7&gt;=0.5,0.5,0.25)))))))*K7/H7*N7</f>
        <v>0.20821917808219179</v>
      </c>
      <c r="R7" s="650" t="s">
        <v>415</v>
      </c>
    </row>
    <row r="8" spans="1:18" s="175" customFormat="1" ht="35.1" customHeight="1">
      <c r="A8" s="637">
        <v>3</v>
      </c>
      <c r="B8" s="178" t="s">
        <v>479</v>
      </c>
      <c r="C8" s="649" t="s">
        <v>379</v>
      </c>
      <c r="D8" s="647" t="s">
        <v>314</v>
      </c>
      <c r="E8" s="638">
        <v>1031</v>
      </c>
      <c r="F8" s="176">
        <v>39904</v>
      </c>
      <c r="G8" s="176">
        <v>41029</v>
      </c>
      <c r="H8" s="640">
        <f t="shared" si="0"/>
        <v>730</v>
      </c>
      <c r="I8" s="641">
        <v>39938</v>
      </c>
      <c r="J8" s="639">
        <v>40451</v>
      </c>
      <c r="K8" s="640">
        <f t="shared" si="1"/>
        <v>514</v>
      </c>
      <c r="L8" s="718" t="s">
        <v>454</v>
      </c>
      <c r="M8" s="638"/>
      <c r="N8" s="643">
        <v>1</v>
      </c>
      <c r="O8" s="644">
        <f t="shared" si="2"/>
        <v>1031</v>
      </c>
      <c r="P8" s="645">
        <f>O8/(배점기준!$G$3/1000)</f>
        <v>1.8324002488225364</v>
      </c>
      <c r="Q8" s="646">
        <f t="shared" si="3"/>
        <v>1.0561643835616439</v>
      </c>
      <c r="R8" s="650">
        <v>8</v>
      </c>
    </row>
    <row r="9" spans="1:18" s="173" customFormat="1" ht="35.1" customHeight="1">
      <c r="A9" s="637">
        <v>4</v>
      </c>
      <c r="B9" s="178" t="s">
        <v>480</v>
      </c>
      <c r="C9" s="649" t="s">
        <v>379</v>
      </c>
      <c r="D9" s="647" t="s">
        <v>316</v>
      </c>
      <c r="E9" s="638">
        <v>244</v>
      </c>
      <c r="F9" s="639">
        <v>39517</v>
      </c>
      <c r="G9" s="639">
        <v>40421</v>
      </c>
      <c r="H9" s="640">
        <f t="shared" si="0"/>
        <v>730</v>
      </c>
      <c r="I9" s="639">
        <v>39946</v>
      </c>
      <c r="J9" s="639">
        <v>40418</v>
      </c>
      <c r="K9" s="640">
        <f t="shared" si="1"/>
        <v>473</v>
      </c>
      <c r="L9" s="718" t="s">
        <v>454</v>
      </c>
      <c r="M9" s="638">
        <v>0</v>
      </c>
      <c r="N9" s="643">
        <v>1</v>
      </c>
      <c r="O9" s="644">
        <f t="shared" si="2"/>
        <v>244</v>
      </c>
      <c r="P9" s="645">
        <f>O9/(배점기준!$G$3/1000)</f>
        <v>0.43366213454189995</v>
      </c>
      <c r="Q9" s="646">
        <f t="shared" si="3"/>
        <v>0.161986301369863</v>
      </c>
      <c r="R9" s="650">
        <v>3</v>
      </c>
    </row>
    <row r="10" spans="1:18" s="175" customFormat="1" ht="35.1" customHeight="1">
      <c r="A10" s="637">
        <v>5</v>
      </c>
      <c r="B10" s="178" t="s">
        <v>481</v>
      </c>
      <c r="C10" s="649" t="s">
        <v>379</v>
      </c>
      <c r="D10" s="647" t="s">
        <v>314</v>
      </c>
      <c r="E10" s="638">
        <v>217</v>
      </c>
      <c r="F10" s="639">
        <v>39861</v>
      </c>
      <c r="G10" s="639">
        <v>40418</v>
      </c>
      <c r="H10" s="640">
        <f t="shared" si="0"/>
        <v>558</v>
      </c>
      <c r="I10" s="639">
        <v>39946</v>
      </c>
      <c r="J10" s="639">
        <v>40421</v>
      </c>
      <c r="K10" s="640">
        <f t="shared" si="1"/>
        <v>476</v>
      </c>
      <c r="L10" s="718" t="s">
        <v>454</v>
      </c>
      <c r="M10" s="638"/>
      <c r="N10" s="643">
        <v>1</v>
      </c>
      <c r="O10" s="644">
        <f t="shared" si="2"/>
        <v>217</v>
      </c>
      <c r="P10" s="645">
        <f>O10/(배점기준!$G$3/1000)</f>
        <v>0.38567493112947659</v>
      </c>
      <c r="Q10" s="646">
        <f t="shared" si="3"/>
        <v>0.2132616487455197</v>
      </c>
      <c r="R10" s="650">
        <v>2</v>
      </c>
    </row>
    <row r="11" spans="1:18" s="173" customFormat="1" ht="35.1" customHeight="1">
      <c r="A11" s="637">
        <v>6</v>
      </c>
      <c r="B11" s="649" t="s">
        <v>482</v>
      </c>
      <c r="C11" s="649" t="s">
        <v>379</v>
      </c>
      <c r="D11" s="647" t="s">
        <v>314</v>
      </c>
      <c r="E11" s="638">
        <v>677</v>
      </c>
      <c r="F11" s="639">
        <v>40087</v>
      </c>
      <c r="G11" s="639">
        <v>40908</v>
      </c>
      <c r="H11" s="640">
        <f>IF(G11-F11+1&gt;=2*365,2*365,G11-F11+1)</f>
        <v>730</v>
      </c>
      <c r="I11" s="639">
        <v>40087</v>
      </c>
      <c r="J11" s="639">
        <v>40489</v>
      </c>
      <c r="K11" s="640">
        <f>IF(J11-I11+1&gt;=2*365,2*365,J11-I11+1)</f>
        <v>403</v>
      </c>
      <c r="L11" s="718" t="s">
        <v>454</v>
      </c>
      <c r="M11" s="638"/>
      <c r="N11" s="643">
        <v>1</v>
      </c>
      <c r="O11" s="644">
        <f t="shared" si="2"/>
        <v>677</v>
      </c>
      <c r="P11" s="645">
        <f>O11/(배점기준!$G$3/1000)</f>
        <v>1.2032346929707634</v>
      </c>
      <c r="Q11" s="646">
        <f t="shared" si="3"/>
        <v>0.55205479452054795</v>
      </c>
      <c r="R11" s="650">
        <v>10</v>
      </c>
    </row>
    <row r="12" spans="1:18" s="173" customFormat="1" ht="35.1" customHeight="1">
      <c r="A12" s="637">
        <v>7</v>
      </c>
      <c r="B12" s="649" t="s">
        <v>483</v>
      </c>
      <c r="C12" s="649" t="s">
        <v>379</v>
      </c>
      <c r="D12" s="647" t="s">
        <v>314</v>
      </c>
      <c r="E12" s="638">
        <v>105</v>
      </c>
      <c r="F12" s="639">
        <v>40262</v>
      </c>
      <c r="G12" s="639">
        <v>41090</v>
      </c>
      <c r="H12" s="640">
        <f t="shared" si="0"/>
        <v>730</v>
      </c>
      <c r="I12" s="639">
        <v>40262</v>
      </c>
      <c r="J12" s="639">
        <v>41090</v>
      </c>
      <c r="K12" s="640">
        <f t="shared" si="1"/>
        <v>730</v>
      </c>
      <c r="L12" s="718" t="s">
        <v>454</v>
      </c>
      <c r="M12" s="638"/>
      <c r="N12" s="643">
        <v>1</v>
      </c>
      <c r="O12" s="644">
        <f t="shared" si="2"/>
        <v>105</v>
      </c>
      <c r="P12" s="645">
        <f>O12/(배점기준!$G$3/1000)</f>
        <v>0.18661690215942417</v>
      </c>
      <c r="Q12" s="646">
        <f t="shared" si="3"/>
        <v>0.25</v>
      </c>
      <c r="R12" s="650">
        <v>7</v>
      </c>
    </row>
    <row r="13" spans="1:18" s="173" customFormat="1" ht="35.1" customHeight="1">
      <c r="A13" s="637">
        <v>8</v>
      </c>
      <c r="B13" s="649" t="s">
        <v>484</v>
      </c>
      <c r="C13" s="649" t="s">
        <v>379</v>
      </c>
      <c r="D13" s="647" t="s">
        <v>314</v>
      </c>
      <c r="E13" s="638">
        <v>381</v>
      </c>
      <c r="F13" s="641">
        <v>39374</v>
      </c>
      <c r="G13" s="639">
        <v>41234</v>
      </c>
      <c r="H13" s="640">
        <f t="shared" si="0"/>
        <v>730</v>
      </c>
      <c r="I13" s="641">
        <v>40422</v>
      </c>
      <c r="J13" s="639">
        <v>41234</v>
      </c>
      <c r="K13" s="640">
        <f t="shared" si="1"/>
        <v>730</v>
      </c>
      <c r="L13" s="718" t="s">
        <v>454</v>
      </c>
      <c r="M13" s="638"/>
      <c r="N13" s="643">
        <v>1</v>
      </c>
      <c r="O13" s="644">
        <f t="shared" si="2"/>
        <v>381</v>
      </c>
      <c r="P13" s="645">
        <f>O13/(배점기준!$G$3/1000)</f>
        <v>0.67715275926419627</v>
      </c>
      <c r="Q13" s="646">
        <f t="shared" si="3"/>
        <v>0.5</v>
      </c>
      <c r="R13" s="650">
        <v>12</v>
      </c>
    </row>
    <row r="14" spans="1:18" s="173" customFormat="1" ht="35.1" customHeight="1">
      <c r="A14" s="637">
        <v>9</v>
      </c>
      <c r="B14" s="649" t="s">
        <v>485</v>
      </c>
      <c r="C14" s="649" t="s">
        <v>380</v>
      </c>
      <c r="D14" s="647" t="s">
        <v>315</v>
      </c>
      <c r="E14" s="638">
        <v>914</v>
      </c>
      <c r="F14" s="639">
        <v>40014</v>
      </c>
      <c r="G14" s="639">
        <v>41517</v>
      </c>
      <c r="H14" s="640">
        <f t="shared" si="0"/>
        <v>730</v>
      </c>
      <c r="I14" s="639">
        <v>40490</v>
      </c>
      <c r="J14" s="639">
        <v>40816</v>
      </c>
      <c r="K14" s="640">
        <f t="shared" si="1"/>
        <v>327</v>
      </c>
      <c r="L14" s="718" t="s">
        <v>454</v>
      </c>
      <c r="M14" s="638"/>
      <c r="N14" s="643">
        <v>1</v>
      </c>
      <c r="O14" s="644">
        <f t="shared" si="2"/>
        <v>914</v>
      </c>
      <c r="P14" s="645">
        <f>O14/(배점기준!$G$3/1000)</f>
        <v>1.624455700702035</v>
      </c>
      <c r="Q14" s="646">
        <f t="shared" si="3"/>
        <v>0.67191780821917813</v>
      </c>
      <c r="R14" s="650">
        <v>14</v>
      </c>
    </row>
    <row r="15" spans="1:18" s="173" customFormat="1" ht="35.1" customHeight="1">
      <c r="A15" s="637">
        <v>10</v>
      </c>
      <c r="B15" s="178" t="s">
        <v>486</v>
      </c>
      <c r="C15" s="178" t="s">
        <v>313</v>
      </c>
      <c r="D15" s="317" t="s">
        <v>314</v>
      </c>
      <c r="E15" s="638">
        <v>316</v>
      </c>
      <c r="F15" s="641">
        <v>40548</v>
      </c>
      <c r="G15" s="639">
        <v>41765</v>
      </c>
      <c r="H15" s="640">
        <f t="shared" si="0"/>
        <v>730</v>
      </c>
      <c r="I15" s="641">
        <v>40603</v>
      </c>
      <c r="J15" s="639">
        <v>41364</v>
      </c>
      <c r="K15" s="640">
        <f t="shared" si="1"/>
        <v>730</v>
      </c>
      <c r="L15" s="718" t="s">
        <v>454</v>
      </c>
      <c r="M15" s="638"/>
      <c r="N15" s="643">
        <v>1</v>
      </c>
      <c r="O15" s="644">
        <f t="shared" si="2"/>
        <v>316</v>
      </c>
      <c r="P15" s="645">
        <f>O15/(배점기준!$G$3/1000)</f>
        <v>0.56162801030836229</v>
      </c>
      <c r="Q15" s="646">
        <f t="shared" si="3"/>
        <v>0.5</v>
      </c>
      <c r="R15" s="650">
        <v>16</v>
      </c>
    </row>
    <row r="16" spans="1:18" s="173" customFormat="1" ht="35.1" customHeight="1">
      <c r="A16" s="177"/>
      <c r="B16" s="178"/>
      <c r="C16" s="649"/>
      <c r="D16" s="653"/>
      <c r="E16" s="638"/>
      <c r="F16" s="641"/>
      <c r="G16" s="639"/>
      <c r="H16" s="640"/>
      <c r="I16" s="641"/>
      <c r="J16" s="639"/>
      <c r="K16" s="640"/>
      <c r="L16" s="642"/>
      <c r="M16" s="638"/>
      <c r="N16" s="643"/>
      <c r="O16" s="644"/>
      <c r="P16" s="645"/>
      <c r="Q16" s="646"/>
      <c r="R16" s="650"/>
    </row>
    <row r="17" spans="1:18" s="173" customFormat="1" ht="35.1" customHeight="1">
      <c r="A17" s="637"/>
      <c r="B17" s="178"/>
      <c r="C17" s="649"/>
      <c r="D17" s="648"/>
      <c r="E17" s="638"/>
      <c r="F17" s="641"/>
      <c r="G17" s="639"/>
      <c r="H17" s="640"/>
      <c r="I17" s="641"/>
      <c r="J17" s="639"/>
      <c r="K17" s="640"/>
      <c r="L17" s="642"/>
      <c r="M17" s="638"/>
      <c r="N17" s="643"/>
      <c r="O17" s="644"/>
      <c r="P17" s="645"/>
      <c r="Q17" s="646"/>
      <c r="R17" s="650"/>
    </row>
    <row r="18" spans="1:18" s="173" customFormat="1" ht="35.1" customHeight="1">
      <c r="A18" s="177"/>
      <c r="B18" s="178"/>
      <c r="C18" s="178"/>
      <c r="D18" s="178"/>
      <c r="E18" s="179"/>
      <c r="F18" s="176"/>
      <c r="G18" s="176"/>
      <c r="H18" s="640"/>
      <c r="I18" s="639"/>
      <c r="J18" s="639"/>
      <c r="K18" s="640"/>
      <c r="L18" s="642"/>
      <c r="M18" s="638"/>
      <c r="N18" s="643"/>
      <c r="O18" s="644"/>
      <c r="P18" s="645"/>
      <c r="Q18" s="646"/>
      <c r="R18" s="650"/>
    </row>
    <row r="19" spans="1:18" s="173" customFormat="1" ht="35.1" customHeight="1">
      <c r="A19" s="930" t="s">
        <v>8</v>
      </c>
      <c r="B19" s="931"/>
      <c r="C19" s="931"/>
      <c r="D19" s="931"/>
      <c r="E19" s="931"/>
      <c r="F19" s="931"/>
      <c r="G19" s="931"/>
      <c r="H19" s="931"/>
      <c r="I19" s="931"/>
      <c r="J19" s="931"/>
      <c r="K19" s="931"/>
      <c r="L19" s="931"/>
      <c r="M19" s="931"/>
      <c r="N19" s="931"/>
      <c r="O19" s="932"/>
      <c r="P19" s="328"/>
      <c r="Q19" s="337">
        <f>SUM(Q6:Q18)</f>
        <v>5.613604114498945</v>
      </c>
      <c r="R19" s="634"/>
    </row>
    <row r="20" spans="1:18" s="173" customFormat="1" ht="35.1" customHeight="1" thickBot="1">
      <c r="A20" s="719" t="s">
        <v>390</v>
      </c>
      <c r="B20" s="720"/>
      <c r="C20" s="720"/>
      <c r="D20" s="720"/>
      <c r="E20" s="720"/>
      <c r="F20" s="720"/>
      <c r="G20" s="720"/>
      <c r="H20" s="720"/>
      <c r="I20" s="921" t="s">
        <v>455</v>
      </c>
      <c r="J20" s="921"/>
      <c r="K20" s="921"/>
      <c r="L20" s="921"/>
      <c r="M20" s="921"/>
      <c r="N20" s="921"/>
      <c r="O20" s="721"/>
      <c r="P20" s="329"/>
      <c r="Q20" s="336">
        <f>Q19</f>
        <v>5.613604114498945</v>
      </c>
      <c r="R20" s="635"/>
    </row>
    <row r="21" spans="1:18" s="175" customFormat="1" ht="35.1" customHeight="1">
      <c r="A21" s="181" t="s">
        <v>24</v>
      </c>
      <c r="B21" s="929" t="s">
        <v>25</v>
      </c>
      <c r="C21" s="929"/>
      <c r="D21" s="929"/>
      <c r="E21" s="929"/>
      <c r="F21" s="929"/>
      <c r="G21" s="929"/>
      <c r="H21" s="929"/>
      <c r="I21" s="929"/>
      <c r="J21" s="929"/>
      <c r="K21" s="929"/>
      <c r="L21" s="929"/>
      <c r="M21" s="929"/>
      <c r="N21" s="929"/>
      <c r="O21" s="929"/>
      <c r="P21" s="929"/>
      <c r="Q21" s="182"/>
      <c r="R21" s="183"/>
    </row>
    <row r="22" spans="1:18" s="183" customFormat="1" ht="19.5" customHeight="1">
      <c r="A22" s="206">
        <v>1</v>
      </c>
      <c r="B22" s="152" t="s">
        <v>301</v>
      </c>
      <c r="C22" s="152"/>
      <c r="D22" s="152"/>
      <c r="E22" s="152"/>
      <c r="F22" s="152"/>
      <c r="G22" s="152"/>
      <c r="H22" s="153"/>
      <c r="I22" s="153"/>
      <c r="J22" s="153"/>
      <c r="K22" s="322"/>
      <c r="L22" s="154"/>
      <c r="M22" s="154"/>
      <c r="N22" s="154"/>
      <c r="O22" s="154"/>
      <c r="P22" s="154"/>
      <c r="Q22" s="153"/>
      <c r="R22" s="153"/>
    </row>
    <row r="23" spans="1:18" s="153" customFormat="1" ht="18.75" customHeight="1">
      <c r="A23" s="206">
        <v>2</v>
      </c>
      <c r="B23" s="151" t="s">
        <v>234</v>
      </c>
      <c r="C23" s="152"/>
      <c r="D23" s="152"/>
      <c r="E23" s="152"/>
      <c r="F23" s="155"/>
      <c r="G23" s="155"/>
      <c r="H23" s="155"/>
      <c r="I23" s="155"/>
      <c r="J23" s="155"/>
      <c r="L23" s="151"/>
      <c r="M23" s="151"/>
      <c r="N23" s="151"/>
      <c r="O23" s="151"/>
      <c r="P23" s="151"/>
      <c r="Q23" s="151"/>
      <c r="R23" s="151"/>
    </row>
    <row r="24" spans="1:18" s="151" customFormat="1" ht="42.75" customHeight="1">
      <c r="A24" s="206">
        <v>3</v>
      </c>
      <c r="B24" s="152" t="s">
        <v>26</v>
      </c>
      <c r="C24" s="152"/>
      <c r="D24" s="152"/>
      <c r="E24" s="152"/>
      <c r="F24" s="155"/>
      <c r="G24" s="155"/>
      <c r="H24" s="155"/>
      <c r="I24" s="155"/>
      <c r="J24" s="155"/>
      <c r="K24" s="153"/>
    </row>
    <row r="25" spans="1:18" s="151" customFormat="1" ht="18.75" customHeight="1">
      <c r="A25" s="206">
        <v>4</v>
      </c>
      <c r="B25" s="152" t="s">
        <v>231</v>
      </c>
      <c r="C25" s="152"/>
      <c r="D25" s="152"/>
      <c r="E25" s="152"/>
      <c r="F25" s="152"/>
      <c r="G25" s="152"/>
      <c r="H25" s="153"/>
      <c r="I25" s="155"/>
      <c r="J25" s="155"/>
      <c r="K25" s="153"/>
    </row>
    <row r="26" spans="1:18" s="151" customFormat="1" ht="18.75" customHeight="1">
      <c r="A26" s="206">
        <v>5</v>
      </c>
      <c r="B26" s="158" t="s">
        <v>33</v>
      </c>
      <c r="C26" s="158"/>
      <c r="D26" s="158"/>
      <c r="E26" s="158"/>
      <c r="F26" s="152"/>
      <c r="G26" s="152"/>
      <c r="H26" s="153"/>
      <c r="I26" s="155"/>
      <c r="J26" s="155"/>
      <c r="K26" s="153"/>
    </row>
    <row r="27" spans="1:18" s="151" customFormat="1" ht="18.75" customHeight="1">
      <c r="A27" s="153"/>
      <c r="B27" s="158"/>
      <c r="C27" s="158"/>
      <c r="D27" s="158"/>
      <c r="E27" s="158"/>
      <c r="F27" s="152"/>
      <c r="G27" s="152"/>
      <c r="H27" s="153"/>
      <c r="I27" s="153"/>
      <c r="J27" s="153"/>
      <c r="K27" s="322"/>
      <c r="L27" s="154"/>
      <c r="M27" s="154"/>
      <c r="N27" s="154"/>
      <c r="O27" s="154"/>
      <c r="P27" s="154"/>
      <c r="Q27" s="153"/>
      <c r="R27" s="153"/>
    </row>
    <row r="28" spans="1:18" s="153" customFormat="1" ht="15" customHeight="1">
      <c r="B28" s="158"/>
      <c r="C28" s="158"/>
      <c r="D28" s="158"/>
      <c r="E28" s="158"/>
      <c r="F28" s="152"/>
      <c r="G28" s="152"/>
      <c r="K28" s="322"/>
      <c r="L28" s="154"/>
      <c r="M28" s="154"/>
      <c r="N28" s="154"/>
      <c r="O28" s="154"/>
      <c r="P28" s="154"/>
    </row>
    <row r="29" spans="1:18" s="153" customFormat="1" ht="15" customHeight="1">
      <c r="A29" s="152"/>
      <c r="B29" s="152"/>
      <c r="C29" s="152"/>
      <c r="D29" s="152"/>
      <c r="E29" s="152"/>
      <c r="F29" s="184"/>
      <c r="G29" s="184"/>
      <c r="K29" s="197"/>
      <c r="L29" s="185"/>
      <c r="M29" s="185"/>
      <c r="N29" s="185"/>
      <c r="O29" s="185"/>
      <c r="P29" s="185"/>
      <c r="Q29" s="186"/>
      <c r="R29" s="183"/>
    </row>
    <row r="30" spans="1:18" s="183" customFormat="1" ht="15" customHeight="1">
      <c r="A30" s="131"/>
      <c r="B30" s="140"/>
      <c r="C30" s="140"/>
      <c r="D30" s="140"/>
      <c r="E30" s="140"/>
      <c r="F30" s="132"/>
      <c r="G30" s="132"/>
      <c r="H30" s="133"/>
      <c r="I30" s="134"/>
      <c r="J30" s="134"/>
      <c r="K30" s="156"/>
      <c r="L30" s="130"/>
      <c r="M30" s="130"/>
      <c r="N30" s="130"/>
      <c r="O30" s="130"/>
      <c r="P30" s="130"/>
      <c r="Q30" s="126"/>
      <c r="R30" s="123"/>
    </row>
    <row r="31" spans="1:18" ht="15" customHeight="1">
      <c r="C31" s="132"/>
      <c r="D31" s="132"/>
      <c r="E31" s="132"/>
      <c r="F31" s="132"/>
      <c r="G31" s="132"/>
      <c r="H31" s="133"/>
      <c r="I31" s="134"/>
      <c r="J31" s="134"/>
    </row>
    <row r="32" spans="1:18" ht="15" customHeight="1">
      <c r="C32" s="132"/>
      <c r="D32" s="132"/>
      <c r="E32" s="132"/>
      <c r="F32" s="132"/>
      <c r="G32" s="132"/>
      <c r="H32" s="133"/>
      <c r="I32" s="134"/>
      <c r="J32" s="134"/>
    </row>
    <row r="33" spans="1:18" ht="15" customHeight="1">
      <c r="C33" s="132"/>
      <c r="D33" s="132"/>
      <c r="E33" s="132"/>
      <c r="F33" s="132"/>
      <c r="G33" s="132"/>
      <c r="H33" s="133"/>
      <c r="I33" s="134"/>
      <c r="J33" s="134"/>
    </row>
    <row r="34" spans="1:18" s="156" customFormat="1" ht="12" customHeight="1">
      <c r="A34" s="131"/>
      <c r="B34" s="128"/>
      <c r="C34" s="132"/>
      <c r="D34" s="132"/>
      <c r="E34" s="132"/>
      <c r="F34" s="132"/>
      <c r="G34" s="132"/>
      <c r="H34" s="133"/>
      <c r="I34" s="134"/>
      <c r="J34" s="134"/>
      <c r="L34" s="130"/>
      <c r="M34" s="130"/>
      <c r="N34" s="130"/>
      <c r="O34" s="130"/>
      <c r="P34" s="130"/>
      <c r="Q34" s="126"/>
      <c r="R34" s="123"/>
    </row>
    <row r="35" spans="1:18" s="156" customFormat="1" ht="12" customHeight="1">
      <c r="A35" s="131"/>
      <c r="B35" s="128"/>
      <c r="C35" s="132"/>
      <c r="D35" s="132"/>
      <c r="E35" s="132"/>
      <c r="F35" s="132"/>
      <c r="G35" s="132"/>
      <c r="H35" s="133"/>
      <c r="I35" s="134"/>
      <c r="J35" s="134"/>
      <c r="L35" s="130"/>
      <c r="M35" s="130"/>
      <c r="N35" s="130"/>
      <c r="O35" s="130"/>
      <c r="P35" s="130"/>
      <c r="Q35" s="126"/>
      <c r="R35" s="123"/>
    </row>
    <row r="36" spans="1:18" s="156" customFormat="1" ht="12" customHeight="1">
      <c r="A36" s="131"/>
      <c r="B36" s="128"/>
      <c r="C36" s="132"/>
      <c r="D36" s="132"/>
      <c r="E36" s="132"/>
      <c r="F36" s="132"/>
      <c r="G36" s="132"/>
      <c r="H36" s="133"/>
      <c r="I36" s="134"/>
      <c r="J36" s="134"/>
      <c r="L36" s="130"/>
      <c r="M36" s="130"/>
      <c r="N36" s="130"/>
      <c r="O36" s="130"/>
      <c r="P36" s="130"/>
      <c r="Q36" s="126"/>
      <c r="R36" s="123"/>
    </row>
    <row r="37" spans="1:18" s="156" customFormat="1" ht="12" customHeight="1">
      <c r="A37" s="131"/>
      <c r="B37" s="128"/>
      <c r="C37" s="132"/>
      <c r="D37" s="132"/>
      <c r="E37" s="132"/>
      <c r="F37" s="132"/>
      <c r="G37" s="132"/>
      <c r="H37" s="133"/>
      <c r="I37" s="134"/>
      <c r="J37" s="134"/>
      <c r="L37" s="130"/>
      <c r="M37" s="130"/>
      <c r="N37" s="130"/>
      <c r="O37" s="130"/>
      <c r="P37" s="130"/>
      <c r="Q37" s="126"/>
      <c r="R37" s="123"/>
    </row>
    <row r="38" spans="1:18" s="156" customFormat="1" ht="12" customHeight="1">
      <c r="A38" s="131"/>
      <c r="B38" s="128"/>
      <c r="C38" s="132"/>
      <c r="D38" s="132"/>
      <c r="E38" s="132"/>
      <c r="F38" s="132"/>
      <c r="G38" s="132"/>
      <c r="H38" s="133"/>
      <c r="I38" s="134"/>
      <c r="J38" s="134"/>
      <c r="L38" s="130"/>
      <c r="M38" s="130"/>
      <c r="N38" s="130"/>
      <c r="O38" s="130"/>
      <c r="P38" s="130"/>
      <c r="Q38" s="126"/>
      <c r="R38" s="123"/>
    </row>
    <row r="39" spans="1:18" s="156" customFormat="1" ht="12" customHeight="1">
      <c r="A39" s="131"/>
      <c r="B39" s="128"/>
      <c r="C39" s="132"/>
      <c r="D39" s="132"/>
      <c r="E39" s="132"/>
      <c r="F39" s="132"/>
      <c r="G39" s="132"/>
      <c r="H39" s="133"/>
      <c r="I39" s="134"/>
      <c r="J39" s="134"/>
      <c r="L39" s="130"/>
      <c r="M39" s="130"/>
      <c r="N39" s="130"/>
      <c r="O39" s="130"/>
      <c r="P39" s="130"/>
      <c r="Q39" s="126"/>
      <c r="R39" s="123"/>
    </row>
    <row r="40" spans="1:18" s="156" customFormat="1" ht="12" customHeight="1">
      <c r="A40" s="131"/>
      <c r="B40" s="128"/>
      <c r="C40" s="132"/>
      <c r="D40" s="132"/>
      <c r="E40" s="132"/>
      <c r="F40" s="132"/>
      <c r="G40" s="132"/>
      <c r="H40" s="133"/>
      <c r="I40" s="134"/>
      <c r="J40" s="134"/>
      <c r="L40" s="130"/>
      <c r="M40" s="130"/>
      <c r="N40" s="130"/>
      <c r="O40" s="130"/>
      <c r="P40" s="130"/>
      <c r="Q40" s="126"/>
      <c r="R40" s="123"/>
    </row>
    <row r="41" spans="1:18" s="156" customFormat="1" ht="12" customHeight="1">
      <c r="A41" s="131"/>
      <c r="B41" s="128"/>
      <c r="C41" s="132"/>
      <c r="D41" s="132"/>
      <c r="E41" s="132"/>
      <c r="F41" s="132"/>
      <c r="G41" s="132"/>
      <c r="H41" s="133"/>
      <c r="I41" s="134"/>
      <c r="J41" s="134"/>
      <c r="L41" s="130"/>
      <c r="M41" s="130"/>
      <c r="N41" s="130"/>
      <c r="O41" s="130"/>
      <c r="P41" s="130"/>
      <c r="Q41" s="126"/>
      <c r="R41" s="123"/>
    </row>
    <row r="42" spans="1:18" s="156" customFormat="1" ht="12" customHeight="1">
      <c r="A42" s="131"/>
      <c r="B42" s="128"/>
      <c r="C42" s="132"/>
      <c r="D42" s="132"/>
      <c r="E42" s="132"/>
      <c r="F42" s="132"/>
      <c r="G42" s="132"/>
      <c r="H42" s="133"/>
      <c r="I42" s="134"/>
      <c r="J42" s="134"/>
      <c r="L42" s="130"/>
      <c r="M42" s="130"/>
      <c r="N42" s="130"/>
      <c r="O42" s="130"/>
      <c r="P42" s="130"/>
      <c r="Q42" s="126"/>
      <c r="R42" s="123"/>
    </row>
    <row r="43" spans="1:18" s="156" customFormat="1" ht="12" customHeight="1">
      <c r="A43" s="131"/>
      <c r="B43" s="128"/>
      <c r="C43" s="132"/>
      <c r="D43" s="132"/>
      <c r="E43" s="132"/>
      <c r="F43" s="132"/>
      <c r="G43" s="132"/>
      <c r="H43" s="133"/>
      <c r="I43" s="134"/>
      <c r="J43" s="134"/>
      <c r="L43" s="130"/>
      <c r="M43" s="130"/>
      <c r="N43" s="130"/>
      <c r="O43" s="130"/>
      <c r="P43" s="130"/>
      <c r="Q43" s="126"/>
      <c r="R43" s="123"/>
    </row>
    <row r="44" spans="1:18" s="156" customFormat="1" ht="12" customHeight="1">
      <c r="A44" s="131"/>
      <c r="B44" s="128"/>
      <c r="C44" s="132"/>
      <c r="D44" s="132"/>
      <c r="E44" s="132"/>
      <c r="F44" s="132"/>
      <c r="G44" s="132"/>
      <c r="H44" s="133"/>
      <c r="I44" s="134"/>
      <c r="J44" s="134"/>
      <c r="L44" s="130"/>
      <c r="M44" s="130"/>
      <c r="N44" s="130"/>
      <c r="O44" s="130"/>
      <c r="P44" s="130"/>
      <c r="Q44" s="126"/>
      <c r="R44" s="123"/>
    </row>
    <row r="45" spans="1:18" s="156" customFormat="1" ht="12" customHeight="1">
      <c r="A45" s="131"/>
      <c r="B45" s="128"/>
      <c r="C45" s="132"/>
      <c r="D45" s="132"/>
      <c r="E45" s="132"/>
      <c r="F45" s="132"/>
      <c r="G45" s="132"/>
      <c r="H45" s="133"/>
      <c r="I45" s="134"/>
      <c r="J45" s="134"/>
      <c r="L45" s="130"/>
      <c r="M45" s="130"/>
      <c r="N45" s="130"/>
      <c r="O45" s="130"/>
      <c r="P45" s="130"/>
      <c r="Q45" s="126"/>
      <c r="R45" s="123"/>
    </row>
    <row r="46" spans="1:18" s="156" customFormat="1" ht="12" customHeight="1">
      <c r="A46" s="131"/>
      <c r="B46" s="128"/>
      <c r="C46" s="132"/>
      <c r="D46" s="132"/>
      <c r="E46" s="132"/>
      <c r="F46" s="132"/>
      <c r="G46" s="132"/>
      <c r="H46" s="133"/>
      <c r="I46" s="134"/>
      <c r="J46" s="134"/>
      <c r="L46" s="130"/>
      <c r="M46" s="130"/>
      <c r="N46" s="130"/>
      <c r="O46" s="130"/>
      <c r="P46" s="130"/>
      <c r="Q46" s="126"/>
      <c r="R46" s="123"/>
    </row>
    <row r="47" spans="1:18" s="156" customFormat="1" ht="12" customHeight="1">
      <c r="A47" s="131"/>
      <c r="B47" s="128"/>
      <c r="C47" s="132"/>
      <c r="D47" s="132"/>
      <c r="E47" s="132"/>
      <c r="F47" s="132"/>
      <c r="G47" s="132"/>
      <c r="H47" s="133"/>
      <c r="I47" s="134"/>
      <c r="J47" s="134"/>
      <c r="L47" s="130"/>
      <c r="M47" s="130"/>
      <c r="N47" s="130"/>
      <c r="O47" s="130"/>
      <c r="P47" s="130"/>
      <c r="Q47" s="126"/>
      <c r="R47" s="123"/>
    </row>
    <row r="48" spans="1:18" s="156" customFormat="1" ht="12" customHeight="1">
      <c r="A48" s="131"/>
      <c r="B48" s="128"/>
      <c r="C48" s="132"/>
      <c r="D48" s="132"/>
      <c r="E48" s="132"/>
      <c r="F48" s="132"/>
      <c r="G48" s="132"/>
      <c r="H48" s="133"/>
      <c r="I48" s="134"/>
      <c r="J48" s="134"/>
      <c r="L48" s="130"/>
      <c r="M48" s="130"/>
      <c r="N48" s="130"/>
      <c r="O48" s="130"/>
      <c r="P48" s="130"/>
      <c r="Q48" s="126"/>
      <c r="R48" s="123"/>
    </row>
    <row r="49" spans="1:18" s="156" customFormat="1" ht="12" customHeight="1">
      <c r="A49" s="131"/>
      <c r="B49" s="128"/>
      <c r="C49" s="132"/>
      <c r="D49" s="132"/>
      <c r="E49" s="132"/>
      <c r="F49" s="132"/>
      <c r="G49" s="132"/>
      <c r="H49" s="133"/>
      <c r="I49" s="134"/>
      <c r="J49" s="134"/>
      <c r="L49" s="130"/>
      <c r="M49" s="130"/>
      <c r="N49" s="130"/>
      <c r="O49" s="130"/>
      <c r="P49" s="130"/>
      <c r="Q49" s="126"/>
      <c r="R49" s="123"/>
    </row>
    <row r="50" spans="1:18" s="156" customFormat="1" ht="12" customHeight="1">
      <c r="A50" s="131"/>
      <c r="B50" s="128"/>
      <c r="C50" s="132"/>
      <c r="D50" s="132"/>
      <c r="E50" s="132"/>
      <c r="F50" s="132"/>
      <c r="G50" s="132"/>
      <c r="H50" s="133"/>
      <c r="I50" s="134"/>
      <c r="J50" s="134"/>
      <c r="L50" s="130"/>
      <c r="M50" s="130"/>
      <c r="N50" s="130"/>
      <c r="O50" s="130"/>
      <c r="P50" s="130"/>
      <c r="Q50" s="126"/>
      <c r="R50" s="123"/>
    </row>
    <row r="51" spans="1:18" s="156" customFormat="1" ht="12" customHeight="1">
      <c r="A51" s="131"/>
      <c r="B51" s="128"/>
      <c r="C51" s="132"/>
      <c r="D51" s="132"/>
      <c r="E51" s="132"/>
      <c r="F51" s="132"/>
      <c r="G51" s="132"/>
      <c r="H51" s="133"/>
      <c r="I51" s="134"/>
      <c r="J51" s="134"/>
      <c r="L51" s="130"/>
      <c r="M51" s="130"/>
      <c r="N51" s="130"/>
      <c r="O51" s="130"/>
      <c r="P51" s="130"/>
      <c r="Q51" s="126"/>
      <c r="R51" s="123"/>
    </row>
    <row r="52" spans="1:18" s="156" customFormat="1" ht="12" customHeight="1">
      <c r="A52" s="131"/>
      <c r="B52" s="128"/>
      <c r="C52" s="132"/>
      <c r="D52" s="132"/>
      <c r="E52" s="132"/>
      <c r="F52" s="132"/>
      <c r="G52" s="132"/>
      <c r="H52" s="133"/>
      <c r="I52" s="134"/>
      <c r="J52" s="134"/>
      <c r="L52" s="130"/>
      <c r="M52" s="130"/>
      <c r="N52" s="130"/>
      <c r="O52" s="130"/>
      <c r="P52" s="130"/>
      <c r="Q52" s="126"/>
      <c r="R52" s="123"/>
    </row>
    <row r="53" spans="1:18" s="156" customFormat="1" ht="12" customHeight="1">
      <c r="A53" s="131"/>
      <c r="B53" s="128"/>
      <c r="C53" s="132"/>
      <c r="D53" s="132"/>
      <c r="E53" s="132"/>
      <c r="F53" s="132"/>
      <c r="G53" s="132"/>
      <c r="H53" s="133"/>
      <c r="I53" s="134"/>
      <c r="J53" s="134"/>
      <c r="L53" s="130"/>
      <c r="M53" s="130"/>
      <c r="N53" s="130"/>
      <c r="O53" s="130"/>
      <c r="P53" s="130"/>
      <c r="Q53" s="126"/>
      <c r="R53" s="123"/>
    </row>
    <row r="54" spans="1:18" s="156" customFormat="1" ht="12" customHeight="1">
      <c r="A54" s="131"/>
      <c r="B54" s="128"/>
      <c r="C54" s="132"/>
      <c r="D54" s="132"/>
      <c r="E54" s="132"/>
      <c r="F54" s="132"/>
      <c r="G54" s="132"/>
      <c r="H54" s="133"/>
      <c r="I54" s="134"/>
      <c r="J54" s="134"/>
      <c r="L54" s="130"/>
      <c r="M54" s="130"/>
      <c r="N54" s="130"/>
      <c r="O54" s="130"/>
      <c r="P54" s="130"/>
      <c r="Q54" s="126"/>
      <c r="R54" s="123"/>
    </row>
    <row r="55" spans="1:18" s="156" customFormat="1" ht="12" customHeight="1">
      <c r="A55" s="131"/>
      <c r="B55" s="128"/>
      <c r="C55" s="132"/>
      <c r="D55" s="132"/>
      <c r="E55" s="132"/>
      <c r="F55" s="132"/>
      <c r="G55" s="132"/>
      <c r="H55" s="133"/>
      <c r="I55" s="134"/>
      <c r="J55" s="134"/>
      <c r="L55" s="130"/>
      <c r="M55" s="130"/>
      <c r="N55" s="130"/>
      <c r="O55" s="130"/>
      <c r="P55" s="130"/>
      <c r="Q55" s="126"/>
      <c r="R55" s="123"/>
    </row>
    <row r="56" spans="1:18" s="156" customFormat="1" ht="12" customHeight="1">
      <c r="A56" s="131"/>
      <c r="B56" s="128"/>
      <c r="C56" s="132"/>
      <c r="D56" s="132"/>
      <c r="E56" s="132"/>
      <c r="F56" s="132"/>
      <c r="G56" s="132"/>
      <c r="H56" s="133"/>
      <c r="I56" s="134"/>
      <c r="J56" s="134"/>
      <c r="L56" s="130"/>
      <c r="M56" s="130"/>
      <c r="N56" s="130"/>
      <c r="O56" s="130"/>
      <c r="P56" s="130"/>
      <c r="Q56" s="126"/>
      <c r="R56" s="123"/>
    </row>
    <row r="57" spans="1:18" s="156" customFormat="1" ht="12" customHeight="1">
      <c r="A57" s="131"/>
      <c r="B57" s="128"/>
      <c r="C57" s="132"/>
      <c r="D57" s="132"/>
      <c r="E57" s="132"/>
      <c r="F57" s="132"/>
      <c r="G57" s="132"/>
      <c r="H57" s="133"/>
      <c r="I57" s="134"/>
      <c r="J57" s="134"/>
      <c r="L57" s="130"/>
      <c r="M57" s="130"/>
      <c r="N57" s="130"/>
      <c r="O57" s="130"/>
      <c r="P57" s="130"/>
      <c r="Q57" s="126"/>
      <c r="R57" s="123"/>
    </row>
    <row r="58" spans="1:18" s="156" customFormat="1" ht="12" customHeight="1">
      <c r="A58" s="131"/>
      <c r="B58" s="128"/>
      <c r="C58" s="132"/>
      <c r="D58" s="132"/>
      <c r="E58" s="132"/>
      <c r="F58" s="132"/>
      <c r="G58" s="132"/>
      <c r="H58" s="133"/>
      <c r="I58" s="134"/>
      <c r="J58" s="134"/>
      <c r="L58" s="130"/>
      <c r="M58" s="130"/>
      <c r="N58" s="130"/>
      <c r="O58" s="130"/>
      <c r="P58" s="130"/>
      <c r="Q58" s="126"/>
      <c r="R58" s="123"/>
    </row>
    <row r="59" spans="1:18" s="156" customFormat="1" ht="12" customHeight="1">
      <c r="A59" s="131"/>
      <c r="B59" s="128"/>
      <c r="C59" s="132"/>
      <c r="D59" s="132"/>
      <c r="E59" s="132"/>
      <c r="F59" s="132"/>
      <c r="G59" s="132"/>
      <c r="H59" s="133"/>
      <c r="I59" s="134"/>
      <c r="J59" s="134"/>
      <c r="L59" s="130"/>
      <c r="M59" s="130"/>
      <c r="N59" s="130"/>
      <c r="O59" s="130"/>
      <c r="P59" s="130"/>
      <c r="Q59" s="126"/>
      <c r="R59" s="123"/>
    </row>
    <row r="60" spans="1:18" s="156" customFormat="1" ht="12" customHeight="1">
      <c r="A60" s="131"/>
      <c r="B60" s="128"/>
      <c r="C60" s="132"/>
      <c r="D60" s="132"/>
      <c r="E60" s="132"/>
      <c r="F60" s="132"/>
      <c r="G60" s="132"/>
      <c r="H60" s="133"/>
      <c r="I60" s="134"/>
      <c r="J60" s="134"/>
      <c r="L60" s="130"/>
      <c r="M60" s="130"/>
      <c r="N60" s="130"/>
      <c r="O60" s="130"/>
      <c r="P60" s="130"/>
      <c r="Q60" s="126"/>
      <c r="R60" s="123"/>
    </row>
    <row r="61" spans="1:18" s="156" customFormat="1" ht="12" customHeight="1">
      <c r="A61" s="131"/>
      <c r="B61" s="128"/>
      <c r="C61" s="132"/>
      <c r="D61" s="132"/>
      <c r="E61" s="132"/>
      <c r="F61" s="132"/>
      <c r="G61" s="132"/>
      <c r="H61" s="133"/>
      <c r="I61" s="134"/>
      <c r="J61" s="134"/>
      <c r="L61" s="130"/>
      <c r="M61" s="130"/>
      <c r="N61" s="130"/>
      <c r="O61" s="130"/>
      <c r="P61" s="130"/>
      <c r="Q61" s="126"/>
      <c r="R61" s="123"/>
    </row>
    <row r="62" spans="1:18" s="156" customFormat="1" ht="12" customHeight="1">
      <c r="A62" s="131"/>
      <c r="B62" s="128"/>
      <c r="C62" s="132"/>
      <c r="D62" s="132"/>
      <c r="E62" s="132"/>
      <c r="F62" s="132"/>
      <c r="G62" s="132"/>
      <c r="H62" s="133"/>
      <c r="I62" s="134"/>
      <c r="J62" s="134"/>
      <c r="L62" s="130"/>
      <c r="M62" s="130"/>
      <c r="N62" s="130"/>
      <c r="O62" s="130"/>
      <c r="P62" s="130"/>
      <c r="Q62" s="126"/>
      <c r="R62" s="123"/>
    </row>
    <row r="63" spans="1:18" s="156" customFormat="1" ht="12" customHeight="1">
      <c r="A63" s="131"/>
      <c r="B63" s="128"/>
      <c r="C63" s="132"/>
      <c r="D63" s="132"/>
      <c r="E63" s="132"/>
      <c r="F63" s="132"/>
      <c r="G63" s="132"/>
      <c r="H63" s="133"/>
      <c r="I63" s="134"/>
      <c r="J63" s="134"/>
      <c r="L63" s="130"/>
      <c r="M63" s="130"/>
      <c r="N63" s="130"/>
      <c r="O63" s="130"/>
      <c r="P63" s="130"/>
      <c r="Q63" s="126"/>
      <c r="R63" s="123"/>
    </row>
    <row r="64" spans="1:18" s="156" customFormat="1" ht="12" customHeight="1">
      <c r="A64" s="131"/>
      <c r="B64" s="128"/>
      <c r="C64" s="132"/>
      <c r="D64" s="132"/>
      <c r="E64" s="132"/>
      <c r="F64" s="132"/>
      <c r="G64" s="132"/>
      <c r="H64" s="133"/>
      <c r="I64" s="134"/>
      <c r="J64" s="134"/>
      <c r="L64" s="130"/>
      <c r="M64" s="130"/>
      <c r="N64" s="130"/>
      <c r="O64" s="130"/>
      <c r="P64" s="130"/>
      <c r="Q64" s="126"/>
      <c r="R64" s="123"/>
    </row>
    <row r="65" spans="1:18" s="156" customFormat="1" ht="12" customHeight="1">
      <c r="A65" s="131"/>
      <c r="B65" s="128"/>
      <c r="C65" s="132"/>
      <c r="D65" s="132"/>
      <c r="E65" s="132"/>
      <c r="F65" s="132"/>
      <c r="G65" s="132"/>
      <c r="H65" s="133"/>
      <c r="I65" s="134"/>
      <c r="J65" s="134"/>
      <c r="L65" s="130"/>
      <c r="M65" s="130"/>
      <c r="N65" s="130"/>
      <c r="O65" s="130"/>
      <c r="P65" s="130"/>
      <c r="Q65" s="126"/>
      <c r="R65" s="123"/>
    </row>
    <row r="66" spans="1:18" s="156" customFormat="1" ht="12" customHeight="1">
      <c r="A66" s="131"/>
      <c r="B66" s="128"/>
      <c r="C66" s="132"/>
      <c r="D66" s="132"/>
      <c r="E66" s="132"/>
      <c r="F66" s="132"/>
      <c r="G66" s="132"/>
      <c r="H66" s="133"/>
      <c r="I66" s="134"/>
      <c r="J66" s="134"/>
      <c r="L66" s="130"/>
      <c r="M66" s="130"/>
      <c r="N66" s="130"/>
      <c r="O66" s="130"/>
      <c r="P66" s="130"/>
      <c r="Q66" s="126"/>
      <c r="R66" s="123"/>
    </row>
    <row r="67" spans="1:18" s="156" customFormat="1" ht="12" customHeight="1">
      <c r="A67" s="131"/>
      <c r="B67" s="128"/>
      <c r="C67" s="132"/>
      <c r="D67" s="132"/>
      <c r="E67" s="132"/>
      <c r="F67" s="132"/>
      <c r="G67" s="132"/>
      <c r="H67" s="133"/>
      <c r="I67" s="134"/>
      <c r="J67" s="134"/>
      <c r="L67" s="130"/>
      <c r="M67" s="130"/>
      <c r="N67" s="130"/>
      <c r="O67" s="130"/>
      <c r="P67" s="130"/>
      <c r="Q67" s="126"/>
      <c r="R67" s="123"/>
    </row>
    <row r="68" spans="1:18" s="156" customFormat="1" ht="12" customHeight="1">
      <c r="A68" s="131"/>
      <c r="B68" s="128"/>
      <c r="C68" s="132"/>
      <c r="D68" s="132"/>
      <c r="E68" s="132"/>
      <c r="F68" s="132"/>
      <c r="G68" s="132"/>
      <c r="H68" s="133"/>
      <c r="I68" s="134"/>
      <c r="J68" s="134"/>
      <c r="L68" s="130"/>
      <c r="M68" s="130"/>
      <c r="N68" s="130"/>
      <c r="O68" s="130"/>
      <c r="P68" s="130"/>
      <c r="Q68" s="126"/>
      <c r="R68" s="123"/>
    </row>
    <row r="69" spans="1:18" s="156" customFormat="1" ht="12" customHeight="1">
      <c r="A69" s="131"/>
      <c r="B69" s="128"/>
      <c r="C69" s="132"/>
      <c r="D69" s="132"/>
      <c r="E69" s="132"/>
      <c r="F69" s="132"/>
      <c r="G69" s="132"/>
      <c r="H69" s="133"/>
      <c r="I69" s="134"/>
      <c r="J69" s="134"/>
      <c r="L69" s="130"/>
      <c r="M69" s="130"/>
      <c r="N69" s="130"/>
      <c r="O69" s="130"/>
      <c r="P69" s="130"/>
      <c r="Q69" s="126"/>
      <c r="R69" s="123"/>
    </row>
    <row r="70" spans="1:18" s="156" customFormat="1" ht="12" customHeight="1">
      <c r="A70" s="131"/>
      <c r="B70" s="128"/>
      <c r="C70" s="132"/>
      <c r="D70" s="132"/>
      <c r="E70" s="132"/>
      <c r="F70" s="132"/>
      <c r="G70" s="132"/>
      <c r="H70" s="133"/>
      <c r="I70" s="134"/>
      <c r="J70" s="134"/>
      <c r="L70" s="130"/>
      <c r="M70" s="130"/>
      <c r="N70" s="130"/>
      <c r="O70" s="130"/>
      <c r="P70" s="130"/>
      <c r="Q70" s="126"/>
      <c r="R70" s="123"/>
    </row>
    <row r="71" spans="1:18" s="156" customFormat="1" ht="12" customHeight="1">
      <c r="A71" s="131"/>
      <c r="B71" s="128"/>
      <c r="C71" s="132"/>
      <c r="D71" s="132"/>
      <c r="E71" s="132"/>
      <c r="F71" s="132"/>
      <c r="G71" s="132"/>
      <c r="H71" s="133"/>
      <c r="I71" s="134"/>
      <c r="J71" s="134"/>
      <c r="L71" s="130"/>
      <c r="M71" s="130"/>
      <c r="N71" s="130"/>
      <c r="O71" s="130"/>
      <c r="P71" s="130"/>
      <c r="Q71" s="126"/>
      <c r="R71" s="123"/>
    </row>
    <row r="72" spans="1:18" s="156" customFormat="1" ht="12" customHeight="1">
      <c r="A72" s="131"/>
      <c r="B72" s="128"/>
      <c r="C72" s="132"/>
      <c r="D72" s="132"/>
      <c r="E72" s="132"/>
      <c r="F72" s="132"/>
      <c r="G72" s="132"/>
      <c r="H72" s="133"/>
      <c r="I72" s="134"/>
      <c r="J72" s="134"/>
      <c r="L72" s="130"/>
      <c r="M72" s="130"/>
      <c r="N72" s="130"/>
      <c r="O72" s="130"/>
      <c r="P72" s="130"/>
      <c r="Q72" s="126"/>
      <c r="R72" s="123"/>
    </row>
    <row r="73" spans="1:18" s="156" customFormat="1" ht="12" customHeight="1">
      <c r="A73" s="131"/>
      <c r="B73" s="128"/>
      <c r="C73" s="132"/>
      <c r="D73" s="132"/>
      <c r="E73" s="132"/>
      <c r="F73" s="132"/>
      <c r="G73" s="132"/>
      <c r="H73" s="133"/>
      <c r="I73" s="134"/>
      <c r="J73" s="134"/>
      <c r="L73" s="130"/>
      <c r="M73" s="130"/>
      <c r="N73" s="130"/>
      <c r="O73" s="130"/>
      <c r="P73" s="130"/>
      <c r="Q73" s="126"/>
      <c r="R73" s="123"/>
    </row>
    <row r="74" spans="1:18" s="156" customFormat="1" ht="12" customHeight="1">
      <c r="A74" s="131"/>
      <c r="B74" s="128"/>
      <c r="C74" s="132"/>
      <c r="D74" s="132"/>
      <c r="E74" s="132"/>
      <c r="F74" s="132"/>
      <c r="G74" s="132"/>
      <c r="H74" s="133"/>
      <c r="I74" s="134"/>
      <c r="J74" s="134"/>
      <c r="L74" s="130"/>
      <c r="M74" s="130"/>
      <c r="N74" s="130"/>
      <c r="O74" s="130"/>
      <c r="P74" s="130"/>
      <c r="Q74" s="126"/>
      <c r="R74" s="123"/>
    </row>
    <row r="75" spans="1:18" s="156" customFormat="1" ht="12" customHeight="1">
      <c r="A75" s="131"/>
      <c r="B75" s="128"/>
      <c r="C75" s="132"/>
      <c r="D75" s="132"/>
      <c r="E75" s="132"/>
      <c r="F75" s="132"/>
      <c r="G75" s="132"/>
      <c r="H75" s="133"/>
      <c r="I75" s="134"/>
      <c r="J75" s="134"/>
      <c r="L75" s="130"/>
      <c r="M75" s="130"/>
      <c r="N75" s="130"/>
      <c r="O75" s="130"/>
      <c r="P75" s="130"/>
      <c r="Q75" s="126"/>
      <c r="R75" s="123"/>
    </row>
    <row r="76" spans="1:18" s="156" customFormat="1" ht="12" customHeight="1">
      <c r="A76" s="131"/>
      <c r="B76" s="128"/>
      <c r="C76" s="132"/>
      <c r="D76" s="132"/>
      <c r="E76" s="132"/>
      <c r="F76" s="132"/>
      <c r="G76" s="132"/>
      <c r="H76" s="133"/>
      <c r="I76" s="134"/>
      <c r="J76" s="134"/>
      <c r="L76" s="130"/>
      <c r="M76" s="130"/>
      <c r="N76" s="130"/>
      <c r="O76" s="130"/>
      <c r="P76" s="130"/>
      <c r="Q76" s="126"/>
      <c r="R76" s="123"/>
    </row>
    <row r="77" spans="1:18" s="156" customFormat="1" ht="12" customHeight="1">
      <c r="A77" s="131"/>
      <c r="B77" s="128"/>
      <c r="C77" s="132"/>
      <c r="D77" s="132"/>
      <c r="E77" s="132"/>
      <c r="F77" s="132"/>
      <c r="G77" s="132"/>
      <c r="H77" s="133"/>
      <c r="I77" s="134"/>
      <c r="J77" s="134"/>
      <c r="L77" s="130"/>
      <c r="M77" s="130"/>
      <c r="N77" s="130"/>
      <c r="O77" s="130"/>
      <c r="P77" s="130"/>
      <c r="Q77" s="126"/>
      <c r="R77" s="123"/>
    </row>
    <row r="78" spans="1:18" s="156" customFormat="1" ht="12" customHeight="1">
      <c r="A78" s="131"/>
      <c r="B78" s="128"/>
      <c r="C78" s="132"/>
      <c r="D78" s="132"/>
      <c r="E78" s="132"/>
      <c r="F78" s="132"/>
      <c r="G78" s="132"/>
      <c r="H78" s="133"/>
      <c r="I78" s="134"/>
      <c r="J78" s="134"/>
      <c r="L78" s="130"/>
      <c r="M78" s="130"/>
      <c r="N78" s="130"/>
      <c r="O78" s="130"/>
      <c r="P78" s="130"/>
      <c r="Q78" s="126"/>
      <c r="R78" s="123"/>
    </row>
    <row r="79" spans="1:18" s="156" customFormat="1" ht="12" customHeight="1">
      <c r="A79" s="131"/>
      <c r="B79" s="128"/>
      <c r="C79" s="132"/>
      <c r="D79" s="132"/>
      <c r="E79" s="132"/>
      <c r="F79" s="132"/>
      <c r="G79" s="132"/>
      <c r="H79" s="133"/>
      <c r="I79" s="134"/>
      <c r="J79" s="134"/>
      <c r="L79" s="130"/>
      <c r="M79" s="130"/>
      <c r="N79" s="130"/>
      <c r="O79" s="130"/>
      <c r="P79" s="130"/>
      <c r="Q79" s="126"/>
      <c r="R79" s="123"/>
    </row>
    <row r="80" spans="1:18" s="156" customFormat="1" ht="12" customHeight="1">
      <c r="A80" s="131"/>
      <c r="B80" s="128"/>
      <c r="C80" s="132"/>
      <c r="D80" s="132"/>
      <c r="E80" s="132"/>
      <c r="F80" s="132"/>
      <c r="G80" s="132"/>
      <c r="H80" s="133"/>
      <c r="I80" s="134"/>
      <c r="J80" s="134"/>
      <c r="L80" s="130"/>
      <c r="M80" s="130"/>
      <c r="N80" s="130"/>
      <c r="O80" s="130"/>
      <c r="P80" s="130"/>
      <c r="Q80" s="126"/>
      <c r="R80" s="123"/>
    </row>
    <row r="81" spans="1:18" s="156" customFormat="1" ht="12" customHeight="1">
      <c r="A81" s="131"/>
      <c r="B81" s="128"/>
      <c r="C81" s="132"/>
      <c r="D81" s="132"/>
      <c r="E81" s="132"/>
      <c r="F81" s="132"/>
      <c r="G81" s="132"/>
      <c r="H81" s="133"/>
      <c r="I81" s="134"/>
      <c r="J81" s="134"/>
      <c r="L81" s="130"/>
      <c r="M81" s="130"/>
      <c r="N81" s="130"/>
      <c r="O81" s="130"/>
      <c r="P81" s="130"/>
      <c r="Q81" s="126"/>
      <c r="R81" s="123"/>
    </row>
    <row r="82" spans="1:18" s="156" customFormat="1" ht="12" customHeight="1">
      <c r="A82" s="131"/>
      <c r="B82" s="128"/>
      <c r="C82" s="132"/>
      <c r="D82" s="132"/>
      <c r="E82" s="132"/>
      <c r="F82" s="132"/>
      <c r="G82" s="132"/>
      <c r="H82" s="133"/>
      <c r="I82" s="134"/>
      <c r="J82" s="134"/>
      <c r="L82" s="130"/>
      <c r="M82" s="130"/>
      <c r="N82" s="130"/>
      <c r="O82" s="130"/>
      <c r="P82" s="130"/>
      <c r="Q82" s="126"/>
      <c r="R82" s="123"/>
    </row>
    <row r="83" spans="1:18" s="156" customFormat="1" ht="12" customHeight="1">
      <c r="A83" s="131"/>
      <c r="B83" s="128"/>
      <c r="C83" s="132"/>
      <c r="D83" s="132"/>
      <c r="E83" s="132"/>
      <c r="F83" s="132"/>
      <c r="G83" s="132"/>
      <c r="H83" s="133"/>
      <c r="I83" s="134"/>
      <c r="J83" s="134"/>
      <c r="L83" s="130"/>
      <c r="M83" s="130"/>
      <c r="N83" s="130"/>
      <c r="O83" s="130"/>
      <c r="P83" s="130"/>
      <c r="Q83" s="126"/>
      <c r="R83" s="123"/>
    </row>
    <row r="84" spans="1:18" s="156" customFormat="1" ht="12" customHeight="1">
      <c r="A84" s="131"/>
      <c r="B84" s="128"/>
      <c r="C84" s="132"/>
      <c r="D84" s="132"/>
      <c r="E84" s="132"/>
      <c r="F84" s="132"/>
      <c r="G84" s="132"/>
      <c r="H84" s="133"/>
      <c r="I84" s="134"/>
      <c r="J84" s="134"/>
      <c r="L84" s="130"/>
      <c r="M84" s="130"/>
      <c r="N84" s="130"/>
      <c r="O84" s="130"/>
      <c r="P84" s="130"/>
      <c r="Q84" s="126"/>
      <c r="R84" s="123"/>
    </row>
    <row r="85" spans="1:18" s="156" customFormat="1" ht="12" customHeight="1">
      <c r="A85" s="131"/>
      <c r="B85" s="128"/>
      <c r="C85" s="132"/>
      <c r="D85" s="132"/>
      <c r="E85" s="132"/>
      <c r="F85" s="132"/>
      <c r="G85" s="132"/>
      <c r="H85" s="133"/>
      <c r="I85" s="134"/>
      <c r="J85" s="134"/>
      <c r="L85" s="130"/>
      <c r="M85" s="130"/>
      <c r="N85" s="130"/>
      <c r="O85" s="130"/>
      <c r="P85" s="130"/>
      <c r="Q85" s="126"/>
      <c r="R85" s="123"/>
    </row>
    <row r="86" spans="1:18" s="156" customFormat="1" ht="12" customHeight="1">
      <c r="A86" s="131"/>
      <c r="B86" s="128"/>
      <c r="C86" s="132"/>
      <c r="D86" s="132"/>
      <c r="E86" s="132"/>
      <c r="F86" s="132"/>
      <c r="G86" s="132"/>
      <c r="H86" s="133"/>
      <c r="I86" s="134"/>
      <c r="J86" s="134"/>
      <c r="L86" s="130"/>
      <c r="M86" s="130"/>
      <c r="N86" s="130"/>
      <c r="O86" s="130"/>
      <c r="P86" s="130"/>
      <c r="Q86" s="126"/>
      <c r="R86" s="123"/>
    </row>
    <row r="87" spans="1:18" s="156" customFormat="1" ht="12" customHeight="1">
      <c r="A87" s="131"/>
      <c r="B87" s="128"/>
      <c r="C87" s="132"/>
      <c r="D87" s="132"/>
      <c r="E87" s="132"/>
      <c r="F87" s="132"/>
      <c r="G87" s="132"/>
      <c r="H87" s="133"/>
      <c r="I87" s="134"/>
      <c r="J87" s="134"/>
      <c r="L87" s="130"/>
      <c r="M87" s="130"/>
      <c r="N87" s="130"/>
      <c r="O87" s="130"/>
      <c r="P87" s="130"/>
      <c r="Q87" s="126"/>
      <c r="R87" s="123"/>
    </row>
    <row r="88" spans="1:18" s="156" customFormat="1" ht="12" customHeight="1">
      <c r="A88" s="131"/>
      <c r="B88" s="128"/>
      <c r="C88" s="132"/>
      <c r="D88" s="132"/>
      <c r="E88" s="132"/>
      <c r="F88" s="132"/>
      <c r="G88" s="132"/>
      <c r="H88" s="133"/>
      <c r="I88" s="134"/>
      <c r="J88" s="134"/>
      <c r="L88" s="130"/>
      <c r="M88" s="130"/>
      <c r="N88" s="130"/>
      <c r="O88" s="130"/>
      <c r="P88" s="130"/>
      <c r="Q88" s="126"/>
      <c r="R88" s="123"/>
    </row>
    <row r="89" spans="1:18" s="156" customFormat="1" ht="12" customHeight="1">
      <c r="A89" s="131"/>
      <c r="B89" s="128"/>
      <c r="C89" s="132"/>
      <c r="D89" s="132"/>
      <c r="E89" s="132"/>
      <c r="F89" s="132"/>
      <c r="G89" s="132"/>
      <c r="H89" s="133"/>
      <c r="I89" s="134"/>
      <c r="J89" s="134"/>
      <c r="L89" s="130"/>
      <c r="M89" s="130"/>
      <c r="N89" s="130"/>
      <c r="O89" s="130"/>
      <c r="P89" s="130"/>
      <c r="Q89" s="126"/>
      <c r="R89" s="123"/>
    </row>
    <row r="90" spans="1:18" s="156" customFormat="1" ht="12" customHeight="1">
      <c r="A90" s="131"/>
      <c r="B90" s="128"/>
      <c r="C90" s="132"/>
      <c r="D90" s="132"/>
      <c r="E90" s="132"/>
      <c r="F90" s="132"/>
      <c r="G90" s="132"/>
      <c r="H90" s="133"/>
      <c r="I90" s="134"/>
      <c r="J90" s="134"/>
      <c r="L90" s="130"/>
      <c r="M90" s="130"/>
      <c r="N90" s="130"/>
      <c r="O90" s="130"/>
      <c r="P90" s="130"/>
      <c r="Q90" s="126"/>
      <c r="R90" s="123"/>
    </row>
    <row r="91" spans="1:18" s="156" customFormat="1" ht="12" customHeight="1">
      <c r="A91" s="131"/>
      <c r="B91" s="128"/>
      <c r="C91" s="132"/>
      <c r="D91" s="132"/>
      <c r="E91" s="132"/>
      <c r="F91" s="132"/>
      <c r="G91" s="132"/>
      <c r="H91" s="133"/>
      <c r="I91" s="134"/>
      <c r="J91" s="134"/>
      <c r="L91" s="130"/>
      <c r="M91" s="130"/>
      <c r="N91" s="130"/>
      <c r="O91" s="130"/>
      <c r="P91" s="130"/>
      <c r="Q91" s="126"/>
      <c r="R91" s="123"/>
    </row>
    <row r="92" spans="1:18" s="156" customFormat="1" ht="12" customHeight="1">
      <c r="A92" s="131"/>
      <c r="B92" s="128"/>
      <c r="C92" s="132"/>
      <c r="D92" s="132"/>
      <c r="E92" s="132"/>
      <c r="F92" s="132"/>
      <c r="G92" s="132"/>
      <c r="H92" s="133"/>
      <c r="I92" s="134"/>
      <c r="J92" s="134"/>
      <c r="L92" s="130"/>
      <c r="M92" s="130"/>
      <c r="N92" s="130"/>
      <c r="O92" s="130"/>
      <c r="P92" s="130"/>
      <c r="Q92" s="126"/>
      <c r="R92" s="123"/>
    </row>
    <row r="93" spans="1:18" s="156" customFormat="1" ht="12" customHeight="1">
      <c r="A93" s="131"/>
      <c r="B93" s="128"/>
      <c r="C93" s="132"/>
      <c r="D93" s="132"/>
      <c r="E93" s="132"/>
      <c r="F93" s="132"/>
      <c r="G93" s="132"/>
      <c r="H93" s="133"/>
      <c r="I93" s="134"/>
      <c r="J93" s="134"/>
      <c r="L93" s="130"/>
      <c r="M93" s="130"/>
      <c r="N93" s="130"/>
      <c r="O93" s="130"/>
      <c r="P93" s="130"/>
      <c r="Q93" s="126"/>
      <c r="R93" s="123"/>
    </row>
    <row r="94" spans="1:18" s="156" customFormat="1" ht="12" customHeight="1">
      <c r="A94" s="131"/>
      <c r="B94" s="128"/>
      <c r="C94" s="132"/>
      <c r="D94" s="132"/>
      <c r="E94" s="132"/>
      <c r="F94" s="132"/>
      <c r="G94" s="132"/>
      <c r="H94" s="133"/>
      <c r="I94" s="134"/>
      <c r="J94" s="134"/>
      <c r="L94" s="130"/>
      <c r="M94" s="130"/>
      <c r="N94" s="130"/>
      <c r="O94" s="130"/>
      <c r="P94" s="130"/>
      <c r="Q94" s="126"/>
      <c r="R94" s="123"/>
    </row>
    <row r="95" spans="1:18" s="156" customFormat="1" ht="12" customHeight="1">
      <c r="A95" s="131"/>
      <c r="B95" s="128"/>
      <c r="C95" s="132"/>
      <c r="D95" s="132"/>
      <c r="E95" s="132"/>
      <c r="F95" s="132"/>
      <c r="G95" s="132"/>
      <c r="H95" s="133"/>
      <c r="I95" s="134"/>
      <c r="J95" s="134"/>
      <c r="L95" s="130"/>
      <c r="M95" s="130"/>
      <c r="N95" s="130"/>
      <c r="O95" s="130"/>
      <c r="P95" s="130"/>
      <c r="Q95" s="126"/>
      <c r="R95" s="123"/>
    </row>
    <row r="96" spans="1:18" s="156" customFormat="1" ht="12" customHeight="1">
      <c r="A96" s="131"/>
      <c r="B96" s="128"/>
      <c r="C96" s="132"/>
      <c r="D96" s="132"/>
      <c r="E96" s="132"/>
      <c r="F96" s="132"/>
      <c r="G96" s="132"/>
      <c r="H96" s="133"/>
      <c r="I96" s="134"/>
      <c r="J96" s="134"/>
      <c r="L96" s="130"/>
      <c r="M96" s="130"/>
      <c r="N96" s="130"/>
      <c r="O96" s="130"/>
      <c r="P96" s="130"/>
      <c r="Q96" s="126"/>
      <c r="R96" s="123"/>
    </row>
    <row r="97" spans="1:18" s="156" customFormat="1" ht="12" customHeight="1">
      <c r="A97" s="131"/>
      <c r="B97" s="128"/>
      <c r="C97" s="132"/>
      <c r="D97" s="132"/>
      <c r="E97" s="132"/>
      <c r="F97" s="132"/>
      <c r="G97" s="132"/>
      <c r="H97" s="133"/>
      <c r="I97" s="134"/>
      <c r="J97" s="134"/>
      <c r="L97" s="130"/>
      <c r="M97" s="130"/>
      <c r="N97" s="130"/>
      <c r="O97" s="130"/>
      <c r="P97" s="130"/>
      <c r="Q97" s="126"/>
      <c r="R97" s="123"/>
    </row>
    <row r="98" spans="1:18" s="156" customFormat="1" ht="12" customHeight="1">
      <c r="A98" s="131"/>
      <c r="B98" s="128"/>
      <c r="C98" s="132"/>
      <c r="D98" s="132"/>
      <c r="E98" s="132"/>
      <c r="F98" s="132"/>
      <c r="G98" s="132"/>
      <c r="H98" s="133"/>
      <c r="I98" s="134"/>
      <c r="J98" s="134"/>
      <c r="L98" s="130"/>
      <c r="M98" s="130"/>
      <c r="N98" s="130"/>
      <c r="O98" s="130"/>
      <c r="P98" s="130"/>
      <c r="Q98" s="126"/>
      <c r="R98" s="123"/>
    </row>
    <row r="99" spans="1:18" s="156" customFormat="1" ht="12" customHeight="1">
      <c r="A99" s="131"/>
      <c r="B99" s="128"/>
      <c r="C99" s="132"/>
      <c r="D99" s="132"/>
      <c r="E99" s="132"/>
      <c r="F99" s="132"/>
      <c r="G99" s="132"/>
      <c r="H99" s="133"/>
      <c r="I99" s="134"/>
      <c r="J99" s="134"/>
      <c r="L99" s="130"/>
      <c r="M99" s="130"/>
      <c r="N99" s="130"/>
      <c r="O99" s="130"/>
      <c r="P99" s="130"/>
      <c r="Q99" s="126"/>
      <c r="R99" s="123"/>
    </row>
    <row r="100" spans="1:18" s="156" customFormat="1" ht="12" customHeight="1">
      <c r="A100" s="131"/>
      <c r="B100" s="128"/>
      <c r="C100" s="132"/>
      <c r="D100" s="132"/>
      <c r="E100" s="132"/>
      <c r="F100" s="132"/>
      <c r="G100" s="132"/>
      <c r="H100" s="133"/>
      <c r="I100" s="134"/>
      <c r="J100" s="134"/>
      <c r="L100" s="130"/>
      <c r="M100" s="130"/>
      <c r="N100" s="130"/>
      <c r="O100" s="130"/>
      <c r="P100" s="130"/>
      <c r="Q100" s="126"/>
      <c r="R100" s="123"/>
    </row>
    <row r="101" spans="1:18" s="156" customFormat="1" ht="12" customHeight="1">
      <c r="A101" s="131"/>
      <c r="B101" s="128"/>
      <c r="C101" s="132"/>
      <c r="D101" s="132"/>
      <c r="E101" s="132"/>
      <c r="F101" s="132"/>
      <c r="G101" s="132"/>
      <c r="H101" s="133"/>
      <c r="I101" s="134"/>
      <c r="J101" s="134"/>
      <c r="L101" s="130"/>
      <c r="M101" s="130"/>
      <c r="N101" s="130"/>
      <c r="O101" s="130"/>
      <c r="P101" s="130"/>
      <c r="Q101" s="126"/>
      <c r="R101" s="123"/>
    </row>
    <row r="102" spans="1:18" s="156" customFormat="1" ht="12" customHeight="1">
      <c r="A102" s="131"/>
      <c r="B102" s="128"/>
      <c r="C102" s="132"/>
      <c r="D102" s="132"/>
      <c r="E102" s="132"/>
      <c r="F102" s="132"/>
      <c r="G102" s="132"/>
      <c r="H102" s="133"/>
      <c r="I102" s="134"/>
      <c r="J102" s="134"/>
      <c r="L102" s="130"/>
      <c r="M102" s="130"/>
      <c r="N102" s="130"/>
      <c r="O102" s="130"/>
      <c r="P102" s="130"/>
      <c r="Q102" s="126"/>
      <c r="R102" s="123"/>
    </row>
    <row r="103" spans="1:18" s="156" customFormat="1" ht="12" customHeight="1">
      <c r="A103" s="131"/>
      <c r="B103" s="128"/>
      <c r="C103" s="132"/>
      <c r="D103" s="132"/>
      <c r="E103" s="132"/>
      <c r="F103" s="132"/>
      <c r="G103" s="132"/>
      <c r="H103" s="133"/>
      <c r="I103" s="134"/>
      <c r="J103" s="134"/>
      <c r="L103" s="130"/>
      <c r="M103" s="130"/>
      <c r="N103" s="130"/>
      <c r="O103" s="130"/>
      <c r="P103" s="130"/>
      <c r="Q103" s="126"/>
      <c r="R103" s="123"/>
    </row>
    <row r="104" spans="1:18" s="156" customFormat="1" ht="12" customHeight="1">
      <c r="A104" s="131"/>
      <c r="B104" s="128"/>
      <c r="C104" s="132"/>
      <c r="D104" s="132"/>
      <c r="E104" s="132"/>
      <c r="F104" s="132"/>
      <c r="G104" s="132"/>
      <c r="H104" s="133"/>
      <c r="I104" s="134"/>
      <c r="J104" s="134"/>
      <c r="L104" s="130"/>
      <c r="M104" s="130"/>
      <c r="N104" s="130"/>
      <c r="O104" s="130"/>
      <c r="P104" s="130"/>
      <c r="Q104" s="126"/>
      <c r="R104" s="123"/>
    </row>
    <row r="105" spans="1:18" s="156" customFormat="1" ht="12" customHeight="1">
      <c r="A105" s="131"/>
      <c r="B105" s="128"/>
      <c r="C105" s="132"/>
      <c r="D105" s="132"/>
      <c r="E105" s="132"/>
      <c r="F105" s="132"/>
      <c r="G105" s="132"/>
      <c r="H105" s="133"/>
      <c r="I105" s="134"/>
      <c r="J105" s="134"/>
      <c r="L105" s="130"/>
      <c r="M105" s="130"/>
      <c r="N105" s="130"/>
      <c r="O105" s="130"/>
      <c r="P105" s="130"/>
      <c r="Q105" s="126"/>
      <c r="R105" s="123"/>
    </row>
    <row r="106" spans="1:18" s="156" customFormat="1" ht="12" customHeight="1">
      <c r="A106" s="131"/>
      <c r="B106" s="128"/>
      <c r="C106" s="132"/>
      <c r="D106" s="132"/>
      <c r="E106" s="132"/>
      <c r="F106" s="132"/>
      <c r="G106" s="132"/>
      <c r="H106" s="133"/>
      <c r="I106" s="134"/>
      <c r="J106" s="134"/>
      <c r="L106" s="130"/>
      <c r="M106" s="130"/>
      <c r="N106" s="130"/>
      <c r="O106" s="130"/>
      <c r="P106" s="130"/>
      <c r="Q106" s="126"/>
      <c r="R106" s="123"/>
    </row>
    <row r="107" spans="1:18" s="156" customFormat="1" ht="12" customHeight="1">
      <c r="A107" s="131"/>
      <c r="B107" s="128"/>
      <c r="C107" s="132"/>
      <c r="D107" s="132"/>
      <c r="E107" s="132"/>
      <c r="F107" s="132"/>
      <c r="G107" s="132"/>
      <c r="H107" s="133"/>
      <c r="I107" s="134"/>
      <c r="J107" s="134"/>
      <c r="L107" s="130"/>
      <c r="M107" s="130"/>
      <c r="N107" s="130"/>
      <c r="O107" s="130"/>
      <c r="P107" s="130"/>
      <c r="Q107" s="126"/>
      <c r="R107" s="123"/>
    </row>
    <row r="108" spans="1:18" s="156" customFormat="1" ht="12" customHeight="1">
      <c r="A108" s="131"/>
      <c r="B108" s="128"/>
      <c r="C108" s="132"/>
      <c r="D108" s="132"/>
      <c r="E108" s="132"/>
      <c r="F108" s="132"/>
      <c r="G108" s="132"/>
      <c r="H108" s="133"/>
      <c r="I108" s="134"/>
      <c r="J108" s="134"/>
      <c r="L108" s="130"/>
      <c r="M108" s="130"/>
      <c r="N108" s="130"/>
      <c r="O108" s="130"/>
      <c r="P108" s="130"/>
      <c r="Q108" s="126"/>
      <c r="R108" s="123"/>
    </row>
    <row r="109" spans="1:18" s="156" customFormat="1" ht="12" customHeight="1">
      <c r="A109" s="131"/>
      <c r="B109" s="128"/>
      <c r="C109" s="132"/>
      <c r="D109" s="132"/>
      <c r="E109" s="132"/>
      <c r="F109" s="132"/>
      <c r="G109" s="132"/>
      <c r="H109" s="133"/>
      <c r="I109" s="134"/>
      <c r="J109" s="134"/>
      <c r="L109" s="130"/>
      <c r="M109" s="130"/>
      <c r="N109" s="130"/>
      <c r="O109" s="130"/>
      <c r="P109" s="130"/>
      <c r="Q109" s="126"/>
      <c r="R109" s="123"/>
    </row>
    <row r="110" spans="1:18" s="156" customFormat="1" ht="12" customHeight="1">
      <c r="A110" s="131"/>
      <c r="B110" s="128"/>
      <c r="C110" s="132"/>
      <c r="D110" s="132"/>
      <c r="E110" s="132"/>
      <c r="F110" s="132"/>
      <c r="G110" s="132"/>
      <c r="H110" s="133"/>
      <c r="I110" s="134"/>
      <c r="J110" s="134"/>
      <c r="L110" s="130"/>
      <c r="M110" s="130"/>
      <c r="N110" s="130"/>
      <c r="O110" s="130"/>
      <c r="P110" s="130"/>
      <c r="Q110" s="126"/>
      <c r="R110" s="123"/>
    </row>
    <row r="111" spans="1:18" s="156" customFormat="1" ht="12" customHeight="1">
      <c r="A111" s="131"/>
      <c r="B111" s="128"/>
      <c r="C111" s="132"/>
      <c r="D111" s="132"/>
      <c r="E111" s="132"/>
      <c r="F111" s="132"/>
      <c r="G111" s="132"/>
      <c r="H111" s="133"/>
      <c r="I111" s="134"/>
      <c r="J111" s="134"/>
      <c r="L111" s="130"/>
      <c r="M111" s="130"/>
      <c r="N111" s="130"/>
      <c r="O111" s="130"/>
      <c r="P111" s="130"/>
      <c r="Q111" s="126"/>
      <c r="R111" s="123"/>
    </row>
    <row r="112" spans="1:18" s="156" customFormat="1" ht="12" customHeight="1">
      <c r="A112" s="131"/>
      <c r="B112" s="128"/>
      <c r="C112" s="132"/>
      <c r="D112" s="132"/>
      <c r="E112" s="132"/>
      <c r="F112" s="132"/>
      <c r="G112" s="132"/>
      <c r="H112" s="133"/>
      <c r="I112" s="134"/>
      <c r="J112" s="134"/>
      <c r="L112" s="130"/>
      <c r="M112" s="130"/>
      <c r="N112" s="130"/>
      <c r="O112" s="130"/>
      <c r="P112" s="130"/>
      <c r="Q112" s="126"/>
      <c r="R112" s="123"/>
    </row>
    <row r="113" spans="1:18" s="156" customFormat="1" ht="12" customHeight="1">
      <c r="A113" s="131"/>
      <c r="B113" s="128"/>
      <c r="C113" s="132"/>
      <c r="D113" s="132"/>
      <c r="E113" s="132"/>
      <c r="F113" s="132"/>
      <c r="G113" s="132"/>
      <c r="H113" s="133"/>
      <c r="I113" s="134"/>
      <c r="J113" s="134"/>
      <c r="L113" s="130"/>
      <c r="M113" s="130"/>
      <c r="N113" s="130"/>
      <c r="O113" s="130"/>
      <c r="P113" s="130"/>
      <c r="Q113" s="126"/>
      <c r="R113" s="123"/>
    </row>
    <row r="114" spans="1:18" s="156" customFormat="1" ht="12" customHeight="1">
      <c r="A114" s="131"/>
      <c r="B114" s="128"/>
      <c r="C114" s="132"/>
      <c r="D114" s="132"/>
      <c r="E114" s="132"/>
      <c r="F114" s="132"/>
      <c r="G114" s="132"/>
      <c r="H114" s="133"/>
      <c r="I114" s="134"/>
      <c r="J114" s="134"/>
      <c r="L114" s="130"/>
      <c r="M114" s="130"/>
      <c r="N114" s="130"/>
      <c r="O114" s="130"/>
      <c r="P114" s="130"/>
      <c r="Q114" s="126"/>
      <c r="R114" s="123"/>
    </row>
    <row r="115" spans="1:18" s="156" customFormat="1" ht="12" customHeight="1">
      <c r="A115" s="131"/>
      <c r="B115" s="128"/>
      <c r="C115" s="132"/>
      <c r="D115" s="132"/>
      <c r="E115" s="132"/>
      <c r="F115" s="132"/>
      <c r="G115" s="132"/>
      <c r="H115" s="133"/>
      <c r="I115" s="134"/>
      <c r="J115" s="134"/>
      <c r="L115" s="130"/>
      <c r="M115" s="130"/>
      <c r="N115" s="130"/>
      <c r="O115" s="130"/>
      <c r="P115" s="130"/>
      <c r="Q115" s="126"/>
      <c r="R115" s="123"/>
    </row>
    <row r="116" spans="1:18" s="156" customFormat="1" ht="12" customHeight="1">
      <c r="A116" s="131"/>
      <c r="B116" s="128"/>
      <c r="C116" s="132"/>
      <c r="D116" s="132"/>
      <c r="E116" s="132"/>
      <c r="F116" s="132"/>
      <c r="G116" s="132"/>
      <c r="H116" s="133"/>
      <c r="I116" s="134"/>
      <c r="J116" s="134"/>
      <c r="L116" s="130"/>
      <c r="M116" s="130"/>
      <c r="N116" s="130"/>
      <c r="O116" s="130"/>
      <c r="P116" s="130"/>
      <c r="Q116" s="126"/>
      <c r="R116" s="123"/>
    </row>
    <row r="117" spans="1:18" s="156" customFormat="1" ht="12" customHeight="1">
      <c r="A117" s="131"/>
      <c r="B117" s="128"/>
      <c r="C117" s="132"/>
      <c r="D117" s="132"/>
      <c r="E117" s="132"/>
      <c r="F117" s="132"/>
      <c r="G117" s="132"/>
      <c r="H117" s="133"/>
      <c r="I117" s="134"/>
      <c r="J117" s="134"/>
      <c r="L117" s="130"/>
      <c r="M117" s="130"/>
      <c r="N117" s="130"/>
      <c r="O117" s="130"/>
      <c r="P117" s="130"/>
      <c r="Q117" s="126"/>
      <c r="R117" s="123"/>
    </row>
    <row r="118" spans="1:18" s="156" customFormat="1" ht="12" customHeight="1">
      <c r="A118" s="131"/>
      <c r="B118" s="128"/>
      <c r="C118" s="132"/>
      <c r="D118" s="132"/>
      <c r="E118" s="132"/>
      <c r="F118" s="132"/>
      <c r="G118" s="132"/>
      <c r="H118" s="133"/>
      <c r="I118" s="134"/>
      <c r="J118" s="134"/>
      <c r="L118" s="130"/>
      <c r="M118" s="130"/>
      <c r="N118" s="130"/>
      <c r="O118" s="130"/>
      <c r="P118" s="130"/>
      <c r="Q118" s="126"/>
      <c r="R118" s="123"/>
    </row>
    <row r="119" spans="1:18" s="156" customFormat="1" ht="12" customHeight="1">
      <c r="A119" s="131"/>
      <c r="B119" s="128"/>
      <c r="C119" s="132"/>
      <c r="D119" s="132"/>
      <c r="E119" s="132"/>
      <c r="F119" s="132"/>
      <c r="G119" s="132"/>
      <c r="H119" s="133"/>
      <c r="I119" s="134"/>
      <c r="J119" s="134"/>
      <c r="L119" s="130"/>
      <c r="M119" s="130"/>
      <c r="N119" s="130"/>
      <c r="O119" s="130"/>
      <c r="P119" s="130"/>
      <c r="Q119" s="126"/>
      <c r="R119" s="123"/>
    </row>
    <row r="120" spans="1:18" s="156" customFormat="1" ht="12" customHeight="1">
      <c r="A120" s="131"/>
      <c r="B120" s="128"/>
      <c r="C120" s="132"/>
      <c r="D120" s="132"/>
      <c r="E120" s="132"/>
      <c r="F120" s="132"/>
      <c r="G120" s="132"/>
      <c r="H120" s="133"/>
      <c r="I120" s="134"/>
      <c r="J120" s="134"/>
      <c r="L120" s="130"/>
      <c r="M120" s="130"/>
      <c r="N120" s="130"/>
      <c r="O120" s="130"/>
      <c r="P120" s="130"/>
      <c r="Q120" s="126"/>
      <c r="R120" s="123"/>
    </row>
    <row r="121" spans="1:18" s="156" customFormat="1" ht="12" customHeight="1">
      <c r="A121" s="131"/>
      <c r="B121" s="128"/>
      <c r="C121" s="132"/>
      <c r="D121" s="132"/>
      <c r="E121" s="132"/>
      <c r="F121" s="132"/>
      <c r="G121" s="132"/>
      <c r="H121" s="133"/>
      <c r="I121" s="134"/>
      <c r="J121" s="134"/>
      <c r="L121" s="130"/>
      <c r="M121" s="130"/>
      <c r="N121" s="130"/>
      <c r="O121" s="130"/>
      <c r="P121" s="130"/>
      <c r="Q121" s="126"/>
      <c r="R121" s="123"/>
    </row>
    <row r="122" spans="1:18" s="156" customFormat="1" ht="12" customHeight="1">
      <c r="A122" s="131"/>
      <c r="B122" s="128"/>
      <c r="C122" s="132"/>
      <c r="D122" s="132"/>
      <c r="E122" s="132"/>
      <c r="F122" s="132"/>
      <c r="G122" s="132"/>
      <c r="H122" s="133"/>
      <c r="I122" s="134"/>
      <c r="J122" s="134"/>
      <c r="L122" s="130"/>
      <c r="M122" s="130"/>
      <c r="N122" s="130"/>
      <c r="O122" s="130"/>
      <c r="P122" s="130"/>
      <c r="Q122" s="126"/>
      <c r="R122" s="123"/>
    </row>
    <row r="123" spans="1:18" s="156" customFormat="1" ht="12" customHeight="1">
      <c r="A123" s="131"/>
      <c r="B123" s="128"/>
      <c r="C123" s="132"/>
      <c r="D123" s="132"/>
      <c r="E123" s="132"/>
      <c r="F123" s="132"/>
      <c r="G123" s="132"/>
      <c r="H123" s="133"/>
      <c r="I123" s="134"/>
      <c r="J123" s="134"/>
      <c r="L123" s="130"/>
      <c r="M123" s="130"/>
      <c r="N123" s="130"/>
      <c r="O123" s="130"/>
      <c r="P123" s="130"/>
      <c r="Q123" s="126"/>
      <c r="R123" s="123"/>
    </row>
    <row r="124" spans="1:18" s="156" customFormat="1" ht="12" customHeight="1">
      <c r="A124" s="131"/>
      <c r="B124" s="128"/>
      <c r="C124" s="132"/>
      <c r="D124" s="132"/>
      <c r="E124" s="132"/>
      <c r="F124" s="132"/>
      <c r="G124" s="132"/>
      <c r="H124" s="133"/>
      <c r="I124" s="134"/>
      <c r="J124" s="134"/>
      <c r="L124" s="130"/>
      <c r="M124" s="130"/>
      <c r="N124" s="130"/>
      <c r="O124" s="130"/>
      <c r="P124" s="130"/>
      <c r="Q124" s="126"/>
      <c r="R124" s="123"/>
    </row>
    <row r="125" spans="1:18" s="156" customFormat="1" ht="12" customHeight="1">
      <c r="A125" s="131"/>
      <c r="B125" s="128"/>
      <c r="C125" s="132"/>
      <c r="D125" s="132"/>
      <c r="E125" s="132"/>
      <c r="F125" s="132"/>
      <c r="G125" s="132"/>
      <c r="H125" s="133"/>
      <c r="I125" s="134"/>
      <c r="J125" s="134"/>
      <c r="L125" s="130"/>
      <c r="M125" s="130"/>
      <c r="N125" s="130"/>
      <c r="O125" s="130"/>
      <c r="P125" s="130"/>
      <c r="Q125" s="126"/>
      <c r="R125" s="123"/>
    </row>
    <row r="126" spans="1:18" s="156" customFormat="1" ht="12" customHeight="1">
      <c r="A126" s="131"/>
      <c r="B126" s="128"/>
      <c r="C126" s="132"/>
      <c r="D126" s="132"/>
      <c r="E126" s="132"/>
      <c r="F126" s="132"/>
      <c r="G126" s="132"/>
      <c r="H126" s="133"/>
      <c r="I126" s="134"/>
      <c r="J126" s="134"/>
      <c r="L126" s="130"/>
      <c r="M126" s="130"/>
      <c r="N126" s="130"/>
      <c r="O126" s="130"/>
      <c r="P126" s="130"/>
      <c r="Q126" s="126"/>
      <c r="R126" s="123"/>
    </row>
    <row r="127" spans="1:18" s="156" customFormat="1" ht="12" customHeight="1">
      <c r="A127" s="131"/>
      <c r="B127" s="128"/>
      <c r="C127" s="132"/>
      <c r="D127" s="132"/>
      <c r="E127" s="132"/>
      <c r="F127" s="132"/>
      <c r="G127" s="132"/>
      <c r="H127" s="133"/>
      <c r="I127" s="134"/>
      <c r="J127" s="134"/>
      <c r="L127" s="130"/>
      <c r="M127" s="130"/>
      <c r="N127" s="130"/>
      <c r="O127" s="130"/>
      <c r="P127" s="130"/>
      <c r="Q127" s="126"/>
      <c r="R127" s="123"/>
    </row>
    <row r="128" spans="1:18" s="156" customFormat="1" ht="12" customHeight="1">
      <c r="A128" s="131"/>
      <c r="B128" s="128"/>
      <c r="C128" s="132"/>
      <c r="D128" s="132"/>
      <c r="E128" s="132"/>
      <c r="F128" s="132"/>
      <c r="G128" s="132"/>
      <c r="H128" s="133"/>
      <c r="I128" s="134"/>
      <c r="J128" s="134"/>
      <c r="L128" s="130"/>
      <c r="M128" s="130"/>
      <c r="N128" s="130"/>
      <c r="O128" s="130"/>
      <c r="P128" s="130"/>
      <c r="Q128" s="126"/>
      <c r="R128" s="123"/>
    </row>
    <row r="129" spans="1:18" s="156" customFormat="1" ht="12" customHeight="1">
      <c r="A129" s="131"/>
      <c r="B129" s="128"/>
      <c r="C129" s="132"/>
      <c r="D129" s="132"/>
      <c r="E129" s="132"/>
      <c r="F129" s="132"/>
      <c r="G129" s="132"/>
      <c r="H129" s="133"/>
      <c r="I129" s="134"/>
      <c r="J129" s="134"/>
      <c r="L129" s="130"/>
      <c r="M129" s="130"/>
      <c r="N129" s="130"/>
      <c r="O129" s="130"/>
      <c r="P129" s="130"/>
      <c r="Q129" s="126"/>
      <c r="R129" s="123"/>
    </row>
    <row r="130" spans="1:18" s="156" customFormat="1" ht="12" customHeight="1">
      <c r="A130" s="131"/>
      <c r="B130" s="128"/>
      <c r="C130" s="132"/>
      <c r="D130" s="132"/>
      <c r="E130" s="132"/>
      <c r="F130" s="132"/>
      <c r="G130" s="132"/>
      <c r="H130" s="133"/>
      <c r="I130" s="134"/>
      <c r="J130" s="134"/>
      <c r="L130" s="130"/>
      <c r="M130" s="130"/>
      <c r="N130" s="130"/>
      <c r="O130" s="130"/>
      <c r="P130" s="130"/>
      <c r="Q130" s="126"/>
      <c r="R130" s="123"/>
    </row>
    <row r="131" spans="1:18" s="156" customFormat="1" ht="12" customHeight="1">
      <c r="A131" s="131"/>
      <c r="B131" s="128"/>
      <c r="C131" s="132"/>
      <c r="D131" s="132"/>
      <c r="E131" s="132"/>
      <c r="F131" s="132"/>
      <c r="G131" s="132"/>
      <c r="H131" s="133"/>
      <c r="I131" s="134"/>
      <c r="J131" s="134"/>
      <c r="L131" s="130"/>
      <c r="M131" s="130"/>
      <c r="N131" s="130"/>
      <c r="O131" s="130"/>
      <c r="P131" s="130"/>
      <c r="Q131" s="126"/>
      <c r="R131" s="123"/>
    </row>
    <row r="132" spans="1:18" s="156" customFormat="1" ht="12" customHeight="1">
      <c r="A132" s="131"/>
      <c r="B132" s="128"/>
      <c r="C132" s="132"/>
      <c r="D132" s="132"/>
      <c r="E132" s="132"/>
      <c r="F132" s="132"/>
      <c r="G132" s="132"/>
      <c r="H132" s="133"/>
      <c r="I132" s="134"/>
      <c r="J132" s="134"/>
      <c r="L132" s="130"/>
      <c r="M132" s="130"/>
      <c r="N132" s="130"/>
      <c r="O132" s="130"/>
      <c r="P132" s="130"/>
      <c r="Q132" s="126"/>
      <c r="R132" s="123"/>
    </row>
    <row r="133" spans="1:18" s="156" customFormat="1" ht="12" customHeight="1">
      <c r="A133" s="131"/>
      <c r="B133" s="128"/>
      <c r="C133" s="128"/>
      <c r="D133" s="128"/>
      <c r="E133" s="128"/>
      <c r="F133" s="128"/>
      <c r="G133" s="128"/>
      <c r="H133" s="129"/>
      <c r="I133" s="135"/>
      <c r="J133" s="135"/>
      <c r="L133" s="130"/>
      <c r="M133" s="130"/>
      <c r="N133" s="130"/>
      <c r="O133" s="130"/>
      <c r="P133" s="130"/>
      <c r="Q133" s="126"/>
      <c r="R133" s="123"/>
    </row>
  </sheetData>
  <mergeCells count="18">
    <mergeCell ref="Q4:Q5"/>
    <mergeCell ref="R4:R5"/>
    <mergeCell ref="A19:O19"/>
    <mergeCell ref="B21:P21"/>
    <mergeCell ref="F4:H4"/>
    <mergeCell ref="I4:K4"/>
    <mergeCell ref="L4:L5"/>
    <mergeCell ref="M4:M5"/>
    <mergeCell ref="N4:N5"/>
    <mergeCell ref="O4:O5"/>
    <mergeCell ref="E4:E5"/>
    <mergeCell ref="I20:N20"/>
    <mergeCell ref="P4:P5"/>
    <mergeCell ref="B1:C1"/>
    <mergeCell ref="A4:A5"/>
    <mergeCell ref="B4:B5"/>
    <mergeCell ref="C4:C5"/>
    <mergeCell ref="D4:D5"/>
  </mergeCells>
  <phoneticPr fontId="23" type="noConversion"/>
  <pageMargins left="0.74803149606299213" right="0.35433070866141736" top="1.1811023622047245" bottom="0.78740157480314965" header="0.51181102362204722" footer="0.51181102362204722"/>
  <pageSetup paperSize="9" scale="61" fitToHeight="3" orientation="landscape" r:id="rId1"/>
  <headerFooter alignWithMargins="0"/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10"/>
    <pageSetUpPr fitToPage="1"/>
  </sheetPr>
  <dimension ref="A1:L19"/>
  <sheetViews>
    <sheetView view="pageBreakPreview" zoomScale="85" zoomScaleNormal="100" workbookViewId="0">
      <selection activeCell="H8" sqref="H8:H10"/>
    </sheetView>
  </sheetViews>
  <sheetFormatPr defaultRowHeight="15.95" customHeight="1"/>
  <cols>
    <col min="1" max="1" width="2.109375" style="25" customWidth="1"/>
    <col min="2" max="2" width="20.21875" style="25" customWidth="1"/>
    <col min="3" max="3" width="22.88671875" style="25" customWidth="1"/>
    <col min="4" max="4" width="13.6640625" style="25" bestFit="1" customWidth="1"/>
    <col min="5" max="5" width="11.44140625" style="83" customWidth="1"/>
    <col min="6" max="7" width="11.33203125" style="84" customWidth="1"/>
    <col min="8" max="8" width="11.33203125" style="25" customWidth="1"/>
    <col min="9" max="9" width="19" style="2" customWidth="1"/>
    <col min="10" max="10" width="10.5546875" style="2" customWidth="1"/>
    <col min="11" max="11" width="7.44140625" style="2" bestFit="1" customWidth="1"/>
    <col min="12" max="12" width="11.88671875" style="2" customWidth="1"/>
    <col min="13" max="13" width="11.109375" style="2" customWidth="1"/>
    <col min="14" max="16384" width="8.88671875" style="2"/>
  </cols>
  <sheetData>
    <row r="1" spans="1:12" s="9" customFormat="1" ht="32.25" customHeight="1">
      <c r="A1" s="602" t="s">
        <v>339</v>
      </c>
      <c r="B1" s="78"/>
      <c r="C1" s="78"/>
      <c r="D1" s="78"/>
      <c r="E1" s="79"/>
      <c r="F1" s="80"/>
      <c r="G1" s="80"/>
      <c r="H1" s="78"/>
    </row>
    <row r="2" spans="1:12" s="9" customFormat="1" ht="32.25" customHeight="1">
      <c r="A2" s="559" t="s">
        <v>338</v>
      </c>
      <c r="B2" s="71"/>
      <c r="C2" s="78"/>
      <c r="D2" s="78"/>
      <c r="E2" s="79"/>
      <c r="F2" s="80"/>
      <c r="G2" s="80"/>
      <c r="H2" s="78"/>
    </row>
    <row r="3" spans="1:12" s="6" customFormat="1" ht="8.25" customHeight="1" thickBot="1">
      <c r="A3" s="81"/>
      <c r="B3" s="72"/>
      <c r="C3" s="72"/>
      <c r="D3" s="72"/>
      <c r="E3" s="82"/>
      <c r="F3" s="73"/>
      <c r="G3" s="73"/>
      <c r="H3" s="72"/>
    </row>
    <row r="4" spans="1:12" s="4" customFormat="1" ht="43.5" customHeight="1">
      <c r="A4" s="26"/>
      <c r="B4" s="351" t="s">
        <v>144</v>
      </c>
      <c r="C4" s="352" t="s">
        <v>43</v>
      </c>
      <c r="D4" s="352" t="s">
        <v>61</v>
      </c>
      <c r="E4" s="353" t="s">
        <v>64</v>
      </c>
      <c r="F4" s="933" t="s">
        <v>74</v>
      </c>
      <c r="G4" s="934"/>
      <c r="H4" s="428" t="s">
        <v>44</v>
      </c>
    </row>
    <row r="5" spans="1:12" s="4" customFormat="1" ht="43.5" customHeight="1">
      <c r="A5" s="26"/>
      <c r="B5" s="939" t="s">
        <v>232</v>
      </c>
      <c r="C5" s="238" t="str">
        <f>참여업체!C6</f>
        <v>A엔지니어링</v>
      </c>
      <c r="D5" s="247">
        <f>'유사(주관)'!N21</f>
        <v>13.699999999999998</v>
      </c>
      <c r="E5" s="244">
        <f>참여업체!$C$7</f>
        <v>0.9</v>
      </c>
      <c r="F5" s="935">
        <f>(D5*E5)+(D6*E6)+(D7*E7)</f>
        <v>12.329999999999998</v>
      </c>
      <c r="G5" s="936"/>
      <c r="H5" s="950">
        <f>IF(F5&gt;=배점기준!$E$48,배점기준!$E$49,IF(F5&gt;=배점기준!$F$48,배점기준!$F$49,IF(F5&gt;=배점기준!$G$48,배점기준!$G$49,IF(F5&gt;=배점기준!$H$48,배점기준!$H$49,배점기준!$I$49))))</f>
        <v>8</v>
      </c>
    </row>
    <row r="6" spans="1:12" s="4" customFormat="1" ht="43.5" customHeight="1">
      <c r="A6" s="26"/>
      <c r="B6" s="940"/>
      <c r="C6" s="240" t="str">
        <f>참여업체!D6</f>
        <v>B엔지니어링</v>
      </c>
      <c r="D6" s="248">
        <f>'유사(부관)'!L20</f>
        <v>0</v>
      </c>
      <c r="E6" s="245">
        <f>참여업체!$D$7</f>
        <v>0.1</v>
      </c>
      <c r="F6" s="935"/>
      <c r="G6" s="936"/>
      <c r="H6" s="943"/>
    </row>
    <row r="7" spans="1:12" s="4" customFormat="1" ht="43.5" customHeight="1">
      <c r="A7" s="26"/>
      <c r="B7" s="942"/>
      <c r="C7" s="242"/>
      <c r="D7" s="249"/>
      <c r="E7" s="246"/>
      <c r="F7" s="937"/>
      <c r="G7" s="938"/>
      <c r="H7" s="951"/>
    </row>
    <row r="8" spans="1:12" ht="43.5" customHeight="1">
      <c r="B8" s="939" t="s">
        <v>233</v>
      </c>
      <c r="C8" s="238" t="str">
        <f>참여업체!C6</f>
        <v>A엔지니어링</v>
      </c>
      <c r="D8" s="247">
        <f>'유사(주관)'!L21/100</f>
        <v>173.2</v>
      </c>
      <c r="E8" s="244">
        <f>참여업체!$C$7</f>
        <v>0.9</v>
      </c>
      <c r="F8" s="945">
        <f>(D8*E8)+(D9*E9)+(D10*E10)</f>
        <v>155.88</v>
      </c>
      <c r="G8" s="948">
        <f>F8/(배점기준!G3/100000)</f>
        <v>27.704612103439082</v>
      </c>
      <c r="H8" s="943">
        <f>(IF(G8&gt;=배점기준!D52,배점기준!D53,IF(G8&gt;=배점기준!E52,배점기준!E53,IF(G8&gt;=배점기준!F52,배점기준!F53,IF(G8&gt;=배점기준!G52,배점기준!G53,IF(G8&gt;=배점기준!H52,배점기준!H53,배점기준!I53))))))</f>
        <v>7</v>
      </c>
    </row>
    <row r="9" spans="1:12" ht="43.5" customHeight="1">
      <c r="B9" s="940"/>
      <c r="C9" s="240" t="str">
        <f>참여업체!D6</f>
        <v>B엔지니어링</v>
      </c>
      <c r="D9" s="248">
        <f>'유사(부관)'!N20</f>
        <v>0</v>
      </c>
      <c r="E9" s="245">
        <f>참여업체!$D$7</f>
        <v>0.1</v>
      </c>
      <c r="F9" s="946"/>
      <c r="G9" s="948"/>
      <c r="H9" s="943"/>
    </row>
    <row r="10" spans="1:12" ht="43.5" customHeight="1" thickBot="1">
      <c r="B10" s="941"/>
      <c r="C10" s="324"/>
      <c r="D10" s="325"/>
      <c r="E10" s="326"/>
      <c r="F10" s="947"/>
      <c r="G10" s="949"/>
      <c r="H10" s="944"/>
    </row>
    <row r="11" spans="1:12" ht="15.95" customHeight="1">
      <c r="B11" s="85"/>
      <c r="C11" s="85"/>
      <c r="D11" s="85"/>
      <c r="E11" s="86"/>
      <c r="F11" s="87"/>
      <c r="G11" s="87"/>
      <c r="I11" s="10"/>
      <c r="J11" s="10"/>
      <c r="K11" s="10"/>
      <c r="L11" s="10"/>
    </row>
    <row r="12" spans="1:12" ht="15.95" customHeight="1">
      <c r="B12" s="85"/>
      <c r="D12" s="85"/>
      <c r="E12" s="86"/>
      <c r="F12" s="87"/>
      <c r="G12" s="87"/>
      <c r="I12" s="10"/>
      <c r="J12" s="10"/>
      <c r="K12" s="10"/>
      <c r="L12" s="10"/>
    </row>
    <row r="13" spans="1:12" ht="15.95" customHeight="1">
      <c r="B13" s="85"/>
      <c r="D13" s="88"/>
      <c r="E13" s="89"/>
      <c r="F13" s="90"/>
      <c r="G13" s="90"/>
      <c r="I13" s="10"/>
      <c r="J13" s="11"/>
      <c r="K13" s="11"/>
      <c r="L13" s="11"/>
    </row>
    <row r="14" spans="1:12" ht="15.95" customHeight="1">
      <c r="B14" s="85"/>
      <c r="D14" s="88"/>
      <c r="E14" s="89"/>
      <c r="F14" s="90"/>
      <c r="G14" s="90"/>
      <c r="I14" s="10"/>
      <c r="J14" s="11"/>
      <c r="K14" s="11"/>
      <c r="L14" s="11"/>
    </row>
    <row r="15" spans="1:12" ht="15.95" customHeight="1">
      <c r="B15" s="85"/>
      <c r="D15" s="88"/>
      <c r="E15" s="89"/>
      <c r="F15" s="90"/>
      <c r="G15" s="90"/>
      <c r="I15" s="10"/>
      <c r="J15" s="11"/>
      <c r="K15" s="11"/>
      <c r="L15" s="11"/>
    </row>
    <row r="16" spans="1:12" ht="15.95" customHeight="1">
      <c r="B16" s="85"/>
      <c r="C16" s="85"/>
      <c r="D16" s="85"/>
      <c r="E16" s="86"/>
      <c r="F16" s="87"/>
      <c r="G16" s="87"/>
      <c r="I16" s="10"/>
      <c r="J16" s="10"/>
      <c r="K16" s="10"/>
      <c r="L16" s="10"/>
    </row>
    <row r="17" spans="2:12" ht="15.95" customHeight="1">
      <c r="B17" s="85"/>
      <c r="C17" s="85"/>
      <c r="D17" s="85"/>
      <c r="E17" s="86"/>
      <c r="F17" s="87"/>
      <c r="G17" s="87"/>
      <c r="I17" s="10"/>
      <c r="J17" s="10"/>
      <c r="K17" s="10"/>
      <c r="L17" s="10"/>
    </row>
    <row r="18" spans="2:12" ht="15.95" customHeight="1">
      <c r="B18" s="85"/>
      <c r="C18" s="85"/>
      <c r="D18" s="85"/>
      <c r="E18" s="86"/>
      <c r="F18" s="87"/>
      <c r="G18" s="87"/>
      <c r="I18" s="10"/>
      <c r="J18" s="10"/>
      <c r="K18" s="10"/>
      <c r="L18" s="10"/>
    </row>
    <row r="19" spans="2:12" ht="15.95" customHeight="1">
      <c r="B19" s="85"/>
      <c r="C19" s="85"/>
      <c r="D19" s="85"/>
      <c r="E19" s="86"/>
      <c r="F19" s="87"/>
      <c r="G19" s="87"/>
      <c r="I19" s="10"/>
      <c r="J19" s="10"/>
      <c r="K19" s="10"/>
      <c r="L19" s="10"/>
    </row>
  </sheetData>
  <mergeCells count="8">
    <mergeCell ref="F4:G4"/>
    <mergeCell ref="F5:G7"/>
    <mergeCell ref="B8:B10"/>
    <mergeCell ref="B5:B7"/>
    <mergeCell ref="H8:H10"/>
    <mergeCell ref="F8:F10"/>
    <mergeCell ref="G8:G10"/>
    <mergeCell ref="H5:H7"/>
  </mergeCells>
  <phoneticPr fontId="2" type="noConversion"/>
  <pageMargins left="0.74803149606299213" right="0.74803149606299213" top="1.1811023622047245" bottom="0.98425196850393704" header="0.51181102362204722" footer="0.51181102362204722"/>
  <pageSetup paperSize="9" orientation="landscape" horizontalDpi="4294967293" r:id="rId1"/>
  <headerFooter alignWithMargins="0"/>
  <rowBreaks count="1" manualBreakCount="1">
    <brk id="12" max="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42"/>
  </sheetPr>
  <dimension ref="A1:T23"/>
  <sheetViews>
    <sheetView view="pageBreakPreview" topLeftCell="A7" zoomScale="80" zoomScaleNormal="115" workbookViewId="0">
      <selection activeCell="A23" sqref="A23:IV31"/>
    </sheetView>
  </sheetViews>
  <sheetFormatPr defaultRowHeight="12" customHeight="1"/>
  <cols>
    <col min="1" max="1" width="3.77734375" style="123" customWidth="1"/>
    <col min="2" max="2" width="30.109375" style="140" customWidth="1"/>
    <col min="3" max="3" width="22.5546875" style="140" customWidth="1"/>
    <col min="4" max="4" width="11" style="140" customWidth="1"/>
    <col min="5" max="5" width="10.77734375" style="140" customWidth="1"/>
    <col min="6" max="6" width="10.33203125" style="140" customWidth="1"/>
    <col min="7" max="7" width="7.77734375" style="136" customWidth="1"/>
    <col min="8" max="8" width="8.6640625" style="130" customWidth="1"/>
    <col min="9" max="9" width="4.6640625" style="130" customWidth="1"/>
    <col min="10" max="10" width="10.109375" style="130" bestFit="1" customWidth="1"/>
    <col min="11" max="13" width="7.77734375" style="130" customWidth="1"/>
    <col min="14" max="14" width="7.77734375" style="126" customWidth="1"/>
    <col min="15" max="15" width="5.109375" style="123" customWidth="1"/>
    <col min="16" max="16" width="1.44140625" style="123" customWidth="1"/>
    <col min="17" max="16384" width="8.88671875" style="123"/>
  </cols>
  <sheetData>
    <row r="1" spans="1:20" s="194" customFormat="1" ht="30" customHeight="1" thickBot="1">
      <c r="A1" s="958" t="s">
        <v>34</v>
      </c>
      <c r="B1" s="958"/>
      <c r="C1" s="190" t="str">
        <f>참여업체!C6</f>
        <v>A엔지니어링</v>
      </c>
      <c r="D1" s="191"/>
      <c r="E1" s="191"/>
      <c r="F1" s="191"/>
      <c r="G1" s="192"/>
      <c r="H1" s="193"/>
      <c r="I1" s="193"/>
      <c r="J1" s="193"/>
      <c r="L1" s="193"/>
      <c r="M1" s="193"/>
      <c r="N1" s="195"/>
    </row>
    <row r="2" spans="1:20" s="167" customFormat="1" ht="29.25" customHeight="1">
      <c r="A2" s="913" t="s">
        <v>184</v>
      </c>
      <c r="B2" s="915" t="s">
        <v>27</v>
      </c>
      <c r="C2" s="917" t="s">
        <v>28</v>
      </c>
      <c r="D2" s="917" t="s">
        <v>29</v>
      </c>
      <c r="E2" s="954" t="s">
        <v>30</v>
      </c>
      <c r="F2" s="955"/>
      <c r="G2" s="919" t="s">
        <v>223</v>
      </c>
      <c r="H2" s="962" t="s">
        <v>376</v>
      </c>
      <c r="I2" s="956" t="s">
        <v>35</v>
      </c>
      <c r="J2" s="919" t="s">
        <v>302</v>
      </c>
      <c r="K2" s="922" t="s">
        <v>40</v>
      </c>
      <c r="L2" s="922" t="s">
        <v>37</v>
      </c>
      <c r="M2" s="922" t="s">
        <v>36</v>
      </c>
      <c r="N2" s="922" t="s">
        <v>38</v>
      </c>
      <c r="O2" s="952" t="s">
        <v>185</v>
      </c>
    </row>
    <row r="3" spans="1:20" s="167" customFormat="1" ht="29.25" customHeight="1">
      <c r="A3" s="914"/>
      <c r="B3" s="916"/>
      <c r="C3" s="918"/>
      <c r="D3" s="918"/>
      <c r="E3" s="168" t="s">
        <v>31</v>
      </c>
      <c r="F3" s="168" t="s">
        <v>32</v>
      </c>
      <c r="G3" s="920"/>
      <c r="H3" s="963"/>
      <c r="I3" s="957"/>
      <c r="J3" s="920"/>
      <c r="K3" s="923"/>
      <c r="L3" s="923"/>
      <c r="M3" s="923"/>
      <c r="N3" s="923"/>
      <c r="O3" s="953"/>
      <c r="R3" s="167" t="s">
        <v>391</v>
      </c>
      <c r="T3" s="167" t="s">
        <v>392</v>
      </c>
    </row>
    <row r="4" spans="1:20" s="172" customFormat="1" ht="29.25" customHeight="1">
      <c r="A4" s="177">
        <v>1</v>
      </c>
      <c r="B4" s="178" t="s">
        <v>477</v>
      </c>
      <c r="C4" s="649" t="s">
        <v>380</v>
      </c>
      <c r="D4" s="652" t="s">
        <v>383</v>
      </c>
      <c r="E4" s="176">
        <v>38265</v>
      </c>
      <c r="F4" s="176">
        <v>40268</v>
      </c>
      <c r="G4" s="179">
        <v>4890</v>
      </c>
      <c r="H4" s="348">
        <v>0</v>
      </c>
      <c r="I4" s="188">
        <v>1</v>
      </c>
      <c r="J4" s="473">
        <v>1</v>
      </c>
      <c r="K4" s="180">
        <f>IF((G4-H4)*J4&lt;배점기준!$E$50*100,0,(G4-H4))</f>
        <v>4890</v>
      </c>
      <c r="L4" s="180">
        <f t="shared" ref="L4:L17" si="0">K4*I4</f>
        <v>4890</v>
      </c>
      <c r="M4" s="171">
        <f>(IF(K4&lt;배점기준!$E$50*100,0,IF(K4&lt;배점기준!$F$50*100,배점기준!$E$51,IF(K4&lt;배점기준!$G$50*100,배점기준!$F$51,배점기준!$G$51))))</f>
        <v>1.3</v>
      </c>
      <c r="N4" s="189">
        <f>I4*M4*J4</f>
        <v>1.3</v>
      </c>
      <c r="O4" s="187"/>
      <c r="S4" s="172" t="s">
        <v>393</v>
      </c>
    </row>
    <row r="5" spans="1:20" s="172" customFormat="1" ht="29.25" customHeight="1">
      <c r="A5" s="177">
        <v>2</v>
      </c>
      <c r="B5" s="178" t="s">
        <v>478</v>
      </c>
      <c r="C5" s="722" t="s">
        <v>379</v>
      </c>
      <c r="D5" s="647" t="s">
        <v>314</v>
      </c>
      <c r="E5" s="170">
        <v>39861</v>
      </c>
      <c r="F5" s="170">
        <v>40418</v>
      </c>
      <c r="G5" s="179">
        <v>217</v>
      </c>
      <c r="H5" s="348">
        <v>0</v>
      </c>
      <c r="I5" s="188">
        <v>1</v>
      </c>
      <c r="J5" s="473">
        <v>1</v>
      </c>
      <c r="K5" s="180">
        <f>IF((G5-H5)*J5&lt;배점기준!$E$50*100,0,(G5-H5))</f>
        <v>217</v>
      </c>
      <c r="L5" s="180">
        <f t="shared" si="0"/>
        <v>217</v>
      </c>
      <c r="M5" s="171">
        <f>(IF(K5&lt;배점기준!$E$50*100,0,IF(K5&lt;배점기준!$F$50*100,배점기준!$E$51,IF(K5&lt;배점기준!$G$50*100,배점기준!$F$51,배점기준!$G$51))))</f>
        <v>0.7</v>
      </c>
      <c r="N5" s="189">
        <f t="shared" ref="N5:N20" si="1">I5*M5*J5</f>
        <v>0.7</v>
      </c>
      <c r="O5" s="187"/>
      <c r="R5" s="172" t="s">
        <v>394</v>
      </c>
      <c r="S5" s="172">
        <v>0.7</v>
      </c>
    </row>
    <row r="6" spans="1:20" s="172" customFormat="1" ht="29.25" customHeight="1">
      <c r="A6" s="177">
        <v>3</v>
      </c>
      <c r="B6" s="178" t="s">
        <v>479</v>
      </c>
      <c r="C6" s="722" t="s">
        <v>379</v>
      </c>
      <c r="D6" s="647" t="s">
        <v>314</v>
      </c>
      <c r="E6" s="170">
        <v>39517</v>
      </c>
      <c r="F6" s="170">
        <v>40421</v>
      </c>
      <c r="G6" s="179">
        <v>245</v>
      </c>
      <c r="H6" s="348">
        <v>0</v>
      </c>
      <c r="I6" s="188">
        <v>1</v>
      </c>
      <c r="J6" s="473">
        <v>1</v>
      </c>
      <c r="K6" s="180">
        <f>IF((G6-H6)*J6&lt;배점기준!$E$50*100,0,(G6-H6))</f>
        <v>245</v>
      </c>
      <c r="L6" s="180">
        <f t="shared" si="0"/>
        <v>245</v>
      </c>
      <c r="M6" s="171">
        <f>(IF(K6&lt;배점기준!$E$50*100,0,IF(K6&lt;배점기준!$F$50*100,배점기준!$E$51,IF(K6&lt;배점기준!$G$50*100,배점기준!$F$51,배점기준!$G$51))))</f>
        <v>0.7</v>
      </c>
      <c r="N6" s="189">
        <f t="shared" si="1"/>
        <v>0.7</v>
      </c>
      <c r="O6" s="187"/>
      <c r="R6" s="172" t="s">
        <v>395</v>
      </c>
      <c r="S6" s="172">
        <v>1</v>
      </c>
    </row>
    <row r="7" spans="1:20" s="174" customFormat="1" ht="29.25" customHeight="1">
      <c r="A7" s="177">
        <v>4</v>
      </c>
      <c r="B7" s="178" t="s">
        <v>480</v>
      </c>
      <c r="C7" s="722" t="s">
        <v>379</v>
      </c>
      <c r="D7" s="647" t="s">
        <v>316</v>
      </c>
      <c r="E7" s="176">
        <v>39562</v>
      </c>
      <c r="F7" s="176">
        <v>40602</v>
      </c>
      <c r="G7" s="179">
        <v>987</v>
      </c>
      <c r="H7" s="348">
        <v>0</v>
      </c>
      <c r="I7" s="188">
        <v>1</v>
      </c>
      <c r="J7" s="473">
        <v>1</v>
      </c>
      <c r="K7" s="180">
        <f>IF((G7-H7)*J7&lt;배점기준!$E$50*100,0,(G7-H7))</f>
        <v>987</v>
      </c>
      <c r="L7" s="180">
        <f t="shared" si="0"/>
        <v>987</v>
      </c>
      <c r="M7" s="171">
        <f>(IF(K7&lt;배점기준!$E$50*100,0,IF(K7&lt;배점기준!$F$50*100,배점기준!$E$51,IF(K7&lt;배점기준!$G$50*100,배점기준!$F$51,배점기준!$G$51))))</f>
        <v>0.7</v>
      </c>
      <c r="N7" s="189">
        <f t="shared" si="1"/>
        <v>0.7</v>
      </c>
      <c r="O7" s="187"/>
      <c r="R7" s="174" t="s">
        <v>396</v>
      </c>
      <c r="S7" s="174">
        <v>1.3</v>
      </c>
    </row>
    <row r="8" spans="1:20" s="174" customFormat="1" ht="29.25" customHeight="1">
      <c r="A8" s="177">
        <v>5</v>
      </c>
      <c r="B8" s="178" t="s">
        <v>481</v>
      </c>
      <c r="C8" s="722" t="s">
        <v>379</v>
      </c>
      <c r="D8" s="647" t="s">
        <v>314</v>
      </c>
      <c r="E8" s="176">
        <v>39604</v>
      </c>
      <c r="F8" s="176">
        <v>40698</v>
      </c>
      <c r="G8" s="179">
        <v>167</v>
      </c>
      <c r="H8" s="348">
        <v>0</v>
      </c>
      <c r="I8" s="188">
        <v>1</v>
      </c>
      <c r="J8" s="473">
        <v>1</v>
      </c>
      <c r="K8" s="180">
        <f>IF((G8-H8)*J8&lt;배점기준!$E$50*100,0,(G8-H8))</f>
        <v>167</v>
      </c>
      <c r="L8" s="180">
        <f t="shared" si="0"/>
        <v>167</v>
      </c>
      <c r="M8" s="171">
        <f>(IF(K8&lt;배점기준!$E$50*100,0,IF(K8&lt;배점기준!$F$50*100,배점기준!$E$51,IF(K8&lt;배점기준!$G$50*100,배점기준!$F$51,배점기준!$G$51))))</f>
        <v>0.7</v>
      </c>
      <c r="N8" s="189">
        <f t="shared" si="1"/>
        <v>0.7</v>
      </c>
      <c r="O8" s="187"/>
    </row>
    <row r="9" spans="1:20" s="174" customFormat="1" ht="29.25" customHeight="1">
      <c r="A9" s="177">
        <v>6</v>
      </c>
      <c r="B9" s="649" t="s">
        <v>482</v>
      </c>
      <c r="C9" s="722" t="s">
        <v>379</v>
      </c>
      <c r="D9" s="647" t="s">
        <v>314</v>
      </c>
      <c r="E9" s="170">
        <v>39254</v>
      </c>
      <c r="F9" s="170">
        <v>40721</v>
      </c>
      <c r="G9" s="179">
        <v>1629</v>
      </c>
      <c r="H9" s="348">
        <v>0</v>
      </c>
      <c r="I9" s="188">
        <v>1</v>
      </c>
      <c r="J9" s="473">
        <v>1</v>
      </c>
      <c r="K9" s="180">
        <f>IF((G9-H9)*J9&lt;배점기준!$E$50*100,0,(G9-H9))</f>
        <v>1629</v>
      </c>
      <c r="L9" s="180">
        <f t="shared" si="0"/>
        <v>1629</v>
      </c>
      <c r="M9" s="171">
        <f>(IF(K9&lt;배점기준!$E$50*100,0,IF(K9&lt;배점기준!$F$50*100,배점기준!$E$51,IF(K9&lt;배점기준!$G$50*100,배점기준!$F$51,배점기준!$G$51))))</f>
        <v>1</v>
      </c>
      <c r="N9" s="189">
        <f t="shared" si="1"/>
        <v>1</v>
      </c>
      <c r="O9" s="187"/>
    </row>
    <row r="10" spans="1:20" s="172" customFormat="1" ht="29.25" customHeight="1">
      <c r="A10" s="177">
        <v>7</v>
      </c>
      <c r="B10" s="649" t="s">
        <v>483</v>
      </c>
      <c r="C10" s="722" t="s">
        <v>379</v>
      </c>
      <c r="D10" s="647" t="s">
        <v>314</v>
      </c>
      <c r="E10" s="170">
        <v>40087</v>
      </c>
      <c r="F10" s="170">
        <v>40908</v>
      </c>
      <c r="G10" s="179">
        <v>678</v>
      </c>
      <c r="H10" s="348">
        <v>0</v>
      </c>
      <c r="I10" s="188">
        <v>1</v>
      </c>
      <c r="J10" s="473">
        <v>1</v>
      </c>
      <c r="K10" s="180">
        <f>IF((G10-H10)*J10&lt;배점기준!$E$50*100,0,(G10-H10))</f>
        <v>678</v>
      </c>
      <c r="L10" s="180">
        <f t="shared" si="0"/>
        <v>678</v>
      </c>
      <c r="M10" s="171">
        <f>(IF(K10&lt;배점기준!$E$50*100,0,IF(K10&lt;배점기준!$F$50*100,배점기준!$E$51,IF(K10&lt;배점기준!$G$50*100,배점기준!$F$51,배점기준!$G$51))))</f>
        <v>0.7</v>
      </c>
      <c r="N10" s="189">
        <f t="shared" si="1"/>
        <v>0.7</v>
      </c>
      <c r="O10" s="187"/>
    </row>
    <row r="11" spans="1:20" s="174" customFormat="1" ht="29.25" customHeight="1">
      <c r="A11" s="177">
        <v>8</v>
      </c>
      <c r="B11" s="649" t="s">
        <v>484</v>
      </c>
      <c r="C11" s="722" t="s">
        <v>379</v>
      </c>
      <c r="D11" s="647" t="s">
        <v>314</v>
      </c>
      <c r="E11" s="170">
        <v>39904</v>
      </c>
      <c r="F11" s="170">
        <v>41029</v>
      </c>
      <c r="G11" s="179">
        <v>1031</v>
      </c>
      <c r="H11" s="348">
        <v>0</v>
      </c>
      <c r="I11" s="188">
        <v>1</v>
      </c>
      <c r="J11" s="473">
        <v>1</v>
      </c>
      <c r="K11" s="180">
        <f>IF((G11-H11)*J11&lt;배점기준!$E$50*100,0,(G11-H11))</f>
        <v>1031</v>
      </c>
      <c r="L11" s="180">
        <f t="shared" si="0"/>
        <v>1031</v>
      </c>
      <c r="M11" s="171">
        <f>(IF(K11&lt;배점기준!$E$50*100,0,IF(K11&lt;배점기준!$F$50*100,배점기준!$E$51,IF(K11&lt;배점기준!$G$50*100,배점기준!$F$51,배점기준!$G$51))))</f>
        <v>1</v>
      </c>
      <c r="N11" s="189">
        <f t="shared" si="1"/>
        <v>1</v>
      </c>
      <c r="O11" s="187"/>
    </row>
    <row r="12" spans="1:20" s="174" customFormat="1" ht="29.25" customHeight="1">
      <c r="A12" s="177">
        <v>9</v>
      </c>
      <c r="B12" s="649" t="s">
        <v>485</v>
      </c>
      <c r="C12" s="722" t="s">
        <v>380</v>
      </c>
      <c r="D12" s="647" t="s">
        <v>315</v>
      </c>
      <c r="E12" s="170">
        <v>39790</v>
      </c>
      <c r="F12" s="170">
        <v>41049</v>
      </c>
      <c r="G12" s="179">
        <v>812</v>
      </c>
      <c r="H12" s="348">
        <v>0</v>
      </c>
      <c r="I12" s="188">
        <v>1</v>
      </c>
      <c r="J12" s="473">
        <v>1</v>
      </c>
      <c r="K12" s="180">
        <f>IF((G12-H12)*J12&lt;배점기준!$E$50*100,0,(G12-H12))</f>
        <v>812</v>
      </c>
      <c r="L12" s="180">
        <f t="shared" si="0"/>
        <v>812</v>
      </c>
      <c r="M12" s="171">
        <f>(IF(K12&lt;배점기준!$E$50*100,0,IF(K12&lt;배점기준!$F$50*100,배점기준!$E$51,IF(K12&lt;배점기준!$G$50*100,배점기준!$F$51,배점기준!$G$51))))</f>
        <v>0.7</v>
      </c>
      <c r="N12" s="189">
        <f t="shared" si="1"/>
        <v>0.7</v>
      </c>
      <c r="O12" s="187"/>
    </row>
    <row r="13" spans="1:20" s="174" customFormat="1" ht="29.25" customHeight="1">
      <c r="A13" s="177">
        <v>10</v>
      </c>
      <c r="B13" s="178" t="s">
        <v>491</v>
      </c>
      <c r="C13" s="649" t="s">
        <v>380</v>
      </c>
      <c r="D13" s="652" t="s">
        <v>490</v>
      </c>
      <c r="E13" s="170">
        <v>40262</v>
      </c>
      <c r="F13" s="170">
        <v>41090</v>
      </c>
      <c r="G13" s="179">
        <v>105</v>
      </c>
      <c r="H13" s="348">
        <v>0</v>
      </c>
      <c r="I13" s="188">
        <v>1</v>
      </c>
      <c r="J13" s="473">
        <v>1</v>
      </c>
      <c r="K13" s="180">
        <f>IF((G13-H13)*J13&lt;배점기준!$E$50*100,0,(G13-H13))</f>
        <v>105</v>
      </c>
      <c r="L13" s="180">
        <f>K13*I13</f>
        <v>105</v>
      </c>
      <c r="M13" s="171">
        <f>(IF(K13&lt;배점기준!$E$50*100,0,IF(K13&lt;배점기준!$F$50*100,배점기준!$E$51,IF(K13&lt;배점기준!$G$50*100,배점기준!$F$51,배점기준!$G$51))))</f>
        <v>0.7</v>
      </c>
      <c r="N13" s="189">
        <f t="shared" si="1"/>
        <v>0.7</v>
      </c>
      <c r="O13" s="187"/>
    </row>
    <row r="14" spans="1:20" s="172" customFormat="1" ht="29.25" customHeight="1">
      <c r="A14" s="177">
        <v>11</v>
      </c>
      <c r="B14" s="178" t="s">
        <v>477</v>
      </c>
      <c r="C14" s="722" t="s">
        <v>379</v>
      </c>
      <c r="D14" s="647" t="s">
        <v>314</v>
      </c>
      <c r="E14" s="170">
        <v>39650</v>
      </c>
      <c r="F14" s="170">
        <v>41172</v>
      </c>
      <c r="G14" s="179">
        <v>966</v>
      </c>
      <c r="H14" s="348">
        <v>0</v>
      </c>
      <c r="I14" s="188">
        <v>1</v>
      </c>
      <c r="J14" s="473">
        <v>1</v>
      </c>
      <c r="K14" s="180">
        <f>IF((G14-H14)*J14&lt;배점기준!$E$50*100,0,(G14-H14))</f>
        <v>966</v>
      </c>
      <c r="L14" s="180">
        <f t="shared" si="0"/>
        <v>966</v>
      </c>
      <c r="M14" s="171">
        <f>(IF(K14&lt;배점기준!$E$50*100,0,IF(K14&lt;배점기준!$F$50*100,배점기준!$E$51,IF(K14&lt;배점기준!$G$50*100,배점기준!$F$51,배점기준!$G$51))))</f>
        <v>0.7</v>
      </c>
      <c r="N14" s="189">
        <f t="shared" si="1"/>
        <v>0.7</v>
      </c>
      <c r="O14" s="187"/>
    </row>
    <row r="15" spans="1:20" s="174" customFormat="1" ht="29.25" customHeight="1">
      <c r="A15" s="177">
        <v>12</v>
      </c>
      <c r="B15" s="178" t="s">
        <v>478</v>
      </c>
      <c r="C15" s="722" t="s">
        <v>379</v>
      </c>
      <c r="D15" s="647" t="s">
        <v>314</v>
      </c>
      <c r="E15" s="176">
        <v>39374</v>
      </c>
      <c r="F15" s="176">
        <v>41234</v>
      </c>
      <c r="G15" s="179">
        <v>381</v>
      </c>
      <c r="H15" s="348">
        <v>0</v>
      </c>
      <c r="I15" s="188">
        <v>1</v>
      </c>
      <c r="J15" s="473">
        <v>1</v>
      </c>
      <c r="K15" s="180">
        <f>IF((G15-H15)*J15&lt;배점기준!$E$50*100,0,(G15-H15))</f>
        <v>381</v>
      </c>
      <c r="L15" s="180">
        <f>K15*I15</f>
        <v>381</v>
      </c>
      <c r="M15" s="171">
        <f>(IF(K15&lt;배점기준!$E$50*100,0,IF(K15&lt;배점기준!$F$50*100,배점기준!$E$51,IF(K15&lt;배점기준!$G$50*100,배점기준!$F$51,배점기준!$G$51))))</f>
        <v>0.7</v>
      </c>
      <c r="N15" s="189">
        <f t="shared" si="1"/>
        <v>0.7</v>
      </c>
      <c r="O15" s="187"/>
    </row>
    <row r="16" spans="1:20" s="174" customFormat="1" ht="29.25" customHeight="1">
      <c r="A16" s="177">
        <v>13</v>
      </c>
      <c r="B16" s="178" t="s">
        <v>479</v>
      </c>
      <c r="C16" s="722" t="s">
        <v>379</v>
      </c>
      <c r="D16" s="647" t="s">
        <v>316</v>
      </c>
      <c r="E16" s="176">
        <v>41046</v>
      </c>
      <c r="F16" s="176">
        <v>41321</v>
      </c>
      <c r="G16" s="179">
        <v>313</v>
      </c>
      <c r="H16" s="348">
        <v>0</v>
      </c>
      <c r="I16" s="188">
        <v>1</v>
      </c>
      <c r="J16" s="473">
        <v>1</v>
      </c>
      <c r="K16" s="180">
        <f>IF((G16-H16)*J16&lt;배점기준!$E$50*100,0,(G16-H16))</f>
        <v>313</v>
      </c>
      <c r="L16" s="180">
        <f t="shared" si="0"/>
        <v>313</v>
      </c>
      <c r="M16" s="171">
        <f>(IF(K16&lt;배점기준!$E$50*100,0,IF(K16&lt;배점기준!$F$50*100,배점기준!$E$51,IF(K16&lt;배점기준!$G$50*100,배점기준!$F$51,배점기준!$G$51))))</f>
        <v>0.7</v>
      </c>
      <c r="N16" s="189">
        <f t="shared" si="1"/>
        <v>0.7</v>
      </c>
      <c r="O16" s="187"/>
    </row>
    <row r="17" spans="1:15" s="174" customFormat="1" ht="29.25" customHeight="1">
      <c r="A17" s="177">
        <v>14</v>
      </c>
      <c r="B17" s="178" t="s">
        <v>480</v>
      </c>
      <c r="C17" s="722" t="s">
        <v>379</v>
      </c>
      <c r="D17" s="647" t="s">
        <v>314</v>
      </c>
      <c r="E17" s="176">
        <v>40014</v>
      </c>
      <c r="F17" s="176">
        <v>41517</v>
      </c>
      <c r="G17" s="179">
        <v>914</v>
      </c>
      <c r="H17" s="348">
        <v>0</v>
      </c>
      <c r="I17" s="188">
        <v>1</v>
      </c>
      <c r="J17" s="473">
        <v>1</v>
      </c>
      <c r="K17" s="180">
        <f>IF((G17-H17)*J17&lt;배점기준!$E$50*100,0,(G17-H17))</f>
        <v>914</v>
      </c>
      <c r="L17" s="180">
        <f t="shared" si="0"/>
        <v>914</v>
      </c>
      <c r="M17" s="171">
        <f>(IF(K17&lt;배점기준!$E$50*100,0,IF(K17&lt;배점기준!$F$50*100,배점기준!$E$51,IF(K17&lt;배점기준!$G$50*100,배점기준!$F$51,배점기준!$G$51))))</f>
        <v>0.7</v>
      </c>
      <c r="N17" s="189">
        <f t="shared" si="1"/>
        <v>0.7</v>
      </c>
      <c r="O17" s="187"/>
    </row>
    <row r="18" spans="1:15" s="174" customFormat="1" ht="29.25" customHeight="1">
      <c r="A18" s="177">
        <v>15</v>
      </c>
      <c r="B18" s="178" t="s">
        <v>481</v>
      </c>
      <c r="C18" s="722" t="s">
        <v>379</v>
      </c>
      <c r="D18" s="647" t="s">
        <v>314</v>
      </c>
      <c r="E18" s="176">
        <v>39812</v>
      </c>
      <c r="F18" s="176">
        <v>41631</v>
      </c>
      <c r="G18" s="179">
        <v>1755</v>
      </c>
      <c r="H18" s="348">
        <v>0</v>
      </c>
      <c r="I18" s="188">
        <v>1</v>
      </c>
      <c r="J18" s="473">
        <v>1</v>
      </c>
      <c r="K18" s="180">
        <f>IF((G18-H18)*J18&lt;배점기준!$E$50*100,0,(G18-H18))</f>
        <v>1755</v>
      </c>
      <c r="L18" s="180">
        <f>K18*I18</f>
        <v>1755</v>
      </c>
      <c r="M18" s="171">
        <f>(IF(K18&lt;배점기준!$E$50*100,0,IF(K18&lt;배점기준!$F$50*100,배점기준!$E$51,IF(K18&lt;배점기준!$G$50*100,배점기준!$F$51,배점기준!$G$51))))</f>
        <v>1</v>
      </c>
      <c r="N18" s="189">
        <f t="shared" si="1"/>
        <v>1</v>
      </c>
      <c r="O18" s="187"/>
    </row>
    <row r="19" spans="1:15" s="172" customFormat="1" ht="29.25" customHeight="1">
      <c r="A19" s="177">
        <v>16</v>
      </c>
      <c r="B19" s="649" t="s">
        <v>482</v>
      </c>
      <c r="C19" s="722" t="s">
        <v>379</v>
      </c>
      <c r="D19" s="647" t="s">
        <v>314</v>
      </c>
      <c r="E19" s="176">
        <v>40548</v>
      </c>
      <c r="F19" s="176">
        <v>41765</v>
      </c>
      <c r="G19" s="179">
        <v>316</v>
      </c>
      <c r="H19" s="348">
        <v>0</v>
      </c>
      <c r="I19" s="188">
        <v>1</v>
      </c>
      <c r="J19" s="473">
        <v>1</v>
      </c>
      <c r="K19" s="180">
        <f>IF((G19-H19)*J19&lt;배점기준!$E$50*100,0,(G19-H19))</f>
        <v>316</v>
      </c>
      <c r="L19" s="180">
        <f>K19*I19</f>
        <v>316</v>
      </c>
      <c r="M19" s="171">
        <f>(IF(K19&lt;배점기준!$E$50*100,0,IF(K19&lt;배점기준!$F$50*100,배점기준!$E$51,IF(K19&lt;배점기준!$G$50*100,배점기준!$F$51,배점기준!$G$51))))</f>
        <v>0.7</v>
      </c>
      <c r="N19" s="189">
        <f t="shared" si="1"/>
        <v>0.7</v>
      </c>
      <c r="O19" s="187"/>
    </row>
    <row r="20" spans="1:15" s="172" customFormat="1" ht="29.25" customHeight="1" thickBot="1">
      <c r="A20" s="177">
        <v>17</v>
      </c>
      <c r="B20" s="649" t="s">
        <v>483</v>
      </c>
      <c r="C20" s="723" t="s">
        <v>313</v>
      </c>
      <c r="D20" s="317" t="s">
        <v>314</v>
      </c>
      <c r="E20" s="176">
        <v>39944</v>
      </c>
      <c r="F20" s="176">
        <v>41894</v>
      </c>
      <c r="G20" s="179">
        <v>1914</v>
      </c>
      <c r="H20" s="348">
        <v>0</v>
      </c>
      <c r="I20" s="188">
        <v>1</v>
      </c>
      <c r="J20" s="473">
        <v>1</v>
      </c>
      <c r="K20" s="180">
        <f>IF((G20-H20)*J20&lt;배점기준!$E$50*100,0,(G20-H20))</f>
        <v>1914</v>
      </c>
      <c r="L20" s="180">
        <f>K20*I20</f>
        <v>1914</v>
      </c>
      <c r="M20" s="171">
        <f>(IF(K20&lt;배점기준!$E$50*100,0,IF(K20&lt;배점기준!$F$50*100,배점기준!$E$51,IF(K20&lt;배점기준!$G$50*100,배점기준!$F$51,배점기준!$G$51))))</f>
        <v>1</v>
      </c>
      <c r="N20" s="189">
        <f t="shared" si="1"/>
        <v>1</v>
      </c>
      <c r="O20" s="187"/>
    </row>
    <row r="21" spans="1:15" s="172" customFormat="1" ht="29.25" customHeight="1" thickBot="1">
      <c r="A21" s="959" t="s">
        <v>39</v>
      </c>
      <c r="B21" s="960"/>
      <c r="C21" s="960"/>
      <c r="D21" s="960"/>
      <c r="E21" s="960"/>
      <c r="F21" s="960"/>
      <c r="G21" s="960"/>
      <c r="H21" s="960"/>
      <c r="I21" s="961"/>
      <c r="J21" s="553"/>
      <c r="K21" s="554"/>
      <c r="L21" s="555">
        <f>SUM(L4:L20)</f>
        <v>17320</v>
      </c>
      <c r="M21" s="556"/>
      <c r="N21" s="557">
        <f>SUM(N4:N20)</f>
        <v>13.699999999999998</v>
      </c>
      <c r="O21" s="558"/>
    </row>
    <row r="22" spans="1:15" s="172" customFormat="1" ht="29.25" customHeight="1">
      <c r="A22" s="148"/>
      <c r="B22" s="159"/>
      <c r="C22" s="159"/>
      <c r="D22" s="159"/>
      <c r="E22" s="159"/>
      <c r="F22" s="159"/>
      <c r="G22" s="160"/>
      <c r="H22" s="149"/>
      <c r="I22" s="149"/>
      <c r="J22" s="149"/>
      <c r="K22" s="161"/>
      <c r="L22" s="161"/>
      <c r="M22" s="162"/>
      <c r="N22" s="163"/>
      <c r="O22" s="123"/>
    </row>
    <row r="23" spans="1:15" ht="15" customHeight="1"/>
  </sheetData>
  <mergeCells count="16">
    <mergeCell ref="A1:B1"/>
    <mergeCell ref="A2:A3"/>
    <mergeCell ref="B2:B3"/>
    <mergeCell ref="A21:I21"/>
    <mergeCell ref="D2:D3"/>
    <mergeCell ref="C2:C3"/>
    <mergeCell ref="H2:H3"/>
    <mergeCell ref="O2:O3"/>
    <mergeCell ref="M2:M3"/>
    <mergeCell ref="N2:N3"/>
    <mergeCell ref="E2:F2"/>
    <mergeCell ref="G2:G3"/>
    <mergeCell ref="K2:K3"/>
    <mergeCell ref="L2:L3"/>
    <mergeCell ref="I2:I3"/>
    <mergeCell ref="J2:J3"/>
  </mergeCells>
  <phoneticPr fontId="23" type="noConversion"/>
  <pageMargins left="0.74803149606299213" right="0.55118110236220474" top="1.1811023622047245" bottom="0.78740157480314965" header="0.51181102362204722" footer="0.51181102362204722"/>
  <pageSetup paperSize="9" scale="73" fitToHeight="3" orientation="landscape" r:id="rId1"/>
  <headerFooter alignWithMargins="0"/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T27"/>
  <sheetViews>
    <sheetView view="pageBreakPreview" topLeftCell="A4" zoomScale="80" zoomScaleNormal="115" workbookViewId="0">
      <selection activeCell="L25" sqref="L25"/>
    </sheetView>
  </sheetViews>
  <sheetFormatPr defaultRowHeight="12" customHeight="1"/>
  <cols>
    <col min="1" max="1" width="3.77734375" style="123" customWidth="1"/>
    <col min="2" max="2" width="30.109375" style="140" customWidth="1"/>
    <col min="3" max="3" width="22.5546875" style="140" customWidth="1"/>
    <col min="4" max="4" width="11" style="140" customWidth="1"/>
    <col min="5" max="5" width="10.77734375" style="140" customWidth="1"/>
    <col min="6" max="6" width="10.33203125" style="140" customWidth="1"/>
    <col min="7" max="7" width="7.77734375" style="136" customWidth="1"/>
    <col min="8" max="8" width="8.6640625" style="130" customWidth="1"/>
    <col min="9" max="9" width="4.6640625" style="130" customWidth="1"/>
    <col min="10" max="10" width="10.109375" style="130" bestFit="1" customWidth="1"/>
    <col min="11" max="13" width="7.77734375" style="130" customWidth="1"/>
    <col min="14" max="14" width="7.77734375" style="126" customWidth="1"/>
    <col min="15" max="15" width="5.109375" style="123" customWidth="1"/>
    <col min="16" max="16" width="1.44140625" style="123" customWidth="1"/>
    <col min="17" max="16384" width="8.88671875" style="123"/>
  </cols>
  <sheetData>
    <row r="1" spans="1:20" s="194" customFormat="1" ht="30" customHeight="1" thickBot="1">
      <c r="A1" s="958" t="s">
        <v>34</v>
      </c>
      <c r="B1" s="958"/>
      <c r="C1" s="190" t="str">
        <f>참여업체!D6</f>
        <v>B엔지니어링</v>
      </c>
      <c r="D1" s="191"/>
      <c r="E1" s="191"/>
      <c r="F1" s="191"/>
      <c r="G1" s="192"/>
      <c r="H1" s="193"/>
      <c r="I1" s="193"/>
      <c r="J1" s="193"/>
      <c r="L1" s="193"/>
      <c r="M1" s="193"/>
      <c r="N1" s="195"/>
    </row>
    <row r="2" spans="1:20" s="167" customFormat="1" ht="29.25" customHeight="1">
      <c r="A2" s="913" t="s">
        <v>3</v>
      </c>
      <c r="B2" s="915" t="s">
        <v>4</v>
      </c>
      <c r="C2" s="917" t="s">
        <v>5</v>
      </c>
      <c r="D2" s="917" t="s">
        <v>6</v>
      </c>
      <c r="E2" s="954" t="s">
        <v>30</v>
      </c>
      <c r="F2" s="955"/>
      <c r="G2" s="919" t="s">
        <v>223</v>
      </c>
      <c r="H2" s="962" t="s">
        <v>376</v>
      </c>
      <c r="I2" s="956" t="s">
        <v>35</v>
      </c>
      <c r="J2" s="919" t="s">
        <v>302</v>
      </c>
      <c r="K2" s="922" t="s">
        <v>40</v>
      </c>
      <c r="L2" s="922" t="s">
        <v>37</v>
      </c>
      <c r="M2" s="922" t="s">
        <v>36</v>
      </c>
      <c r="N2" s="922" t="s">
        <v>38</v>
      </c>
      <c r="O2" s="952" t="s">
        <v>7</v>
      </c>
    </row>
    <row r="3" spans="1:20" s="167" customFormat="1" ht="29.25" customHeight="1">
      <c r="A3" s="914"/>
      <c r="B3" s="916"/>
      <c r="C3" s="918"/>
      <c r="D3" s="918"/>
      <c r="E3" s="168" t="s">
        <v>31</v>
      </c>
      <c r="F3" s="168" t="s">
        <v>18</v>
      </c>
      <c r="G3" s="920"/>
      <c r="H3" s="963"/>
      <c r="I3" s="957"/>
      <c r="J3" s="920"/>
      <c r="K3" s="923"/>
      <c r="L3" s="923"/>
      <c r="M3" s="923"/>
      <c r="N3" s="923"/>
      <c r="O3" s="953"/>
      <c r="R3" s="167" t="s">
        <v>391</v>
      </c>
      <c r="T3" s="167" t="s">
        <v>392</v>
      </c>
    </row>
    <row r="4" spans="1:20" s="172" customFormat="1" ht="29.25" customHeight="1">
      <c r="A4" s="177">
        <v>1</v>
      </c>
      <c r="B4" s="660" t="s">
        <v>403</v>
      </c>
      <c r="C4" s="178"/>
      <c r="D4" s="317"/>
      <c r="E4" s="176"/>
      <c r="F4" s="176"/>
      <c r="G4" s="179"/>
      <c r="H4" s="348"/>
      <c r="I4" s="188"/>
      <c r="J4" s="473"/>
      <c r="K4" s="180"/>
      <c r="L4" s="180"/>
      <c r="M4" s="171"/>
      <c r="N4" s="189"/>
      <c r="O4" s="187"/>
      <c r="S4" s="172" t="s">
        <v>393</v>
      </c>
    </row>
    <row r="5" spans="1:20" s="172" customFormat="1" ht="29.25" customHeight="1">
      <c r="A5" s="177">
        <v>2</v>
      </c>
      <c r="B5" s="178"/>
      <c r="C5" s="178"/>
      <c r="D5" s="317"/>
      <c r="E5" s="170"/>
      <c r="F5" s="170"/>
      <c r="G5" s="179"/>
      <c r="H5" s="348"/>
      <c r="I5" s="188"/>
      <c r="J5" s="473"/>
      <c r="K5" s="180"/>
      <c r="L5" s="180"/>
      <c r="M5" s="171"/>
      <c r="N5" s="189"/>
      <c r="O5" s="187"/>
      <c r="R5" s="172" t="s">
        <v>394</v>
      </c>
      <c r="S5" s="172">
        <v>0.7</v>
      </c>
    </row>
    <row r="6" spans="1:20" s="172" customFormat="1" ht="29.25" customHeight="1">
      <c r="A6" s="177">
        <v>3</v>
      </c>
      <c r="B6" s="178"/>
      <c r="C6" s="178"/>
      <c r="D6" s="317"/>
      <c r="E6" s="170"/>
      <c r="F6" s="170"/>
      <c r="G6" s="179"/>
      <c r="H6" s="348"/>
      <c r="I6" s="188"/>
      <c r="J6" s="473"/>
      <c r="K6" s="180"/>
      <c r="L6" s="180"/>
      <c r="M6" s="171"/>
      <c r="N6" s="189"/>
      <c r="O6" s="187"/>
      <c r="R6" s="172" t="s">
        <v>395</v>
      </c>
      <c r="S6" s="172">
        <v>1</v>
      </c>
    </row>
    <row r="7" spans="1:20" s="174" customFormat="1" ht="29.25" customHeight="1">
      <c r="A7" s="177">
        <v>4</v>
      </c>
      <c r="B7" s="178"/>
      <c r="C7" s="178"/>
      <c r="D7" s="317"/>
      <c r="E7" s="176"/>
      <c r="F7" s="176"/>
      <c r="G7" s="179"/>
      <c r="H7" s="348"/>
      <c r="I7" s="188"/>
      <c r="J7" s="473"/>
      <c r="K7" s="180"/>
      <c r="L7" s="180"/>
      <c r="M7" s="171"/>
      <c r="N7" s="189"/>
      <c r="O7" s="187"/>
      <c r="R7" s="174" t="s">
        <v>396</v>
      </c>
      <c r="S7" s="174">
        <v>1.3</v>
      </c>
    </row>
    <row r="8" spans="1:20" s="174" customFormat="1" ht="29.25" customHeight="1">
      <c r="A8" s="177">
        <v>5</v>
      </c>
      <c r="B8" s="178"/>
      <c r="C8" s="178"/>
      <c r="D8" s="317"/>
      <c r="E8" s="176"/>
      <c r="F8" s="176"/>
      <c r="G8" s="179"/>
      <c r="H8" s="348"/>
      <c r="I8" s="188"/>
      <c r="J8" s="473"/>
      <c r="K8" s="180"/>
      <c r="L8" s="180"/>
      <c r="M8" s="171"/>
      <c r="N8" s="189"/>
      <c r="O8" s="187"/>
    </row>
    <row r="9" spans="1:20" s="174" customFormat="1" ht="29.25" customHeight="1">
      <c r="A9" s="177">
        <v>6</v>
      </c>
      <c r="B9" s="178"/>
      <c r="C9" s="178"/>
      <c r="D9" s="317"/>
      <c r="E9" s="170"/>
      <c r="F9" s="170"/>
      <c r="G9" s="179"/>
      <c r="H9" s="348"/>
      <c r="I9" s="188"/>
      <c r="J9" s="473"/>
      <c r="K9" s="180"/>
      <c r="L9" s="180"/>
      <c r="M9" s="171"/>
      <c r="N9" s="189"/>
      <c r="O9" s="187"/>
    </row>
    <row r="10" spans="1:20" s="172" customFormat="1" ht="29.25" customHeight="1">
      <c r="A10" s="177">
        <v>7</v>
      </c>
      <c r="B10" s="178"/>
      <c r="C10" s="178"/>
      <c r="D10" s="317"/>
      <c r="E10" s="170"/>
      <c r="F10" s="170"/>
      <c r="G10" s="179"/>
      <c r="H10" s="348"/>
      <c r="I10" s="188"/>
      <c r="J10" s="473"/>
      <c r="K10" s="180"/>
      <c r="L10" s="180"/>
      <c r="M10" s="171"/>
      <c r="N10" s="189"/>
      <c r="O10" s="187"/>
    </row>
    <row r="11" spans="1:20" s="174" customFormat="1" ht="29.25" customHeight="1">
      <c r="A11" s="177">
        <v>8</v>
      </c>
      <c r="B11" s="178"/>
      <c r="C11" s="178"/>
      <c r="D11" s="317"/>
      <c r="E11" s="170"/>
      <c r="F11" s="170"/>
      <c r="G11" s="179"/>
      <c r="H11" s="348"/>
      <c r="I11" s="188"/>
      <c r="J11" s="473"/>
      <c r="K11" s="180"/>
      <c r="L11" s="180"/>
      <c r="M11" s="171"/>
      <c r="N11" s="189"/>
      <c r="O11" s="187"/>
    </row>
    <row r="12" spans="1:20" s="174" customFormat="1" ht="29.25" customHeight="1">
      <c r="A12" s="177">
        <v>9</v>
      </c>
      <c r="B12" s="178"/>
      <c r="C12" s="178"/>
      <c r="D12" s="317"/>
      <c r="E12" s="170"/>
      <c r="F12" s="170"/>
      <c r="G12" s="179"/>
      <c r="H12" s="348"/>
      <c r="I12" s="188"/>
      <c r="J12" s="473"/>
      <c r="K12" s="180"/>
      <c r="L12" s="180"/>
      <c r="M12" s="171"/>
      <c r="N12" s="189"/>
      <c r="O12" s="187"/>
    </row>
    <row r="13" spans="1:20" s="174" customFormat="1" ht="29.25" customHeight="1">
      <c r="A13" s="177">
        <v>10</v>
      </c>
      <c r="B13" s="178"/>
      <c r="C13" s="178"/>
      <c r="D13" s="317"/>
      <c r="E13" s="170"/>
      <c r="F13" s="170"/>
      <c r="G13" s="179"/>
      <c r="H13" s="348"/>
      <c r="I13" s="188"/>
      <c r="J13" s="473"/>
      <c r="K13" s="180"/>
      <c r="L13" s="180"/>
      <c r="M13" s="171"/>
      <c r="N13" s="189"/>
      <c r="O13" s="187"/>
    </row>
    <row r="14" spans="1:20" s="172" customFormat="1" ht="29.25" customHeight="1">
      <c r="A14" s="177">
        <v>11</v>
      </c>
      <c r="B14" s="178"/>
      <c r="C14" s="178"/>
      <c r="D14" s="317"/>
      <c r="E14" s="176"/>
      <c r="F14" s="176"/>
      <c r="G14" s="179"/>
      <c r="H14" s="348"/>
      <c r="I14" s="188"/>
      <c r="J14" s="473"/>
      <c r="K14" s="180"/>
      <c r="L14" s="180"/>
      <c r="M14" s="171"/>
      <c r="N14" s="189"/>
      <c r="O14" s="187"/>
    </row>
    <row r="15" spans="1:20" s="174" customFormat="1" ht="29.25" customHeight="1">
      <c r="A15" s="177">
        <v>12</v>
      </c>
      <c r="B15" s="178"/>
      <c r="C15" s="178"/>
      <c r="D15" s="317"/>
      <c r="E15" s="176"/>
      <c r="F15" s="176"/>
      <c r="G15" s="179"/>
      <c r="H15" s="348"/>
      <c r="I15" s="188"/>
      <c r="J15" s="473"/>
      <c r="K15" s="180"/>
      <c r="L15" s="180"/>
      <c r="M15" s="171"/>
      <c r="N15" s="189"/>
      <c r="O15" s="187"/>
    </row>
    <row r="16" spans="1:20" s="174" customFormat="1" ht="29.25" customHeight="1">
      <c r="A16" s="177">
        <v>13</v>
      </c>
      <c r="B16" s="178"/>
      <c r="C16" s="178"/>
      <c r="D16" s="317"/>
      <c r="E16" s="176"/>
      <c r="F16" s="176"/>
      <c r="G16" s="179"/>
      <c r="H16" s="348"/>
      <c r="I16" s="188"/>
      <c r="J16" s="473"/>
      <c r="K16" s="180"/>
      <c r="L16" s="180"/>
      <c r="M16" s="171"/>
      <c r="N16" s="189"/>
      <c r="O16" s="187"/>
    </row>
    <row r="17" spans="1:16" s="174" customFormat="1" ht="29.25" customHeight="1">
      <c r="A17" s="177">
        <v>14</v>
      </c>
      <c r="B17" s="178"/>
      <c r="C17" s="178"/>
      <c r="D17" s="317"/>
      <c r="E17" s="176"/>
      <c r="F17" s="176"/>
      <c r="G17" s="179"/>
      <c r="H17" s="348"/>
      <c r="I17" s="188"/>
      <c r="J17" s="473"/>
      <c r="K17" s="180"/>
      <c r="L17" s="180"/>
      <c r="M17" s="171"/>
      <c r="N17" s="189"/>
      <c r="O17" s="187"/>
    </row>
    <row r="18" spans="1:16" s="174" customFormat="1" ht="29.25" customHeight="1">
      <c r="A18" s="177">
        <v>15</v>
      </c>
      <c r="B18" s="178"/>
      <c r="C18" s="178"/>
      <c r="D18" s="317"/>
      <c r="E18" s="176"/>
      <c r="F18" s="176"/>
      <c r="G18" s="179"/>
      <c r="H18" s="348"/>
      <c r="I18" s="188"/>
      <c r="J18" s="473"/>
      <c r="K18" s="180"/>
      <c r="L18" s="180"/>
      <c r="M18" s="171"/>
      <c r="N18" s="189"/>
      <c r="O18" s="187"/>
    </row>
    <row r="19" spans="1:16" s="172" customFormat="1" ht="29.25" customHeight="1" thickBot="1">
      <c r="A19" s="177"/>
      <c r="B19" s="178"/>
      <c r="C19" s="178"/>
      <c r="D19" s="317"/>
      <c r="E19" s="176"/>
      <c r="F19" s="176"/>
      <c r="G19" s="179"/>
      <c r="H19" s="348"/>
      <c r="I19" s="188"/>
      <c r="J19" s="473"/>
      <c r="K19" s="180"/>
      <c r="L19" s="180"/>
      <c r="M19" s="171"/>
      <c r="N19" s="189"/>
      <c r="O19" s="187"/>
    </row>
    <row r="20" spans="1:16" s="172" customFormat="1" ht="29.25" customHeight="1" thickBot="1">
      <c r="A20" s="959" t="s">
        <v>39</v>
      </c>
      <c r="B20" s="960"/>
      <c r="C20" s="960"/>
      <c r="D20" s="960"/>
      <c r="E20" s="960"/>
      <c r="F20" s="960"/>
      <c r="G20" s="960"/>
      <c r="H20" s="960"/>
      <c r="I20" s="961"/>
      <c r="J20" s="553"/>
      <c r="K20" s="554"/>
      <c r="L20" s="555">
        <f>SUM(L4:L19)</f>
        <v>0</v>
      </c>
      <c r="M20" s="556"/>
      <c r="N20" s="557">
        <f>SUM(N4:N19)</f>
        <v>0</v>
      </c>
      <c r="O20" s="558"/>
    </row>
    <row r="21" spans="1:16" s="172" customFormat="1" ht="29.25" customHeight="1">
      <c r="A21" s="148"/>
      <c r="B21" s="159"/>
      <c r="C21" s="159"/>
      <c r="D21" s="159"/>
      <c r="E21" s="159"/>
      <c r="F21" s="159"/>
      <c r="G21" s="160"/>
      <c r="H21" s="149"/>
      <c r="I21" s="149"/>
      <c r="J21" s="149"/>
      <c r="K21" s="161"/>
      <c r="L21" s="161"/>
      <c r="M21" s="162"/>
      <c r="N21" s="163"/>
      <c r="O21" s="123"/>
    </row>
    <row r="22" spans="1:16" s="183" customFormat="1" ht="20.25" customHeight="1">
      <c r="B22" s="140"/>
      <c r="C22" s="184"/>
      <c r="D22" s="184"/>
      <c r="E22" s="184"/>
      <c r="F22" s="184"/>
      <c r="G22" s="197"/>
      <c r="H22" s="185"/>
      <c r="I22" s="185"/>
      <c r="J22" s="185"/>
      <c r="K22" s="185"/>
      <c r="L22" s="185"/>
      <c r="M22" s="185"/>
      <c r="N22" s="186"/>
    </row>
    <row r="23" spans="1:16" s="153" customFormat="1" ht="18.75" customHeight="1">
      <c r="A23" s="123"/>
      <c r="B23" s="140"/>
      <c r="C23" s="140"/>
      <c r="D23" s="140"/>
      <c r="E23" s="140"/>
      <c r="F23" s="140"/>
      <c r="G23" s="136"/>
      <c r="H23" s="130"/>
      <c r="I23" s="130"/>
      <c r="J23" s="130"/>
      <c r="K23" s="130"/>
      <c r="L23" s="130"/>
      <c r="M23" s="130"/>
      <c r="N23" s="126"/>
      <c r="O23" s="123"/>
      <c r="P23" s="154"/>
    </row>
    <row r="24" spans="1:16" s="183" customFormat="1" ht="12" customHeight="1">
      <c r="A24" s="123"/>
      <c r="B24" s="140"/>
      <c r="C24" s="140"/>
      <c r="D24" s="140"/>
      <c r="E24" s="140"/>
      <c r="F24" s="140"/>
      <c r="G24" s="136"/>
      <c r="H24" s="130"/>
      <c r="I24" s="130"/>
      <c r="J24" s="130"/>
      <c r="K24" s="130"/>
      <c r="L24" s="130"/>
      <c r="M24" s="130"/>
      <c r="N24" s="126"/>
      <c r="O24" s="123"/>
    </row>
    <row r="25" spans="1:16" s="183" customFormat="1" ht="15" customHeight="1">
      <c r="A25" s="123"/>
      <c r="B25" s="140"/>
      <c r="C25" s="140"/>
      <c r="D25" s="140"/>
      <c r="E25" s="140"/>
      <c r="F25" s="140"/>
      <c r="G25" s="136"/>
      <c r="H25" s="130"/>
      <c r="I25" s="130"/>
      <c r="J25" s="130"/>
      <c r="K25" s="130"/>
      <c r="L25" s="130"/>
      <c r="M25" s="130"/>
      <c r="N25" s="126"/>
      <c r="O25" s="123"/>
    </row>
    <row r="26" spans="1:16" s="183" customFormat="1" ht="15" customHeight="1">
      <c r="A26" s="123"/>
      <c r="B26" s="140"/>
      <c r="C26" s="140"/>
      <c r="D26" s="140"/>
      <c r="E26" s="140"/>
      <c r="F26" s="140"/>
      <c r="G26" s="136"/>
      <c r="H26" s="130"/>
      <c r="I26" s="130"/>
      <c r="J26" s="130"/>
      <c r="K26" s="130"/>
      <c r="L26" s="130"/>
      <c r="M26" s="130"/>
      <c r="N26" s="126"/>
      <c r="O26" s="123"/>
    </row>
    <row r="27" spans="1:16" ht="15" customHeight="1"/>
  </sheetData>
  <mergeCells count="16">
    <mergeCell ref="A1:B1"/>
    <mergeCell ref="A2:A3"/>
    <mergeCell ref="B2:B3"/>
    <mergeCell ref="C2:C3"/>
    <mergeCell ref="D2:D3"/>
    <mergeCell ref="M2:M3"/>
    <mergeCell ref="N2:N3"/>
    <mergeCell ref="O2:O3"/>
    <mergeCell ref="A20:I20"/>
    <mergeCell ref="G2:G3"/>
    <mergeCell ref="H2:H3"/>
    <mergeCell ref="I2:I3"/>
    <mergeCell ref="J2:J3"/>
    <mergeCell ref="K2:K3"/>
    <mergeCell ref="L2:L3"/>
    <mergeCell ref="E2:F2"/>
  </mergeCells>
  <phoneticPr fontId="2" type="noConversion"/>
  <pageMargins left="0.74803149606299213" right="0.55118110236220474" top="1.1811023622047245" bottom="0.78740157480314965" header="0.51181102362204722" footer="0.51181102362204722"/>
  <pageSetup paperSize="9" scale="73" fitToHeight="3" orientation="landscape" r:id="rId1"/>
  <headerFooter alignWithMargins="0"/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10"/>
  </sheetPr>
  <dimension ref="A1:R39"/>
  <sheetViews>
    <sheetView view="pageBreakPreview" zoomScaleNormal="100" zoomScaleSheetLayoutView="100" workbookViewId="0">
      <selection activeCell="I10" sqref="I10"/>
    </sheetView>
  </sheetViews>
  <sheetFormatPr defaultRowHeight="15.95" customHeight="1"/>
  <cols>
    <col min="1" max="1" width="3.77734375" style="25" customWidth="1"/>
    <col min="2" max="2" width="19.77734375" style="25" customWidth="1"/>
    <col min="3" max="6" width="10" style="25" customWidth="1"/>
    <col min="7" max="7" width="10" style="84" customWidth="1"/>
    <col min="8" max="8" width="10" style="75" customWidth="1"/>
    <col min="9" max="9" width="10" style="25" customWidth="1"/>
    <col min="10" max="10" width="8" style="25" customWidth="1"/>
    <col min="11" max="11" width="9" style="91" customWidth="1"/>
    <col min="12" max="12" width="9.109375" style="25" customWidth="1"/>
    <col min="13" max="13" width="13.33203125" style="2" customWidth="1"/>
    <col min="14" max="14" width="7.77734375" style="16" customWidth="1"/>
    <col min="15" max="16" width="9" style="16" bestFit="1" customWidth="1"/>
    <col min="17" max="18" width="7.77734375" style="16" customWidth="1"/>
    <col min="19" max="19" width="8.88671875" style="2"/>
    <col min="20" max="20" width="3.33203125" style="2" customWidth="1"/>
    <col min="21" max="23" width="11.88671875" style="2" customWidth="1"/>
    <col min="24" max="16384" width="8.88671875" style="2"/>
  </cols>
  <sheetData>
    <row r="1" spans="1:18" s="8" customFormat="1" ht="18.75" customHeight="1">
      <c r="A1" s="552" t="s">
        <v>340</v>
      </c>
      <c r="B1" s="77"/>
      <c r="C1" s="77"/>
      <c r="D1" s="77"/>
      <c r="E1" s="77"/>
      <c r="F1" s="77"/>
      <c r="G1" s="92"/>
      <c r="H1" s="78"/>
      <c r="I1" s="77"/>
      <c r="J1" s="77"/>
      <c r="K1" s="77"/>
      <c r="L1" s="77"/>
      <c r="N1" s="15"/>
      <c r="O1" s="15"/>
      <c r="P1" s="15"/>
      <c r="Q1" s="15"/>
      <c r="R1" s="15"/>
    </row>
    <row r="2" spans="1:18" s="8" customFormat="1" ht="9" customHeight="1">
      <c r="A2" s="76"/>
      <c r="B2" s="77"/>
      <c r="C2" s="77"/>
      <c r="D2" s="77"/>
      <c r="E2" s="77"/>
      <c r="F2" s="77"/>
      <c r="G2" s="92"/>
      <c r="H2" s="78"/>
      <c r="I2" s="77"/>
      <c r="J2" s="77"/>
      <c r="K2" s="77"/>
      <c r="L2" s="77"/>
      <c r="N2" s="15"/>
      <c r="O2" s="15"/>
      <c r="P2" s="15"/>
      <c r="Q2" s="15"/>
      <c r="R2" s="15"/>
    </row>
    <row r="3" spans="1:18" s="8" customFormat="1" ht="22.5" customHeight="1">
      <c r="A3" s="77"/>
      <c r="B3" s="93" t="s">
        <v>517</v>
      </c>
      <c r="C3" s="77"/>
      <c r="D3" s="77"/>
      <c r="E3" s="77"/>
      <c r="F3" s="77"/>
      <c r="G3" s="92"/>
      <c r="H3" s="78"/>
      <c r="I3" s="77"/>
      <c r="J3" s="77"/>
      <c r="K3" s="77"/>
      <c r="L3" s="77"/>
    </row>
    <row r="4" spans="1:18" s="4" customFormat="1" ht="28.5" customHeight="1">
      <c r="A4" s="26"/>
      <c r="B4" s="967" t="s">
        <v>43</v>
      </c>
      <c r="C4" s="967" t="s">
        <v>141</v>
      </c>
      <c r="D4" s="969"/>
      <c r="E4" s="970" t="s">
        <v>50</v>
      </c>
      <c r="F4" s="970"/>
      <c r="G4" s="970"/>
      <c r="H4" s="875" t="s">
        <v>64</v>
      </c>
      <c r="I4" s="974" t="s">
        <v>264</v>
      </c>
      <c r="J4" s="975"/>
      <c r="K4" s="976"/>
      <c r="L4" s="971" t="s">
        <v>44</v>
      </c>
    </row>
    <row r="5" spans="1:18" s="4" customFormat="1" ht="28.5" customHeight="1">
      <c r="A5" s="26"/>
      <c r="B5" s="968"/>
      <c r="C5" s="355" t="s">
        <v>47</v>
      </c>
      <c r="D5" s="356" t="s">
        <v>48</v>
      </c>
      <c r="E5" s="357" t="s">
        <v>47</v>
      </c>
      <c r="F5" s="357" t="s">
        <v>48</v>
      </c>
      <c r="G5" s="358" t="s">
        <v>74</v>
      </c>
      <c r="H5" s="871"/>
      <c r="I5" s="422" t="s">
        <v>265</v>
      </c>
      <c r="J5" s="370" t="s">
        <v>143</v>
      </c>
      <c r="K5" s="372" t="s">
        <v>238</v>
      </c>
      <c r="L5" s="971"/>
    </row>
    <row r="6" spans="1:18" s="4" customFormat="1" ht="28.5" customHeight="1">
      <c r="A6" s="26"/>
      <c r="B6" s="709" t="str">
        <f>참여업체!C6</f>
        <v>A엔지니어링</v>
      </c>
      <c r="C6" s="250">
        <v>0</v>
      </c>
      <c r="D6" s="251">
        <v>0</v>
      </c>
      <c r="E6" s="706">
        <f>((CEILING(C6/30,1)*배점기준!$E$57))</f>
        <v>0</v>
      </c>
      <c r="F6" s="252">
        <f>(CEILING(D6/90,1)*배점기준!$E$59)</f>
        <v>0</v>
      </c>
      <c r="G6" s="704">
        <f>E6+F6</f>
        <v>0</v>
      </c>
      <c r="H6" s="239">
        <v>0.9</v>
      </c>
      <c r="I6" s="745">
        <f>부실벌점!E5</f>
        <v>0</v>
      </c>
      <c r="J6" s="746">
        <f>부실벌점!F5</f>
        <v>0</v>
      </c>
      <c r="K6" s="977">
        <f>부실벌점!F16</f>
        <v>0</v>
      </c>
      <c r="L6" s="964">
        <f>IF(7+(G6*H6+G7*H7+G8*H8)+(J6*H6+J7*H7+J8*H8)+K6&lt;0,0,7+(G6*H6+G7*H7+G8*H8)+(J6*H6+J7*H7+J8*H8)+K6)</f>
        <v>7</v>
      </c>
    </row>
    <row r="7" spans="1:18" s="4" customFormat="1" ht="28.5" customHeight="1">
      <c r="A7" s="26"/>
      <c r="B7" s="710" t="str">
        <f>참여업체!D6</f>
        <v>B엔지니어링</v>
      </c>
      <c r="C7" s="253">
        <v>0</v>
      </c>
      <c r="D7" s="254">
        <v>0</v>
      </c>
      <c r="E7" s="707">
        <f>((CEILING(C7/30,1)*배점기준!$E$57))</f>
        <v>0</v>
      </c>
      <c r="F7" s="255">
        <f>(CEILING(D7/90,1)*배점기준!$E$59)</f>
        <v>0</v>
      </c>
      <c r="G7" s="705">
        <f>E7+F7</f>
        <v>0</v>
      </c>
      <c r="H7" s="241">
        <v>0.1</v>
      </c>
      <c r="I7" s="747">
        <f>부실벌점!E6</f>
        <v>0.12</v>
      </c>
      <c r="J7" s="748">
        <f>부실벌점!F6</f>
        <v>0</v>
      </c>
      <c r="K7" s="978"/>
      <c r="L7" s="965"/>
    </row>
    <row r="8" spans="1:18" ht="28.5" customHeight="1">
      <c r="B8" s="242"/>
      <c r="C8" s="256"/>
      <c r="D8" s="257"/>
      <c r="E8" s="258"/>
      <c r="F8" s="258"/>
      <c r="G8" s="259"/>
      <c r="H8" s="243"/>
      <c r="I8" s="749"/>
      <c r="J8" s="750">
        <f>부실벌점!F7</f>
        <v>0</v>
      </c>
      <c r="K8" s="979"/>
      <c r="L8" s="966"/>
    </row>
    <row r="9" spans="1:18" ht="12" customHeight="1">
      <c r="B9" s="91"/>
    </row>
    <row r="10" spans="1:18" ht="28.5" customHeight="1">
      <c r="B10" s="93" t="s">
        <v>162</v>
      </c>
      <c r="C10" s="93"/>
      <c r="D10" s="94"/>
      <c r="E10" s="94"/>
      <c r="F10" s="94"/>
      <c r="G10" s="94"/>
      <c r="H10" s="94"/>
      <c r="I10" s="77"/>
    </row>
    <row r="11" spans="1:18" ht="28.5" customHeight="1">
      <c r="B11" s="967" t="s">
        <v>43</v>
      </c>
      <c r="C11" s="360" t="s">
        <v>193</v>
      </c>
      <c r="D11" s="361" t="s">
        <v>104</v>
      </c>
      <c r="E11" s="362" t="s">
        <v>105</v>
      </c>
      <c r="F11" s="360" t="s">
        <v>103</v>
      </c>
      <c r="G11" s="361" t="s">
        <v>104</v>
      </c>
      <c r="H11" s="363" t="s">
        <v>105</v>
      </c>
      <c r="I11" s="364" t="s">
        <v>163</v>
      </c>
      <c r="J11" s="875" t="s">
        <v>64</v>
      </c>
      <c r="K11" s="972" t="s">
        <v>44</v>
      </c>
    </row>
    <row r="12" spans="1:18" ht="28.5" customHeight="1">
      <c r="B12" s="968"/>
      <c r="C12" s="365" t="s">
        <v>62</v>
      </c>
      <c r="D12" s="366" t="s">
        <v>62</v>
      </c>
      <c r="E12" s="367" t="s">
        <v>62</v>
      </c>
      <c r="F12" s="365" t="s">
        <v>50</v>
      </c>
      <c r="G12" s="366" t="s">
        <v>50</v>
      </c>
      <c r="H12" s="368" t="s">
        <v>50</v>
      </c>
      <c r="I12" s="369" t="s">
        <v>50</v>
      </c>
      <c r="J12" s="871"/>
      <c r="K12" s="973"/>
    </row>
    <row r="13" spans="1:18" ht="28.5" customHeight="1">
      <c r="B13" s="709" t="str">
        <f>B6</f>
        <v>A엔지니어링</v>
      </c>
      <c r="C13" s="262"/>
      <c r="D13" s="263"/>
      <c r="E13" s="264" t="s">
        <v>121</v>
      </c>
      <c r="F13" s="271">
        <f>IF(OR(C13=C$22,C13=C$23,C13=C$24,C13=C$25,C13=C$26,C13=C$27,C13=C$28),3,IF(OR(C13=C$29,C13=C$30,C13=C$31),2.7,IF(OR(C13=C$32,C13=C$33,C13=C$34,C13=C$35,C13=C$36,C13=C$37),2.4,IF(C13=C$38,2.1,0))))</f>
        <v>0</v>
      </c>
      <c r="G13" s="272">
        <f>IF(OR(D13=D$22,D13=D$23,D13=D$24,D13=D$25),3,IF(D13=D$26,2.7,IF(OR(D13=D$27,D13=D$28,D13=D$29,D13=D$30,D13=D$31),2.4,IF(D13=D$32,2.1,0))))</f>
        <v>0</v>
      </c>
      <c r="H13" s="277">
        <f>IF(OR(E13=E$22,E13=E$23,E13=E$24,E13=E$25,E13=E$26,E13=E$27,E13=E$28),3,IF(OR(E13=E$29,E13=E$30,E13=E$31),2.7,IF(OR(E13=E$32,E13=E$33,E13=E$34,E13=E$35,E13=E$36,E13=E$37),2.4,IF(E13=E$38,2.1,0))))</f>
        <v>2.7</v>
      </c>
      <c r="I13" s="260">
        <f>MAX(F13:H13)</f>
        <v>2.7</v>
      </c>
      <c r="J13" s="239">
        <f>참여업체!$C$7</f>
        <v>0.9</v>
      </c>
      <c r="K13" s="964">
        <f>I13*J13+I14*J14+I15*J15</f>
        <v>2.7300000000000004</v>
      </c>
    </row>
    <row r="14" spans="1:18" ht="28.5" customHeight="1">
      <c r="B14" s="710" t="str">
        <f>참여업체!D6</f>
        <v>B엔지니어링</v>
      </c>
      <c r="C14" s="265"/>
      <c r="D14" s="266"/>
      <c r="E14" s="267" t="s">
        <v>113</v>
      </c>
      <c r="F14" s="273">
        <f>IF(OR(C14=C$22,C14=C$23,C14=C$24,C14=C$25,C14=C$26,C14=C$27,C14=C$28),3,IF(OR(C14=C$29,C14=C$30,C14=C$31),2.7,IF(OR(C14=C$32,C14=C$33,C14=C$34,C14=C$35,C14=C$36,C14=C$37),2.4,IF(C14=C$38,2.1,0))))</f>
        <v>0</v>
      </c>
      <c r="G14" s="274">
        <f>IF(OR(D14=D$22,D14=D$23,D14=D$24,D14=D$25),3,IF(D14=D$26,2.7,IF(OR(D14=D$27,D14=D$28,D14=D$29,D14=D$30,D14=D$31),2.4,IF(D14=D$32,2.1,0))))</f>
        <v>0</v>
      </c>
      <c r="H14" s="278">
        <f>IF(OR(E14=E$22,E14=E$23,E14=E$24,E14=E$25,E14=E$26,E14=E$27,E14=E$28),3,IF(OR(E14=E$29,E14=E$30,E14=E$31),2.7,IF(OR(E14=E$32,E14=E$33,E14=E$34,E14=E$35,E14=E$36,E14=E$37),2.4,IF(E14=E$38,2.1,0))))</f>
        <v>3</v>
      </c>
      <c r="I14" s="261">
        <f>MAX(F14:H14)</f>
        <v>3</v>
      </c>
      <c r="J14" s="241">
        <f>참여업체!D7</f>
        <v>0.1</v>
      </c>
      <c r="K14" s="965"/>
    </row>
    <row r="15" spans="1:18" ht="28.5" customHeight="1">
      <c r="B15" s="242"/>
      <c r="C15" s="268"/>
      <c r="D15" s="269"/>
      <c r="E15" s="270"/>
      <c r="F15" s="275"/>
      <c r="G15" s="276"/>
      <c r="H15" s="279"/>
      <c r="I15" s="280"/>
      <c r="J15" s="243"/>
      <c r="K15" s="966"/>
    </row>
    <row r="16" spans="1:18" ht="11.25" customHeight="1"/>
    <row r="17" spans="1:14" s="123" customFormat="1" ht="15" customHeight="1">
      <c r="A17" s="150" t="s">
        <v>192</v>
      </c>
      <c r="B17" s="150" t="s">
        <v>194</v>
      </c>
      <c r="C17" s="139"/>
      <c r="D17" s="124"/>
      <c r="E17" s="124"/>
      <c r="F17" s="124"/>
      <c r="G17" s="124"/>
      <c r="H17" s="124"/>
      <c r="I17" s="124"/>
      <c r="J17" s="124"/>
      <c r="K17" s="125"/>
      <c r="L17" s="126"/>
      <c r="M17" s="126"/>
      <c r="N17" s="126"/>
    </row>
    <row r="18" spans="1:14" ht="15.95" customHeight="1">
      <c r="A18" s="150" t="s">
        <v>195</v>
      </c>
      <c r="B18" s="150" t="s">
        <v>42</v>
      </c>
    </row>
    <row r="19" spans="1:14" ht="15.95" customHeight="1">
      <c r="A19" s="150" t="s">
        <v>199</v>
      </c>
      <c r="B19" s="150" t="s">
        <v>200</v>
      </c>
    </row>
    <row r="20" spans="1:14" ht="15.95" customHeight="1" thickBot="1"/>
    <row r="21" spans="1:14" ht="15.95" customHeight="1">
      <c r="C21" s="96" t="s">
        <v>103</v>
      </c>
      <c r="D21" s="97" t="s">
        <v>104</v>
      </c>
      <c r="E21" s="98" t="s">
        <v>105</v>
      </c>
    </row>
    <row r="22" spans="1:14" ht="15.95" customHeight="1">
      <c r="C22" s="99" t="s">
        <v>106</v>
      </c>
      <c r="D22" s="95" t="s">
        <v>107</v>
      </c>
      <c r="E22" s="100" t="s">
        <v>106</v>
      </c>
    </row>
    <row r="23" spans="1:14" ht="15.95" customHeight="1">
      <c r="C23" s="99" t="s">
        <v>126</v>
      </c>
      <c r="D23" s="95" t="s">
        <v>108</v>
      </c>
      <c r="E23" s="100" t="s">
        <v>126</v>
      </c>
    </row>
    <row r="24" spans="1:14" ht="15.95" customHeight="1">
      <c r="C24" s="99" t="s">
        <v>127</v>
      </c>
      <c r="D24" s="95" t="s">
        <v>109</v>
      </c>
      <c r="E24" s="100" t="s">
        <v>127</v>
      </c>
    </row>
    <row r="25" spans="1:14" ht="15.95" customHeight="1">
      <c r="C25" s="99" t="s">
        <v>128</v>
      </c>
      <c r="D25" s="95" t="s">
        <v>110</v>
      </c>
      <c r="E25" s="100" t="s">
        <v>128</v>
      </c>
    </row>
    <row r="26" spans="1:14" ht="15.95" customHeight="1">
      <c r="C26" s="99" t="s">
        <v>111</v>
      </c>
      <c r="D26" s="95" t="s">
        <v>112</v>
      </c>
      <c r="E26" s="100" t="s">
        <v>111</v>
      </c>
    </row>
    <row r="27" spans="1:14" ht="15.95" customHeight="1">
      <c r="C27" s="99" t="s">
        <v>113</v>
      </c>
      <c r="D27" s="95" t="s">
        <v>114</v>
      </c>
      <c r="E27" s="100" t="s">
        <v>113</v>
      </c>
    </row>
    <row r="28" spans="1:14" ht="15.95" customHeight="1">
      <c r="C28" s="99" t="s">
        <v>115</v>
      </c>
      <c r="D28" s="95" t="s">
        <v>116</v>
      </c>
      <c r="E28" s="100" t="s">
        <v>115</v>
      </c>
    </row>
    <row r="29" spans="1:14" ht="15.95" customHeight="1">
      <c r="C29" s="99" t="s">
        <v>117</v>
      </c>
      <c r="D29" s="95" t="s">
        <v>118</v>
      </c>
      <c r="E29" s="100" t="s">
        <v>117</v>
      </c>
    </row>
    <row r="30" spans="1:14" ht="15.95" customHeight="1">
      <c r="C30" s="99" t="s">
        <v>119</v>
      </c>
      <c r="D30" s="95" t="s">
        <v>120</v>
      </c>
      <c r="E30" s="100" t="s">
        <v>119</v>
      </c>
    </row>
    <row r="31" spans="1:14" ht="15.95" customHeight="1">
      <c r="C31" s="99" t="s">
        <v>121</v>
      </c>
      <c r="D31" s="95" t="s">
        <v>122</v>
      </c>
      <c r="E31" s="100" t="s">
        <v>121</v>
      </c>
    </row>
    <row r="32" spans="1:14" ht="15.95" customHeight="1">
      <c r="C32" s="99" t="s">
        <v>129</v>
      </c>
      <c r="D32" s="95" t="s">
        <v>123</v>
      </c>
      <c r="E32" s="100" t="s">
        <v>129</v>
      </c>
    </row>
    <row r="33" spans="3:5" ht="15.95" customHeight="1">
      <c r="C33" s="99" t="s">
        <v>130</v>
      </c>
      <c r="D33" s="95" t="s">
        <v>92</v>
      </c>
      <c r="E33" s="100" t="s">
        <v>130</v>
      </c>
    </row>
    <row r="34" spans="3:5" ht="15.95" customHeight="1">
      <c r="C34" s="99" t="s">
        <v>124</v>
      </c>
      <c r="D34" s="95"/>
      <c r="E34" s="100" t="s">
        <v>124</v>
      </c>
    </row>
    <row r="35" spans="3:5" ht="15.95" customHeight="1">
      <c r="C35" s="99" t="s">
        <v>131</v>
      </c>
      <c r="D35" s="95"/>
      <c r="E35" s="100" t="s">
        <v>131</v>
      </c>
    </row>
    <row r="36" spans="3:5" ht="15.95" customHeight="1">
      <c r="C36" s="99" t="s">
        <v>132</v>
      </c>
      <c r="D36" s="95"/>
      <c r="E36" s="100" t="s">
        <v>132</v>
      </c>
    </row>
    <row r="37" spans="3:5" ht="15.95" customHeight="1">
      <c r="C37" s="99" t="s">
        <v>133</v>
      </c>
      <c r="D37" s="95"/>
      <c r="E37" s="100" t="s">
        <v>133</v>
      </c>
    </row>
    <row r="38" spans="3:5" ht="15.95" customHeight="1">
      <c r="C38" s="99" t="s">
        <v>125</v>
      </c>
      <c r="D38" s="95"/>
      <c r="E38" s="100" t="s">
        <v>125</v>
      </c>
    </row>
    <row r="39" spans="3:5" ht="15.95" customHeight="1" thickBot="1">
      <c r="C39" s="101" t="s">
        <v>92</v>
      </c>
      <c r="D39" s="102"/>
      <c r="E39" s="103" t="s">
        <v>92</v>
      </c>
    </row>
  </sheetData>
  <protectedRanges>
    <protectedRange password="CF2F" sqref="C13:E13 C15:E15 C14:D14" name="범위1"/>
    <protectedRange password="CF2F" sqref="E14" name="범위1_2"/>
    <protectedRange password="CF2F" sqref="C8:D8" name="범위1_3"/>
    <protectedRange password="CF2F" sqref="I6:I8" name="범위2_1"/>
    <protectedRange password="CF2F" sqref="I6:I8" name="범위1_1_1"/>
    <protectedRange password="CF2F" sqref="C6:D7" name="범위1_4"/>
  </protectedRanges>
  <mergeCells count="12">
    <mergeCell ref="L4:L5"/>
    <mergeCell ref="H4:H5"/>
    <mergeCell ref="J11:J12"/>
    <mergeCell ref="K11:K12"/>
    <mergeCell ref="L6:L8"/>
    <mergeCell ref="I4:K4"/>
    <mergeCell ref="K6:K8"/>
    <mergeCell ref="K13:K15"/>
    <mergeCell ref="B11:B12"/>
    <mergeCell ref="B4:B5"/>
    <mergeCell ref="C4:D4"/>
    <mergeCell ref="E4:G4"/>
  </mergeCells>
  <phoneticPr fontId="2" type="noConversion"/>
  <dataValidations count="3">
    <dataValidation type="list" allowBlank="1" showInputMessage="1" showErrorMessage="1" sqref="D13:D15">
      <formula1>$D$22:$D$33</formula1>
    </dataValidation>
    <dataValidation type="list" allowBlank="1" showInputMessage="1" showErrorMessage="1" sqref="E13:E15">
      <formula1>$E$22:$E$39</formula1>
    </dataValidation>
    <dataValidation type="list" allowBlank="1" showInputMessage="1" showErrorMessage="1" sqref="C13:C15">
      <formula1>$C$22:$C$39</formula1>
    </dataValidation>
  </dataValidations>
  <pageMargins left="0.74803149606299213" right="0.74803149606299213" top="1.1811023622047245" bottom="0.98425196850393704" header="0.51181102362204722" footer="0.51181102362204722"/>
  <pageSetup paperSize="9" scale="93" orientation="landscape" horizontalDpi="4294967293" r:id="rId1"/>
  <headerFooter alignWithMargins="0"/>
  <colBreaks count="1" manualBreakCount="1">
    <brk id="12" max="1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43"/>
  </sheetPr>
  <dimension ref="A1:Q112"/>
  <sheetViews>
    <sheetView view="pageBreakPreview" zoomScale="85" zoomScaleNormal="55" zoomScaleSheetLayoutView="70" workbookViewId="0">
      <selection activeCell="E14" sqref="E14"/>
    </sheetView>
  </sheetViews>
  <sheetFormatPr defaultRowHeight="15.95" customHeight="1"/>
  <cols>
    <col min="1" max="1" width="5.109375" style="25" customWidth="1"/>
    <col min="2" max="2" width="20.44140625" style="25" customWidth="1"/>
    <col min="3" max="3" width="13.109375" style="25" customWidth="1"/>
    <col min="4" max="4" width="35.77734375" style="25" customWidth="1"/>
    <col min="5" max="5" width="12.109375" style="25" customWidth="1"/>
    <col min="6" max="6" width="12" style="25" customWidth="1"/>
    <col min="7" max="7" width="11.6640625" style="25" customWidth="1"/>
    <col min="8" max="8" width="5.6640625" style="25" bestFit="1" customWidth="1"/>
    <col min="9" max="9" width="20.33203125" style="25" customWidth="1"/>
    <col min="10" max="10" width="17.33203125" style="25" customWidth="1"/>
    <col min="11" max="12" width="8" style="25" bestFit="1" customWidth="1"/>
    <col min="13" max="13" width="14" style="25" customWidth="1"/>
    <col min="14" max="14" width="8.109375" style="25" customWidth="1"/>
    <col min="15" max="15" width="12.77734375" style="25" customWidth="1"/>
    <col min="16" max="16" width="8.33203125" style="2" customWidth="1"/>
    <col min="17" max="17" width="7.88671875" style="19" customWidth="1"/>
    <col min="18" max="18" width="6.33203125" style="2" bestFit="1" customWidth="1"/>
    <col min="19" max="19" width="8.77734375" style="2" customWidth="1"/>
    <col min="20" max="20" width="6.33203125" style="2" bestFit="1" customWidth="1"/>
    <col min="21" max="21" width="8.5546875" style="2" customWidth="1"/>
    <col min="22" max="22" width="7.5546875" style="2" bestFit="1" customWidth="1"/>
    <col min="23" max="23" width="6" style="2" customWidth="1"/>
    <col min="24" max="24" width="9.44140625" style="2" customWidth="1"/>
    <col min="25" max="25" width="4" style="2" customWidth="1"/>
    <col min="26" max="26" width="7.77734375" style="2" customWidth="1"/>
    <col min="27" max="16384" width="8.88671875" style="2"/>
  </cols>
  <sheetData>
    <row r="1" spans="1:8" s="200" customFormat="1" ht="28.5" customHeight="1">
      <c r="A1" s="198"/>
      <c r="B1" s="552" t="s">
        <v>361</v>
      </c>
      <c r="C1" s="165"/>
      <c r="D1" s="165"/>
      <c r="E1" s="165"/>
      <c r="F1" s="165"/>
      <c r="H1" s="201"/>
    </row>
    <row r="2" spans="1:8" s="200" customFormat="1" ht="8.25" customHeight="1">
      <c r="A2" s="198"/>
      <c r="B2" s="109"/>
      <c r="C2" s="165"/>
      <c r="D2" s="165"/>
      <c r="E2" s="165"/>
      <c r="F2" s="165"/>
      <c r="H2" s="201"/>
    </row>
    <row r="3" spans="1:8" s="200" customFormat="1" ht="27.75" customHeight="1" thickBot="1">
      <c r="A3" s="199"/>
      <c r="B3" s="109" t="s">
        <v>239</v>
      </c>
      <c r="C3" s="199"/>
      <c r="D3" s="199"/>
      <c r="E3" s="199"/>
      <c r="F3" s="199"/>
      <c r="H3" s="201"/>
    </row>
    <row r="4" spans="1:8" s="203" customFormat="1" ht="29.25" customHeight="1">
      <c r="A4" s="202"/>
      <c r="B4" s="375" t="s">
        <v>43</v>
      </c>
      <c r="C4" s="376" t="s">
        <v>64</v>
      </c>
      <c r="D4" s="376" t="s">
        <v>1</v>
      </c>
      <c r="E4" s="376" t="s">
        <v>46</v>
      </c>
      <c r="F4" s="377" t="s">
        <v>44</v>
      </c>
      <c r="H4" s="204"/>
    </row>
    <row r="5" spans="1:8" s="203" customFormat="1" ht="29.25" customHeight="1">
      <c r="A5" s="202"/>
      <c r="B5" s="711" t="str">
        <f>참여업체!C6</f>
        <v>A엔지니어링</v>
      </c>
      <c r="C5" s="662">
        <f>참여업체!$C$7</f>
        <v>0.9</v>
      </c>
      <c r="D5" s="433" t="s">
        <v>420</v>
      </c>
      <c r="E5" s="451">
        <v>0</v>
      </c>
      <c r="F5" s="434">
        <f>IF(E5&gt;=20,배점기준!$J$61,IF(E5&gt;=15,배점기준!$I$61,IF(E5&gt;=10,배점기준!$H$61,IF(E5&gt;=5,배점기준!$G$61,IF(E5&gt;=2,배점기준!$F$61,IF(E5&gt;=1,배점기준!$E$61,0))))))*-1</f>
        <v>0</v>
      </c>
      <c r="H5" s="204"/>
    </row>
    <row r="6" spans="1:8" s="203" customFormat="1" ht="29.25" customHeight="1">
      <c r="A6" s="202"/>
      <c r="B6" s="712" t="str">
        <f>참여업체!D6</f>
        <v>B엔지니어링</v>
      </c>
      <c r="C6" s="663">
        <f>참여업체!D7</f>
        <v>0.1</v>
      </c>
      <c r="D6" s="435" t="s">
        <v>449</v>
      </c>
      <c r="E6" s="452">
        <v>0.12</v>
      </c>
      <c r="F6" s="436">
        <f>IF(E6&gt;=20,배점기준!$J$61,IF(E6&gt;=15,배점기준!$I$61,IF(E6&gt;=10,배점기준!$H$61,IF(E6&gt;=5,배점기준!$G$61,IF(E6&gt;=2,배점기준!$F$61,IF(E6&gt;=1,배점기준!$E$61,0))))))*-1</f>
        <v>0</v>
      </c>
      <c r="H6" s="204"/>
    </row>
    <row r="7" spans="1:8" s="203" customFormat="1" ht="29.25" customHeight="1" thickBot="1">
      <c r="A7" s="202"/>
      <c r="B7" s="437"/>
      <c r="C7" s="438"/>
      <c r="D7" s="439"/>
      <c r="E7" s="453"/>
      <c r="F7" s="751"/>
      <c r="H7" s="204"/>
    </row>
    <row r="8" spans="1:8" s="203" customFormat="1" ht="29.25" customHeight="1">
      <c r="A8" s="202"/>
      <c r="B8" s="378"/>
      <c r="C8" s="378"/>
      <c r="D8" s="378"/>
      <c r="E8" s="378"/>
      <c r="F8" s="378"/>
      <c r="H8" s="204"/>
    </row>
    <row r="9" spans="1:8" s="200" customFormat="1" ht="29.25" customHeight="1" thickBot="1">
      <c r="A9" s="199"/>
      <c r="B9" s="379" t="s">
        <v>518</v>
      </c>
      <c r="C9" s="380"/>
      <c r="D9" s="380"/>
      <c r="E9" s="380"/>
      <c r="F9" s="380"/>
      <c r="H9" s="201"/>
    </row>
    <row r="10" spans="1:8" s="203" customFormat="1" ht="29.25" customHeight="1">
      <c r="A10" s="202"/>
      <c r="B10" s="381" t="s">
        <v>0</v>
      </c>
      <c r="C10" s="382" t="s">
        <v>2</v>
      </c>
      <c r="D10" s="382" t="s">
        <v>1</v>
      </c>
      <c r="E10" s="383" t="s">
        <v>46</v>
      </c>
      <c r="F10" s="384" t="s">
        <v>44</v>
      </c>
      <c r="H10" s="204"/>
    </row>
    <row r="11" spans="1:8" s="203" customFormat="1" ht="29.25" customHeight="1">
      <c r="A11" s="202"/>
      <c r="B11" s="385" t="s">
        <v>45</v>
      </c>
      <c r="C11" s="661" t="s">
        <v>475</v>
      </c>
      <c r="D11" s="708" t="s">
        <v>450</v>
      </c>
      <c r="E11" s="454">
        <v>0</v>
      </c>
      <c r="F11" s="432">
        <f>IF(E11&gt;=20,배점기준!$J$61,IF(E11&gt;=15,배점기준!$I$61,IF(E11&gt;=10,배점기준!$H$61,IF(E11&gt;=5,배점기준!$G$61,IF(E11&gt;=2,배점기준!$F$61,IF(E11&gt;=1,배점기준!$E$61,0))))))*-1</f>
        <v>0</v>
      </c>
      <c r="H11" s="204"/>
    </row>
    <row r="12" spans="1:8" s="203" customFormat="1" ht="29.25" customHeight="1">
      <c r="A12" s="202"/>
      <c r="B12" s="577" t="s">
        <v>352</v>
      </c>
      <c r="C12" s="661" t="s">
        <v>472</v>
      </c>
      <c r="D12" s="708" t="s">
        <v>450</v>
      </c>
      <c r="E12" s="454">
        <v>0</v>
      </c>
      <c r="F12" s="432">
        <f>IF(E12&gt;=20,배점기준!$J$61,IF(E12&gt;=15,배점기준!$I$61,IF(E12&gt;=10,배점기준!$H$61,IF(E12&gt;=5,배점기준!$G$61,IF(E12&gt;=2,배점기준!$F$61,IF(E12&gt;=1,배점기준!$E$61,0))))))*-1</f>
        <v>0</v>
      </c>
      <c r="H12" s="204"/>
    </row>
    <row r="13" spans="1:8" s="203" customFormat="1" ht="29.25" customHeight="1">
      <c r="A13" s="202"/>
      <c r="B13" s="577" t="s">
        <v>451</v>
      </c>
      <c r="C13" s="661" t="s">
        <v>461</v>
      </c>
      <c r="D13" s="708" t="s">
        <v>450</v>
      </c>
      <c r="E13" s="454">
        <v>0</v>
      </c>
      <c r="F13" s="432">
        <f>IF(E13&gt;=20,배점기준!$J$61,IF(E13&gt;=15,배점기준!$I$61,IF(E13&gt;=10,배점기준!$H$61,IF(E13&gt;=5,배점기준!$G$61,IF(E13&gt;=2,배점기준!$F$61,IF(E13&gt;=1,배점기준!$E$61,0))))))*-1</f>
        <v>0</v>
      </c>
      <c r="H13" s="204"/>
    </row>
    <row r="14" spans="1:8" s="203" customFormat="1" ht="29.25" customHeight="1">
      <c r="A14" s="202"/>
      <c r="B14" s="577" t="s">
        <v>452</v>
      </c>
      <c r="C14" s="661" t="s">
        <v>462</v>
      </c>
      <c r="D14" s="708" t="s">
        <v>450</v>
      </c>
      <c r="E14" s="454">
        <v>0</v>
      </c>
      <c r="F14" s="432">
        <f>IF(E14&gt;=20,배점기준!$J$61,IF(E14&gt;=15,배점기준!$I$61,IF(E14&gt;=10,배점기준!$H$61,IF(E14&gt;=5,배점기준!$G$61,IF(E14&gt;=2,배점기준!$F$61,IF(E14&gt;=1,배점기준!$E$61,0))))))*-1</f>
        <v>0</v>
      </c>
      <c r="H14" s="204"/>
    </row>
    <row r="15" spans="1:8" s="203" customFormat="1" ht="29.25" customHeight="1">
      <c r="A15" s="202"/>
      <c r="B15" s="386"/>
      <c r="C15" s="560"/>
      <c r="D15" s="424"/>
      <c r="E15" s="454"/>
      <c r="F15" s="432">
        <f>IF(E15&gt;=20,배점기준!$J$61,IF(E15&gt;=15,배점기준!$I$61,IF(E15&gt;=10,배점기준!$H$61,IF(E15&gt;=5,배점기준!$G$61,IF(E15&gt;=2,배점기준!$F$61,IF(E15&gt;=1,배점기준!$E$61,0))))))*-1</f>
        <v>0</v>
      </c>
      <c r="H15" s="204"/>
    </row>
    <row r="16" spans="1:8" s="200" customFormat="1" ht="29.25" customHeight="1" thickBot="1">
      <c r="A16" s="198"/>
      <c r="B16" s="387" t="s">
        <v>225</v>
      </c>
      <c r="C16" s="388"/>
      <c r="D16" s="389"/>
      <c r="E16" s="390"/>
      <c r="F16" s="659">
        <f>SUM(F11:F15)</f>
        <v>0</v>
      </c>
      <c r="H16" s="201"/>
    </row>
    <row r="17" spans="1:8" s="200" customFormat="1" ht="10.5">
      <c r="A17" s="199"/>
      <c r="B17" s="199"/>
      <c r="C17" s="199"/>
      <c r="D17" s="199"/>
      <c r="E17" s="199"/>
      <c r="F17" s="199"/>
      <c r="H17" s="201"/>
    </row>
    <row r="18" spans="1:8" s="200" customFormat="1" ht="15.95" customHeight="1">
      <c r="A18" s="199"/>
      <c r="B18" s="199"/>
      <c r="C18" s="199"/>
      <c r="D18" s="199"/>
      <c r="E18" s="199"/>
      <c r="F18" s="199"/>
      <c r="H18" s="201"/>
    </row>
    <row r="19" spans="1:8" s="200" customFormat="1" ht="15.95" customHeight="1">
      <c r="A19" s="199"/>
      <c r="B19" s="199"/>
      <c r="C19" s="199"/>
      <c r="D19" s="199"/>
      <c r="E19" s="199"/>
      <c r="F19" s="199"/>
      <c r="H19" s="201"/>
    </row>
    <row r="20" spans="1:8" s="200" customFormat="1" ht="15.95" customHeight="1">
      <c r="A20" s="199"/>
      <c r="B20" s="199"/>
      <c r="C20" s="199"/>
      <c r="D20" s="199"/>
      <c r="E20" s="199"/>
      <c r="F20" s="199"/>
      <c r="H20" s="201"/>
    </row>
    <row r="21" spans="1:8" s="200" customFormat="1" ht="10.5">
      <c r="A21" s="199"/>
      <c r="B21" s="199"/>
      <c r="C21" s="199"/>
      <c r="D21" s="199"/>
      <c r="E21" s="199"/>
      <c r="F21" s="199"/>
      <c r="H21" s="201"/>
    </row>
    <row r="22" spans="1:8" s="200" customFormat="1" ht="15.95" customHeight="1">
      <c r="A22" s="199"/>
      <c r="B22" s="199"/>
      <c r="C22" s="199"/>
      <c r="D22" s="199"/>
      <c r="E22" s="199"/>
      <c r="F22" s="199"/>
      <c r="H22" s="201"/>
    </row>
    <row r="23" spans="1:8" s="200" customFormat="1" ht="15.95" customHeight="1">
      <c r="A23" s="199"/>
      <c r="B23" s="199"/>
      <c r="C23" s="199"/>
      <c r="D23" s="199"/>
      <c r="E23" s="199"/>
      <c r="F23" s="199"/>
      <c r="H23" s="201"/>
    </row>
    <row r="24" spans="1:8" s="200" customFormat="1" ht="15.95" customHeight="1">
      <c r="A24" s="199"/>
      <c r="B24" s="199"/>
      <c r="C24" s="199"/>
      <c r="D24" s="199"/>
      <c r="E24" s="199"/>
      <c r="F24" s="199"/>
      <c r="H24" s="201"/>
    </row>
    <row r="25" spans="1:8" s="200" customFormat="1" ht="15.95" customHeight="1">
      <c r="A25" s="199"/>
      <c r="B25" s="199"/>
      <c r="C25" s="199"/>
      <c r="D25" s="199"/>
      <c r="E25" s="199"/>
      <c r="F25" s="199"/>
      <c r="H25" s="201"/>
    </row>
    <row r="26" spans="1:8" s="200" customFormat="1" ht="15.95" customHeight="1">
      <c r="A26" s="199"/>
      <c r="B26" s="199"/>
      <c r="C26" s="199"/>
      <c r="D26" s="199"/>
      <c r="E26" s="199"/>
      <c r="F26" s="199"/>
      <c r="H26" s="201"/>
    </row>
    <row r="27" spans="1:8" s="200" customFormat="1" ht="15.95" customHeight="1">
      <c r="A27" s="199"/>
      <c r="B27" s="199"/>
      <c r="C27" s="199"/>
      <c r="D27" s="199"/>
      <c r="E27" s="199"/>
      <c r="F27" s="199"/>
      <c r="H27" s="201"/>
    </row>
    <row r="28" spans="1:8" s="200" customFormat="1" ht="15.95" customHeight="1">
      <c r="A28" s="199"/>
      <c r="B28" s="199"/>
      <c r="C28" s="199"/>
      <c r="D28" s="199"/>
      <c r="E28" s="199"/>
      <c r="F28" s="199"/>
      <c r="H28" s="201"/>
    </row>
    <row r="29" spans="1:8" s="200" customFormat="1" ht="10.5">
      <c r="A29" s="199"/>
      <c r="B29" s="199"/>
      <c r="C29" s="199"/>
      <c r="D29" s="199"/>
      <c r="E29" s="199"/>
      <c r="F29" s="199"/>
      <c r="H29" s="201"/>
    </row>
    <row r="30" spans="1:8" s="200" customFormat="1" ht="15.95" customHeight="1">
      <c r="A30" s="199"/>
      <c r="B30" s="199"/>
      <c r="C30" s="199"/>
      <c r="D30" s="199"/>
      <c r="E30" s="199"/>
      <c r="F30" s="199"/>
      <c r="H30" s="201"/>
    </row>
    <row r="31" spans="1:8" s="200" customFormat="1" ht="15.95" customHeight="1">
      <c r="A31" s="199"/>
      <c r="B31" s="199"/>
      <c r="C31" s="199"/>
      <c r="D31" s="199"/>
      <c r="E31" s="199"/>
      <c r="F31" s="199"/>
      <c r="H31" s="201"/>
    </row>
    <row r="32" spans="1:8" s="200" customFormat="1" ht="15.95" customHeight="1">
      <c r="A32" s="199"/>
      <c r="B32" s="199"/>
      <c r="C32" s="199"/>
      <c r="D32" s="199"/>
      <c r="E32" s="199"/>
      <c r="F32" s="199"/>
      <c r="H32" s="201"/>
    </row>
    <row r="33" spans="1:17" s="200" customFormat="1" ht="15.95" customHeight="1">
      <c r="A33" s="199"/>
      <c r="B33" s="199"/>
      <c r="C33" s="199"/>
      <c r="D33" s="199"/>
      <c r="E33" s="199"/>
      <c r="F33" s="199"/>
      <c r="H33" s="201"/>
    </row>
    <row r="34" spans="1:17" s="200" customFormat="1" ht="15.95" customHeight="1">
      <c r="A34" s="199"/>
      <c r="B34" s="199"/>
      <c r="C34" s="199"/>
      <c r="D34" s="199"/>
      <c r="E34" s="199"/>
      <c r="F34" s="199"/>
      <c r="H34" s="201"/>
    </row>
    <row r="35" spans="1:17" s="200" customFormat="1" ht="15.95" customHeight="1">
      <c r="A35" s="199"/>
      <c r="B35" s="199"/>
      <c r="C35" s="199"/>
      <c r="D35" s="199"/>
      <c r="E35" s="199"/>
      <c r="F35" s="199"/>
      <c r="H35" s="201"/>
    </row>
    <row r="36" spans="1:17" s="200" customFormat="1" ht="15.95" customHeight="1">
      <c r="A36" s="199"/>
      <c r="B36" s="199"/>
      <c r="C36" s="199"/>
      <c r="D36" s="199"/>
      <c r="E36" s="199"/>
      <c r="F36" s="199"/>
      <c r="H36" s="201"/>
    </row>
    <row r="37" spans="1:17" s="200" customFormat="1" ht="10.5">
      <c r="A37" s="199"/>
      <c r="B37" s="199"/>
      <c r="C37" s="199"/>
      <c r="D37" s="199"/>
      <c r="E37" s="199"/>
      <c r="F37" s="199"/>
      <c r="H37" s="201"/>
    </row>
    <row r="38" spans="1:17" s="200" customFormat="1" ht="15.95" customHeight="1">
      <c r="A38" s="199"/>
      <c r="B38" s="199"/>
      <c r="C38" s="199"/>
      <c r="D38" s="199"/>
      <c r="E38" s="199"/>
      <c r="F38" s="199"/>
      <c r="H38" s="201"/>
    </row>
    <row r="39" spans="1:17" s="200" customFormat="1" ht="15.95" customHeight="1">
      <c r="A39" s="199"/>
      <c r="B39" s="199"/>
      <c r="C39" s="199"/>
      <c r="D39" s="199"/>
      <c r="E39" s="199"/>
      <c r="F39" s="199"/>
      <c r="H39" s="201"/>
    </row>
    <row r="40" spans="1:17" s="200" customFormat="1" ht="15.95" customHeight="1">
      <c r="A40" s="199"/>
      <c r="B40" s="199"/>
      <c r="C40" s="199"/>
      <c r="D40" s="199"/>
      <c r="E40" s="199"/>
      <c r="F40" s="199"/>
      <c r="H40" s="201"/>
    </row>
    <row r="41" spans="1:17" s="200" customFormat="1" ht="15.95" customHeight="1">
      <c r="A41" s="199"/>
      <c r="B41" s="199"/>
      <c r="C41" s="199"/>
      <c r="D41" s="199"/>
      <c r="E41" s="199"/>
      <c r="F41" s="199"/>
      <c r="H41" s="201"/>
    </row>
    <row r="42" spans="1:17" s="200" customFormat="1" ht="15.95" customHeight="1">
      <c r="A42" s="199"/>
      <c r="B42" s="199"/>
      <c r="C42" s="199"/>
      <c r="D42" s="199"/>
      <c r="E42" s="199"/>
      <c r="F42" s="199"/>
      <c r="H42" s="201"/>
    </row>
    <row r="43" spans="1:17" s="200" customFormat="1" ht="15.95" customHeight="1">
      <c r="A43" s="199"/>
      <c r="B43" s="199"/>
      <c r="C43" s="199"/>
      <c r="D43" s="199"/>
      <c r="E43" s="199"/>
      <c r="F43" s="199"/>
      <c r="H43" s="201"/>
    </row>
    <row r="44" spans="1:17" s="200" customFormat="1" ht="15.95" customHeight="1">
      <c r="A44" s="199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Q44" s="201"/>
    </row>
    <row r="45" spans="1:17" s="200" customFormat="1" ht="15.95" customHeight="1">
      <c r="A45" s="199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Q45" s="201"/>
    </row>
    <row r="46" spans="1:17" s="200" customFormat="1" ht="15.95" customHeight="1">
      <c r="A46" s="199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Q46" s="201"/>
    </row>
    <row r="47" spans="1:17" s="200" customFormat="1" ht="15.95" customHeight="1">
      <c r="A47" s="199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Q47" s="201"/>
    </row>
    <row r="48" spans="1:17" s="200" customFormat="1" ht="15.95" customHeight="1">
      <c r="A48" s="199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Q48" s="201"/>
    </row>
    <row r="49" spans="1:17" s="200" customFormat="1" ht="15.95" customHeight="1">
      <c r="A49" s="199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Q49" s="201"/>
    </row>
    <row r="50" spans="1:17" s="200" customFormat="1" ht="15.95" customHeight="1">
      <c r="A50" s="199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Q50" s="201"/>
    </row>
    <row r="51" spans="1:17" s="200" customFormat="1" ht="15.95" customHeight="1">
      <c r="A51" s="199"/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Q51" s="201"/>
    </row>
    <row r="52" spans="1:17" s="200" customFormat="1" ht="15.95" customHeight="1">
      <c r="A52" s="199"/>
      <c r="B52" s="199"/>
      <c r="C52" s="199"/>
      <c r="D52" s="199"/>
      <c r="E52" s="199"/>
      <c r="F52" s="199"/>
      <c r="G52" s="199"/>
      <c r="H52" s="199"/>
      <c r="I52" s="199"/>
      <c r="J52" s="199"/>
      <c r="K52" s="199"/>
      <c r="L52" s="199"/>
      <c r="M52" s="199"/>
      <c r="N52" s="199"/>
      <c r="O52" s="199"/>
      <c r="Q52" s="201"/>
    </row>
    <row r="53" spans="1:17" s="200" customFormat="1" ht="15.95" customHeight="1">
      <c r="A53" s="199"/>
      <c r="B53" s="199"/>
      <c r="C53" s="199"/>
      <c r="D53" s="199"/>
      <c r="E53" s="199"/>
      <c r="F53" s="199"/>
      <c r="G53" s="199"/>
      <c r="H53" s="199"/>
      <c r="I53" s="199"/>
      <c r="J53" s="199"/>
      <c r="K53" s="199"/>
      <c r="L53" s="199"/>
      <c r="M53" s="199"/>
      <c r="N53" s="199"/>
      <c r="O53" s="199"/>
      <c r="Q53" s="201"/>
    </row>
    <row r="54" spans="1:17" s="200" customFormat="1" ht="15.95" customHeight="1">
      <c r="A54" s="199"/>
      <c r="B54" s="199"/>
      <c r="C54" s="199"/>
      <c r="D54" s="199"/>
      <c r="E54" s="199"/>
      <c r="F54" s="199"/>
      <c r="G54" s="199"/>
      <c r="H54" s="199"/>
      <c r="I54" s="199"/>
      <c r="J54" s="199"/>
      <c r="K54" s="199"/>
      <c r="L54" s="199"/>
      <c r="M54" s="199"/>
      <c r="N54" s="199"/>
      <c r="O54" s="199"/>
      <c r="Q54" s="201"/>
    </row>
    <row r="55" spans="1:17" s="200" customFormat="1" ht="15.95" customHeight="1">
      <c r="A55" s="199"/>
      <c r="B55" s="199"/>
      <c r="C55" s="199"/>
      <c r="D55" s="199"/>
      <c r="E55" s="199"/>
      <c r="F55" s="199"/>
      <c r="G55" s="199"/>
      <c r="H55" s="199"/>
      <c r="I55" s="199"/>
      <c r="J55" s="199"/>
      <c r="K55" s="199"/>
      <c r="L55" s="199"/>
      <c r="M55" s="199"/>
      <c r="N55" s="199"/>
      <c r="O55" s="199"/>
      <c r="Q55" s="201"/>
    </row>
    <row r="56" spans="1:17" s="200" customFormat="1" ht="15.95" customHeight="1">
      <c r="A56" s="199"/>
      <c r="B56" s="199"/>
      <c r="C56" s="199"/>
      <c r="D56" s="199"/>
      <c r="E56" s="199"/>
      <c r="F56" s="199"/>
      <c r="G56" s="199"/>
      <c r="H56" s="199"/>
      <c r="I56" s="199"/>
      <c r="J56" s="199"/>
      <c r="K56" s="199"/>
      <c r="L56" s="199"/>
      <c r="M56" s="199"/>
      <c r="N56" s="199"/>
      <c r="O56" s="199"/>
      <c r="Q56" s="201"/>
    </row>
    <row r="57" spans="1:17" s="200" customFormat="1" ht="15.95" customHeight="1">
      <c r="A57" s="199"/>
      <c r="B57" s="199"/>
      <c r="C57" s="199"/>
      <c r="D57" s="199"/>
      <c r="E57" s="199"/>
      <c r="F57" s="199"/>
      <c r="G57" s="199"/>
      <c r="H57" s="199"/>
      <c r="I57" s="199"/>
      <c r="J57" s="199"/>
      <c r="K57" s="199"/>
      <c r="L57" s="199"/>
      <c r="M57" s="199"/>
      <c r="N57" s="199"/>
      <c r="O57" s="199"/>
      <c r="Q57" s="201"/>
    </row>
    <row r="58" spans="1:17" s="200" customFormat="1" ht="15.95" customHeight="1">
      <c r="A58" s="199"/>
      <c r="B58" s="199"/>
      <c r="C58" s="199"/>
      <c r="D58" s="199"/>
      <c r="E58" s="199"/>
      <c r="F58" s="199"/>
      <c r="G58" s="199"/>
      <c r="H58" s="199"/>
      <c r="I58" s="199"/>
      <c r="J58" s="199"/>
      <c r="K58" s="199"/>
      <c r="L58" s="199"/>
      <c r="M58" s="199"/>
      <c r="N58" s="199"/>
      <c r="O58" s="199"/>
      <c r="Q58" s="201"/>
    </row>
    <row r="59" spans="1:17" s="200" customFormat="1" ht="15.95" customHeight="1">
      <c r="A59" s="199"/>
      <c r="B59" s="199"/>
      <c r="C59" s="199"/>
      <c r="D59" s="199"/>
      <c r="E59" s="199"/>
      <c r="F59" s="199"/>
      <c r="G59" s="199"/>
      <c r="H59" s="199"/>
      <c r="I59" s="199"/>
      <c r="J59" s="199"/>
      <c r="K59" s="199"/>
      <c r="L59" s="199"/>
      <c r="M59" s="199"/>
      <c r="N59" s="199"/>
      <c r="O59" s="199"/>
      <c r="Q59" s="201"/>
    </row>
    <row r="60" spans="1:17" s="200" customFormat="1" ht="15.95" customHeight="1">
      <c r="A60" s="199"/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Q60" s="201"/>
    </row>
    <row r="61" spans="1:17" s="200" customFormat="1" ht="15.95" customHeight="1">
      <c r="A61" s="199"/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Q61" s="201"/>
    </row>
    <row r="62" spans="1:17" s="200" customFormat="1" ht="15.95" customHeight="1">
      <c r="A62" s="199"/>
      <c r="B62" s="199"/>
      <c r="C62" s="199"/>
      <c r="D62" s="199"/>
      <c r="E62" s="199"/>
      <c r="F62" s="199"/>
      <c r="G62" s="199"/>
      <c r="H62" s="199"/>
      <c r="I62" s="199"/>
      <c r="J62" s="199"/>
      <c r="K62" s="199"/>
      <c r="L62" s="199"/>
      <c r="M62" s="199"/>
      <c r="N62" s="199"/>
      <c r="O62" s="199"/>
      <c r="Q62" s="201"/>
    </row>
    <row r="63" spans="1:17" s="200" customFormat="1" ht="15.95" customHeight="1">
      <c r="A63" s="199"/>
      <c r="B63" s="199"/>
      <c r="C63" s="199"/>
      <c r="D63" s="199"/>
      <c r="E63" s="199"/>
      <c r="F63" s="199"/>
      <c r="G63" s="199"/>
      <c r="H63" s="199"/>
      <c r="I63" s="199"/>
      <c r="J63" s="199"/>
      <c r="K63" s="199"/>
      <c r="L63" s="199"/>
      <c r="M63" s="199"/>
      <c r="N63" s="199"/>
      <c r="O63" s="199"/>
      <c r="Q63" s="201"/>
    </row>
    <row r="64" spans="1:17" s="200" customFormat="1" ht="15.95" customHeight="1">
      <c r="A64" s="199"/>
      <c r="B64" s="199"/>
      <c r="C64" s="199"/>
      <c r="D64" s="199"/>
      <c r="E64" s="199"/>
      <c r="F64" s="199"/>
      <c r="G64" s="199"/>
      <c r="H64" s="199"/>
      <c r="I64" s="199"/>
      <c r="J64" s="199"/>
      <c r="K64" s="199"/>
      <c r="L64" s="199"/>
      <c r="M64" s="199"/>
      <c r="N64" s="199"/>
      <c r="O64" s="199"/>
      <c r="Q64" s="201"/>
    </row>
    <row r="65" spans="1:17" s="200" customFormat="1" ht="15.95" customHeight="1">
      <c r="A65" s="199"/>
      <c r="B65" s="199"/>
      <c r="C65" s="199"/>
      <c r="D65" s="199"/>
      <c r="E65" s="199"/>
      <c r="F65" s="199"/>
      <c r="G65" s="199"/>
      <c r="H65" s="199"/>
      <c r="I65" s="199"/>
      <c r="J65" s="199"/>
      <c r="K65" s="199"/>
      <c r="L65" s="199"/>
      <c r="M65" s="199"/>
      <c r="N65" s="199"/>
      <c r="O65" s="199"/>
      <c r="Q65" s="201"/>
    </row>
    <row r="66" spans="1:17" s="200" customFormat="1" ht="15.95" customHeight="1">
      <c r="A66" s="199"/>
      <c r="B66" s="199"/>
      <c r="C66" s="199"/>
      <c r="D66" s="199"/>
      <c r="E66" s="199"/>
      <c r="F66" s="199"/>
      <c r="G66" s="199"/>
      <c r="H66" s="199"/>
      <c r="I66" s="199"/>
      <c r="J66" s="199"/>
      <c r="K66" s="199"/>
      <c r="L66" s="199"/>
      <c r="M66" s="199"/>
      <c r="N66" s="199"/>
      <c r="O66" s="199"/>
      <c r="Q66" s="201"/>
    </row>
    <row r="67" spans="1:17" s="200" customFormat="1" ht="15.95" customHeight="1">
      <c r="A67" s="199"/>
      <c r="B67" s="199"/>
      <c r="C67" s="199"/>
      <c r="D67" s="199"/>
      <c r="E67" s="199"/>
      <c r="F67" s="199"/>
      <c r="G67" s="199"/>
      <c r="H67" s="199"/>
      <c r="I67" s="199"/>
      <c r="J67" s="199"/>
      <c r="K67" s="199"/>
      <c r="L67" s="199"/>
      <c r="M67" s="199"/>
      <c r="N67" s="199"/>
      <c r="O67" s="199"/>
      <c r="Q67" s="201"/>
    </row>
    <row r="68" spans="1:17" s="200" customFormat="1" ht="15.95" customHeight="1">
      <c r="A68" s="199"/>
      <c r="B68" s="199"/>
      <c r="C68" s="199"/>
      <c r="D68" s="199"/>
      <c r="E68" s="199"/>
      <c r="F68" s="199"/>
      <c r="G68" s="199"/>
      <c r="H68" s="199"/>
      <c r="I68" s="199"/>
      <c r="J68" s="199"/>
      <c r="K68" s="199"/>
      <c r="L68" s="199"/>
      <c r="M68" s="199"/>
      <c r="N68" s="199"/>
      <c r="O68" s="199"/>
      <c r="Q68" s="201"/>
    </row>
    <row r="69" spans="1:17" s="200" customFormat="1" ht="15.95" customHeight="1">
      <c r="A69" s="199"/>
      <c r="B69" s="199"/>
      <c r="C69" s="199"/>
      <c r="D69" s="199"/>
      <c r="E69" s="199"/>
      <c r="F69" s="199"/>
      <c r="G69" s="199"/>
      <c r="H69" s="199"/>
      <c r="I69" s="199"/>
      <c r="J69" s="199"/>
      <c r="K69" s="199"/>
      <c r="L69" s="199"/>
      <c r="M69" s="199"/>
      <c r="N69" s="199"/>
      <c r="O69" s="199"/>
      <c r="Q69" s="201"/>
    </row>
    <row r="70" spans="1:17" s="200" customFormat="1" ht="15.95" customHeight="1">
      <c r="A70" s="199"/>
      <c r="B70" s="199"/>
      <c r="C70" s="199"/>
      <c r="D70" s="199"/>
      <c r="E70" s="199"/>
      <c r="F70" s="199"/>
      <c r="G70" s="199"/>
      <c r="H70" s="199"/>
      <c r="I70" s="199"/>
      <c r="J70" s="199"/>
      <c r="K70" s="199"/>
      <c r="L70" s="199"/>
      <c r="M70" s="199"/>
      <c r="N70" s="199"/>
      <c r="O70" s="199"/>
      <c r="Q70" s="201"/>
    </row>
    <row r="71" spans="1:17" s="200" customFormat="1" ht="15.95" customHeight="1">
      <c r="A71" s="199"/>
      <c r="B71" s="199"/>
      <c r="C71" s="199"/>
      <c r="D71" s="199"/>
      <c r="E71" s="199"/>
      <c r="F71" s="199"/>
      <c r="G71" s="199"/>
      <c r="H71" s="199"/>
      <c r="I71" s="199"/>
      <c r="J71" s="199"/>
      <c r="K71" s="199"/>
      <c r="L71" s="199"/>
      <c r="M71" s="199"/>
      <c r="N71" s="199"/>
      <c r="O71" s="199"/>
      <c r="Q71" s="201"/>
    </row>
    <row r="72" spans="1:17" s="200" customFormat="1" ht="15.95" customHeight="1">
      <c r="A72" s="199"/>
      <c r="B72" s="199"/>
      <c r="C72" s="199"/>
      <c r="D72" s="199"/>
      <c r="E72" s="199"/>
      <c r="F72" s="199"/>
      <c r="G72" s="199"/>
      <c r="H72" s="199"/>
      <c r="I72" s="199"/>
      <c r="J72" s="199"/>
      <c r="K72" s="199"/>
      <c r="L72" s="199"/>
      <c r="M72" s="199"/>
      <c r="N72" s="199"/>
      <c r="O72" s="199"/>
      <c r="Q72" s="201"/>
    </row>
    <row r="73" spans="1:17" s="200" customFormat="1" ht="15.95" customHeight="1">
      <c r="A73" s="199"/>
      <c r="B73" s="199"/>
      <c r="C73" s="199"/>
      <c r="D73" s="199"/>
      <c r="E73" s="199"/>
      <c r="F73" s="199"/>
      <c r="G73" s="199"/>
      <c r="H73" s="199"/>
      <c r="I73" s="199"/>
      <c r="J73" s="199"/>
      <c r="K73" s="199"/>
      <c r="L73" s="199"/>
      <c r="M73" s="199"/>
      <c r="N73" s="199"/>
      <c r="O73" s="199"/>
      <c r="Q73" s="201"/>
    </row>
    <row r="74" spans="1:17" s="200" customFormat="1" ht="15.95" customHeight="1">
      <c r="A74" s="199"/>
      <c r="B74" s="199"/>
      <c r="C74" s="199"/>
      <c r="D74" s="199"/>
      <c r="E74" s="199"/>
      <c r="F74" s="199"/>
      <c r="G74" s="199"/>
      <c r="H74" s="199"/>
      <c r="I74" s="199"/>
      <c r="J74" s="199"/>
      <c r="K74" s="199"/>
      <c r="L74" s="199"/>
      <c r="M74" s="199"/>
      <c r="N74" s="199"/>
      <c r="O74" s="199"/>
      <c r="Q74" s="201"/>
    </row>
    <row r="75" spans="1:17" s="200" customFormat="1" ht="15.95" customHeight="1">
      <c r="A75" s="199"/>
      <c r="B75" s="199"/>
      <c r="C75" s="199"/>
      <c r="D75" s="199"/>
      <c r="E75" s="199"/>
      <c r="F75" s="199"/>
      <c r="G75" s="199"/>
      <c r="H75" s="199"/>
      <c r="I75" s="199"/>
      <c r="J75" s="199"/>
      <c r="K75" s="199"/>
      <c r="L75" s="199"/>
      <c r="M75" s="199"/>
      <c r="N75" s="199"/>
      <c r="O75" s="199"/>
      <c r="Q75" s="201"/>
    </row>
    <row r="76" spans="1:17" s="200" customFormat="1" ht="15.95" customHeight="1">
      <c r="A76" s="199"/>
      <c r="B76" s="199"/>
      <c r="C76" s="199"/>
      <c r="D76" s="199"/>
      <c r="E76" s="199"/>
      <c r="F76" s="199"/>
      <c r="G76" s="199"/>
      <c r="H76" s="199"/>
      <c r="I76" s="199"/>
      <c r="J76" s="199"/>
      <c r="K76" s="199"/>
      <c r="L76" s="199"/>
      <c r="M76" s="199"/>
      <c r="N76" s="199"/>
      <c r="O76" s="199"/>
      <c r="Q76" s="201"/>
    </row>
    <row r="77" spans="1:17" s="200" customFormat="1" ht="15.95" customHeight="1">
      <c r="A77" s="199"/>
      <c r="B77" s="199"/>
      <c r="C77" s="199"/>
      <c r="D77" s="199"/>
      <c r="E77" s="199"/>
      <c r="F77" s="199"/>
      <c r="G77" s="199"/>
      <c r="H77" s="199"/>
      <c r="I77" s="199"/>
      <c r="J77" s="199"/>
      <c r="K77" s="199"/>
      <c r="L77" s="199"/>
      <c r="M77" s="199"/>
      <c r="N77" s="199"/>
      <c r="O77" s="199"/>
      <c r="Q77" s="201"/>
    </row>
    <row r="78" spans="1:17" s="200" customFormat="1" ht="15.95" customHeight="1">
      <c r="A78" s="199"/>
      <c r="B78" s="199"/>
      <c r="C78" s="199"/>
      <c r="D78" s="199"/>
      <c r="E78" s="199"/>
      <c r="F78" s="199"/>
      <c r="G78" s="199"/>
      <c r="H78" s="199"/>
      <c r="I78" s="199"/>
      <c r="J78" s="199"/>
      <c r="K78" s="199"/>
      <c r="L78" s="199"/>
      <c r="M78" s="199"/>
      <c r="N78" s="199"/>
      <c r="O78" s="199"/>
      <c r="Q78" s="201"/>
    </row>
    <row r="79" spans="1:17" s="200" customFormat="1" ht="15.95" customHeight="1">
      <c r="A79" s="199"/>
      <c r="B79" s="199"/>
      <c r="C79" s="199"/>
      <c r="D79" s="199"/>
      <c r="E79" s="199"/>
      <c r="F79" s="199"/>
      <c r="G79" s="199"/>
      <c r="H79" s="199"/>
      <c r="I79" s="199"/>
      <c r="J79" s="199"/>
      <c r="K79" s="199"/>
      <c r="L79" s="199"/>
      <c r="M79" s="199"/>
      <c r="N79" s="199"/>
      <c r="O79" s="199"/>
      <c r="Q79" s="201"/>
    </row>
    <row r="80" spans="1:17" s="200" customFormat="1" ht="15.95" customHeight="1">
      <c r="A80" s="199"/>
      <c r="B80" s="199"/>
      <c r="C80" s="199"/>
      <c r="D80" s="199"/>
      <c r="E80" s="199"/>
      <c r="F80" s="199"/>
      <c r="G80" s="199"/>
      <c r="H80" s="199"/>
      <c r="I80" s="199"/>
      <c r="J80" s="199"/>
      <c r="K80" s="199"/>
      <c r="L80" s="199"/>
      <c r="M80" s="199"/>
      <c r="N80" s="199"/>
      <c r="O80" s="199"/>
      <c r="Q80" s="201"/>
    </row>
    <row r="81" spans="1:17" s="200" customFormat="1" ht="15.95" customHeight="1">
      <c r="A81" s="199"/>
      <c r="B81" s="199"/>
      <c r="C81" s="199"/>
      <c r="D81" s="199"/>
      <c r="E81" s="199"/>
      <c r="F81" s="199"/>
      <c r="G81" s="199"/>
      <c r="H81" s="199"/>
      <c r="I81" s="199"/>
      <c r="J81" s="199"/>
      <c r="K81" s="199"/>
      <c r="L81" s="199"/>
      <c r="M81" s="199"/>
      <c r="N81" s="199"/>
      <c r="O81" s="199"/>
      <c r="Q81" s="201"/>
    </row>
    <row r="82" spans="1:17" s="200" customFormat="1" ht="15.95" customHeight="1">
      <c r="A82" s="199"/>
      <c r="B82" s="199"/>
      <c r="C82" s="199"/>
      <c r="D82" s="199"/>
      <c r="E82" s="199"/>
      <c r="F82" s="199"/>
      <c r="G82" s="199"/>
      <c r="H82" s="199"/>
      <c r="I82" s="199"/>
      <c r="J82" s="199"/>
      <c r="K82" s="199"/>
      <c r="L82" s="199"/>
      <c r="M82" s="199"/>
      <c r="N82" s="199"/>
      <c r="O82" s="199"/>
      <c r="Q82" s="201"/>
    </row>
    <row r="83" spans="1:17" s="200" customFormat="1" ht="15.95" customHeight="1">
      <c r="A83" s="199"/>
      <c r="B83" s="199"/>
      <c r="C83" s="199"/>
      <c r="D83" s="199"/>
      <c r="E83" s="199"/>
      <c r="F83" s="199"/>
      <c r="G83" s="199"/>
      <c r="H83" s="199"/>
      <c r="I83" s="199"/>
      <c r="J83" s="199"/>
      <c r="K83" s="199"/>
      <c r="L83" s="199"/>
      <c r="M83" s="199"/>
      <c r="N83" s="199"/>
      <c r="O83" s="199"/>
      <c r="Q83" s="201"/>
    </row>
    <row r="84" spans="1:17" s="200" customFormat="1" ht="15.95" customHeight="1">
      <c r="A84" s="199"/>
      <c r="B84" s="199"/>
      <c r="C84" s="199"/>
      <c r="D84" s="199"/>
      <c r="E84" s="199"/>
      <c r="F84" s="199"/>
      <c r="G84" s="199"/>
      <c r="H84" s="199"/>
      <c r="I84" s="199"/>
      <c r="J84" s="199"/>
      <c r="K84" s="199"/>
      <c r="L84" s="199"/>
      <c r="M84" s="199"/>
      <c r="N84" s="199"/>
      <c r="O84" s="199"/>
      <c r="Q84" s="201"/>
    </row>
    <row r="85" spans="1:17" s="200" customFormat="1" ht="15.95" customHeight="1">
      <c r="A85" s="199"/>
      <c r="B85" s="199"/>
      <c r="C85" s="199"/>
      <c r="D85" s="199"/>
      <c r="E85" s="199"/>
      <c r="F85" s="199"/>
      <c r="G85" s="199"/>
      <c r="H85" s="199"/>
      <c r="I85" s="199"/>
      <c r="J85" s="199"/>
      <c r="K85" s="199"/>
      <c r="L85" s="199"/>
      <c r="M85" s="199"/>
      <c r="N85" s="199"/>
      <c r="O85" s="199"/>
      <c r="Q85" s="201"/>
    </row>
    <row r="86" spans="1:17" s="200" customFormat="1" ht="15.95" customHeight="1">
      <c r="A86" s="199"/>
      <c r="B86" s="199"/>
      <c r="C86" s="199"/>
      <c r="D86" s="199"/>
      <c r="E86" s="199"/>
      <c r="F86" s="199"/>
      <c r="G86" s="199"/>
      <c r="H86" s="199"/>
      <c r="I86" s="199"/>
      <c r="J86" s="199"/>
      <c r="K86" s="199"/>
      <c r="L86" s="199"/>
      <c r="M86" s="199"/>
      <c r="N86" s="199"/>
      <c r="O86" s="199"/>
      <c r="Q86" s="201"/>
    </row>
    <row r="87" spans="1:17" s="200" customFormat="1" ht="15.95" customHeight="1">
      <c r="A87" s="199"/>
      <c r="B87" s="199"/>
      <c r="C87" s="199"/>
      <c r="D87" s="199"/>
      <c r="E87" s="199"/>
      <c r="F87" s="199"/>
      <c r="G87" s="199"/>
      <c r="H87" s="199"/>
      <c r="I87" s="199"/>
      <c r="J87" s="199"/>
      <c r="K87" s="199"/>
      <c r="L87" s="199"/>
      <c r="M87" s="199"/>
      <c r="N87" s="199"/>
      <c r="O87" s="199"/>
      <c r="Q87" s="201"/>
    </row>
    <row r="88" spans="1:17" s="200" customFormat="1" ht="15.95" customHeight="1">
      <c r="A88" s="199"/>
      <c r="B88" s="199"/>
      <c r="C88" s="199"/>
      <c r="D88" s="199"/>
      <c r="E88" s="199"/>
      <c r="F88" s="199"/>
      <c r="G88" s="199"/>
      <c r="H88" s="199"/>
      <c r="I88" s="199"/>
      <c r="J88" s="199"/>
      <c r="K88" s="199"/>
      <c r="L88" s="199"/>
      <c r="M88" s="199"/>
      <c r="N88" s="199"/>
      <c r="O88" s="199"/>
      <c r="Q88" s="201"/>
    </row>
    <row r="89" spans="1:17" s="200" customFormat="1" ht="15.95" customHeight="1">
      <c r="A89" s="199"/>
      <c r="B89" s="199"/>
      <c r="C89" s="199"/>
      <c r="D89" s="199"/>
      <c r="E89" s="199"/>
      <c r="F89" s="199"/>
      <c r="G89" s="199"/>
      <c r="H89" s="199"/>
      <c r="I89" s="199"/>
      <c r="J89" s="199"/>
      <c r="K89" s="199"/>
      <c r="L89" s="199"/>
      <c r="M89" s="199"/>
      <c r="N89" s="199"/>
      <c r="O89" s="199"/>
      <c r="Q89" s="201"/>
    </row>
    <row r="90" spans="1:17" s="200" customFormat="1" ht="15.95" customHeight="1">
      <c r="A90" s="199"/>
      <c r="B90" s="199"/>
      <c r="C90" s="199"/>
      <c r="D90" s="199"/>
      <c r="E90" s="199"/>
      <c r="F90" s="199"/>
      <c r="G90" s="199"/>
      <c r="H90" s="199"/>
      <c r="I90" s="199"/>
      <c r="J90" s="199"/>
      <c r="K90" s="199"/>
      <c r="L90" s="199"/>
      <c r="M90" s="199"/>
      <c r="N90" s="199"/>
      <c r="O90" s="199"/>
      <c r="Q90" s="201"/>
    </row>
    <row r="91" spans="1:17" s="200" customFormat="1" ht="15.95" customHeight="1">
      <c r="A91" s="199"/>
      <c r="B91" s="199"/>
      <c r="C91" s="199"/>
      <c r="D91" s="199"/>
      <c r="E91" s="199"/>
      <c r="F91" s="199"/>
      <c r="G91" s="199"/>
      <c r="H91" s="199"/>
      <c r="I91" s="199"/>
      <c r="J91" s="199"/>
      <c r="K91" s="199"/>
      <c r="L91" s="199"/>
      <c r="M91" s="199"/>
      <c r="N91" s="199"/>
      <c r="O91" s="199"/>
      <c r="Q91" s="201"/>
    </row>
    <row r="92" spans="1:17" s="200" customFormat="1" ht="15.95" customHeight="1">
      <c r="A92" s="199"/>
      <c r="B92" s="199"/>
      <c r="C92" s="199"/>
      <c r="D92" s="199"/>
      <c r="E92" s="199"/>
      <c r="F92" s="199"/>
      <c r="G92" s="199"/>
      <c r="H92" s="199"/>
      <c r="I92" s="199"/>
      <c r="J92" s="199"/>
      <c r="K92" s="199"/>
      <c r="L92" s="199"/>
      <c r="M92" s="199"/>
      <c r="N92" s="199"/>
      <c r="O92" s="199"/>
      <c r="Q92" s="201"/>
    </row>
    <row r="93" spans="1:17" s="200" customFormat="1" ht="15.95" customHeight="1">
      <c r="A93" s="199"/>
      <c r="B93" s="199"/>
      <c r="C93" s="199"/>
      <c r="D93" s="199"/>
      <c r="E93" s="199"/>
      <c r="F93" s="199"/>
      <c r="G93" s="199"/>
      <c r="H93" s="199"/>
      <c r="I93" s="199"/>
      <c r="J93" s="199"/>
      <c r="K93" s="199"/>
      <c r="L93" s="199"/>
      <c r="M93" s="199"/>
      <c r="N93" s="199"/>
      <c r="O93" s="199"/>
      <c r="Q93" s="201"/>
    </row>
    <row r="94" spans="1:17" s="200" customFormat="1" ht="15.95" customHeight="1">
      <c r="A94" s="199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199"/>
      <c r="O94" s="199"/>
      <c r="Q94" s="201"/>
    </row>
    <row r="95" spans="1:17" s="200" customFormat="1" ht="15.95" customHeight="1">
      <c r="A95" s="199"/>
      <c r="B95" s="199"/>
      <c r="C95" s="199"/>
      <c r="D95" s="199"/>
      <c r="E95" s="199"/>
      <c r="F95" s="199"/>
      <c r="G95" s="199"/>
      <c r="H95" s="199"/>
      <c r="I95" s="199"/>
      <c r="J95" s="199"/>
      <c r="K95" s="199"/>
      <c r="L95" s="199"/>
      <c r="M95" s="199"/>
      <c r="N95" s="199"/>
      <c r="O95" s="199"/>
      <c r="Q95" s="201"/>
    </row>
    <row r="96" spans="1:17" s="200" customFormat="1" ht="15.95" customHeight="1">
      <c r="A96" s="199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199"/>
      <c r="O96" s="199"/>
      <c r="Q96" s="201"/>
    </row>
    <row r="97" spans="1:17" s="200" customFormat="1" ht="15.95" customHeight="1">
      <c r="A97" s="199"/>
      <c r="B97" s="199"/>
      <c r="C97" s="199"/>
      <c r="D97" s="199"/>
      <c r="E97" s="199"/>
      <c r="F97" s="199"/>
      <c r="G97" s="199"/>
      <c r="H97" s="199"/>
      <c r="I97" s="199"/>
      <c r="J97" s="199"/>
      <c r="K97" s="199"/>
      <c r="L97" s="199"/>
      <c r="M97" s="199"/>
      <c r="N97" s="199"/>
      <c r="O97" s="199"/>
      <c r="Q97" s="201"/>
    </row>
    <row r="98" spans="1:17" s="200" customFormat="1" ht="15.95" customHeight="1">
      <c r="A98" s="199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199"/>
      <c r="O98" s="199"/>
      <c r="Q98" s="201"/>
    </row>
    <row r="99" spans="1:17" s="200" customFormat="1" ht="15.95" customHeight="1">
      <c r="A99" s="199"/>
      <c r="B99" s="199"/>
      <c r="C99" s="199"/>
      <c r="D99" s="199"/>
      <c r="E99" s="199"/>
      <c r="F99" s="199"/>
      <c r="G99" s="199"/>
      <c r="H99" s="199"/>
      <c r="I99" s="199"/>
      <c r="J99" s="199"/>
      <c r="K99" s="199"/>
      <c r="L99" s="199"/>
      <c r="M99" s="199"/>
      <c r="N99" s="199"/>
      <c r="O99" s="199"/>
      <c r="Q99" s="201"/>
    </row>
    <row r="100" spans="1:17" s="200" customFormat="1" ht="15.95" customHeight="1">
      <c r="A100" s="199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199"/>
      <c r="O100" s="199"/>
      <c r="Q100" s="201"/>
    </row>
    <row r="101" spans="1:17" s="200" customFormat="1" ht="15.95" customHeight="1">
      <c r="A101" s="199"/>
      <c r="B101" s="199"/>
      <c r="C101" s="199"/>
      <c r="D101" s="199"/>
      <c r="E101" s="199"/>
      <c r="F101" s="199"/>
      <c r="G101" s="199"/>
      <c r="H101" s="199"/>
      <c r="I101" s="199"/>
      <c r="J101" s="199"/>
      <c r="K101" s="199"/>
      <c r="L101" s="199"/>
      <c r="M101" s="199"/>
      <c r="N101" s="199"/>
      <c r="O101" s="199"/>
      <c r="Q101" s="201"/>
    </row>
    <row r="102" spans="1:17" s="200" customFormat="1" ht="15.95" customHeight="1">
      <c r="A102" s="199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199"/>
      <c r="O102" s="199"/>
      <c r="Q102" s="201"/>
    </row>
    <row r="103" spans="1:17" s="200" customFormat="1" ht="15.95" customHeight="1">
      <c r="A103" s="199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199"/>
      <c r="O103" s="199"/>
      <c r="Q103" s="201"/>
    </row>
    <row r="104" spans="1:17" s="200" customFormat="1" ht="15.95" customHeight="1">
      <c r="A104" s="199"/>
      <c r="B104" s="199"/>
      <c r="C104" s="199"/>
      <c r="D104" s="199"/>
      <c r="E104" s="199"/>
      <c r="F104" s="199"/>
      <c r="G104" s="199"/>
      <c r="H104" s="199"/>
      <c r="I104" s="199"/>
      <c r="J104" s="199"/>
      <c r="K104" s="199"/>
      <c r="L104" s="199"/>
      <c r="M104" s="199"/>
      <c r="N104" s="199"/>
      <c r="O104" s="199"/>
      <c r="Q104" s="201"/>
    </row>
    <row r="105" spans="1:17" s="200" customFormat="1" ht="15.95" customHeight="1">
      <c r="A105" s="199"/>
      <c r="B105" s="199"/>
      <c r="C105" s="199"/>
      <c r="D105" s="199"/>
      <c r="E105" s="199"/>
      <c r="F105" s="199"/>
      <c r="G105" s="199"/>
      <c r="H105" s="199"/>
      <c r="I105" s="199"/>
      <c r="J105" s="199"/>
      <c r="K105" s="199"/>
      <c r="L105" s="199"/>
      <c r="M105" s="199"/>
      <c r="N105" s="199"/>
      <c r="O105" s="199"/>
      <c r="Q105" s="201"/>
    </row>
    <row r="106" spans="1:17" s="200" customFormat="1" ht="15.95" customHeight="1">
      <c r="A106" s="199"/>
      <c r="B106" s="199"/>
      <c r="C106" s="199"/>
      <c r="D106" s="199"/>
      <c r="E106" s="199"/>
      <c r="F106" s="199"/>
      <c r="G106" s="199"/>
      <c r="H106" s="199"/>
      <c r="I106" s="199"/>
      <c r="J106" s="199"/>
      <c r="K106" s="199"/>
      <c r="L106" s="199"/>
      <c r="M106" s="199"/>
      <c r="N106" s="199"/>
      <c r="O106" s="199"/>
      <c r="Q106" s="201"/>
    </row>
    <row r="107" spans="1:17" s="200" customFormat="1" ht="15.95" customHeight="1">
      <c r="A107" s="199"/>
      <c r="B107" s="199"/>
      <c r="C107" s="199"/>
      <c r="D107" s="199"/>
      <c r="E107" s="199"/>
      <c r="F107" s="199"/>
      <c r="G107" s="199"/>
      <c r="H107" s="199"/>
      <c r="I107" s="199"/>
      <c r="J107" s="199"/>
      <c r="K107" s="199"/>
      <c r="L107" s="199"/>
      <c r="M107" s="199"/>
      <c r="N107" s="199"/>
      <c r="O107" s="199"/>
      <c r="Q107" s="201"/>
    </row>
    <row r="108" spans="1:17" s="200" customFormat="1" ht="15.95" customHeight="1">
      <c r="A108" s="199"/>
      <c r="B108" s="199"/>
      <c r="C108" s="199"/>
      <c r="D108" s="199"/>
      <c r="E108" s="199"/>
      <c r="F108" s="199"/>
      <c r="G108" s="199"/>
      <c r="H108" s="199"/>
      <c r="I108" s="199"/>
      <c r="J108" s="199"/>
      <c r="K108" s="199"/>
      <c r="L108" s="199"/>
      <c r="M108" s="199"/>
      <c r="N108" s="199"/>
      <c r="O108" s="199"/>
      <c r="Q108" s="201"/>
    </row>
    <row r="109" spans="1:17" s="200" customFormat="1" ht="15.95" customHeight="1">
      <c r="A109" s="199"/>
      <c r="B109" s="199"/>
      <c r="C109" s="199"/>
      <c r="D109" s="199"/>
      <c r="E109" s="199"/>
      <c r="F109" s="199"/>
      <c r="G109" s="199"/>
      <c r="H109" s="199"/>
      <c r="I109" s="199"/>
      <c r="J109" s="199"/>
      <c r="K109" s="199"/>
      <c r="L109" s="199"/>
      <c r="M109" s="199"/>
      <c r="N109" s="199"/>
      <c r="O109" s="199"/>
      <c r="Q109" s="201"/>
    </row>
    <row r="110" spans="1:17" s="200" customFormat="1" ht="15.95" customHeight="1">
      <c r="A110" s="199"/>
      <c r="B110" s="199"/>
      <c r="C110" s="199"/>
      <c r="D110" s="199"/>
      <c r="E110" s="199"/>
      <c r="F110" s="199"/>
      <c r="G110" s="199"/>
      <c r="H110" s="199"/>
      <c r="I110" s="199"/>
      <c r="J110" s="199"/>
      <c r="K110" s="199"/>
      <c r="L110" s="199"/>
      <c r="M110" s="199"/>
      <c r="N110" s="199"/>
      <c r="O110" s="199"/>
      <c r="Q110" s="201"/>
    </row>
    <row r="111" spans="1:17" s="200" customFormat="1" ht="15.95" customHeight="1">
      <c r="A111" s="199"/>
      <c r="B111" s="199"/>
      <c r="C111" s="199"/>
      <c r="D111" s="199"/>
      <c r="E111" s="199"/>
      <c r="F111" s="199"/>
      <c r="G111" s="199"/>
      <c r="H111" s="199"/>
      <c r="I111" s="199"/>
      <c r="J111" s="199"/>
      <c r="K111" s="199"/>
      <c r="L111" s="199"/>
      <c r="M111" s="199"/>
      <c r="N111" s="199"/>
      <c r="O111" s="199"/>
      <c r="Q111" s="201"/>
    </row>
    <row r="112" spans="1:17" ht="15.95" customHeight="1">
      <c r="B112" s="199"/>
      <c r="C112" s="199"/>
      <c r="D112" s="199"/>
      <c r="E112" s="199"/>
      <c r="F112" s="199"/>
    </row>
  </sheetData>
  <phoneticPr fontId="2" type="noConversion"/>
  <pageMargins left="0.74803149606299213" right="0.74803149606299213" top="1.1811023622047245" bottom="0.59055118110236227" header="0.51181102362204722" footer="0.51181102362204722"/>
  <pageSetup paperSize="9" scale="93" fitToHeight="4" orientation="landscape" horizont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10"/>
    <pageSetUpPr fitToPage="1"/>
  </sheetPr>
  <dimension ref="A1:U58"/>
  <sheetViews>
    <sheetView view="pageBreakPreview" zoomScale="85" zoomScaleNormal="70" zoomScaleSheetLayoutView="70" workbookViewId="0">
      <selection activeCell="M21" sqref="M21"/>
    </sheetView>
  </sheetViews>
  <sheetFormatPr defaultRowHeight="15.95" customHeight="1"/>
  <cols>
    <col min="1" max="1" width="3.21875" style="25" customWidth="1"/>
    <col min="2" max="2" width="25.21875" style="25" customWidth="1"/>
    <col min="3" max="3" width="10.5546875" style="25" customWidth="1"/>
    <col min="4" max="4" width="9.6640625" style="25" customWidth="1"/>
    <col min="5" max="6" width="10.6640625" style="25" customWidth="1"/>
    <col min="7" max="8" width="12.21875" style="25" customWidth="1"/>
    <col min="9" max="9" width="7.77734375" style="25" bestFit="1" customWidth="1"/>
    <col min="10" max="10" width="8.77734375" style="25" customWidth="1"/>
    <col min="11" max="11" width="7.6640625" style="25" customWidth="1"/>
    <col min="12" max="13" width="8.88671875" style="25"/>
    <col min="14" max="16" width="7.77734375" style="25" customWidth="1"/>
    <col min="17" max="17" width="6.6640625" style="25" customWidth="1"/>
    <col min="18" max="18" width="15" style="2" customWidth="1"/>
    <col min="19" max="20" width="14.33203125" style="2" customWidth="1"/>
    <col min="21" max="21" width="12.33203125" style="23" customWidth="1"/>
    <col min="22" max="22" width="7.88671875" style="2" customWidth="1"/>
    <col min="23" max="23" width="10.109375" style="2" bestFit="1" customWidth="1"/>
    <col min="24" max="24" width="7.77734375" style="2" customWidth="1"/>
    <col min="25" max="16384" width="8.88671875" style="2"/>
  </cols>
  <sheetData>
    <row r="1" spans="1:21" s="8" customFormat="1" ht="20.100000000000001" customHeight="1">
      <c r="A1" s="552" t="s">
        <v>341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U1" s="21"/>
    </row>
    <row r="2" spans="1:21" s="4" customFormat="1" ht="20.100000000000001" customHeight="1">
      <c r="A2" s="104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U2" s="22"/>
    </row>
    <row r="3" spans="1:21" s="8" customFormat="1" ht="20.100000000000001" customHeight="1">
      <c r="A3" s="77"/>
      <c r="B3" s="93" t="s">
        <v>164</v>
      </c>
      <c r="C3" s="93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spans="1:21" s="4" customFormat="1" ht="20.100000000000001" customHeight="1">
      <c r="A4" s="26"/>
      <c r="B4" s="972" t="s">
        <v>43</v>
      </c>
      <c r="C4" s="967" t="s">
        <v>77</v>
      </c>
      <c r="D4" s="969" t="s">
        <v>50</v>
      </c>
      <c r="E4" s="967" t="s">
        <v>86</v>
      </c>
      <c r="F4" s="970"/>
      <c r="G4" s="970"/>
      <c r="H4" s="970" t="s">
        <v>74</v>
      </c>
      <c r="I4" s="969" t="s">
        <v>50</v>
      </c>
      <c r="J4" s="967" t="s">
        <v>63</v>
      </c>
      <c r="K4" s="970"/>
      <c r="L4" s="970" t="s">
        <v>74</v>
      </c>
      <c r="M4" s="969" t="s">
        <v>50</v>
      </c>
      <c r="N4" s="1012" t="s">
        <v>64</v>
      </c>
      <c r="O4" s="969" t="s">
        <v>44</v>
      </c>
    </row>
    <row r="5" spans="1:21" s="4" customFormat="1" ht="20.100000000000001" customHeight="1">
      <c r="A5" s="26"/>
      <c r="B5" s="973"/>
      <c r="C5" s="968"/>
      <c r="D5" s="996"/>
      <c r="E5" s="354" t="s">
        <v>73</v>
      </c>
      <c r="F5" s="370" t="s">
        <v>75</v>
      </c>
      <c r="G5" s="370" t="s">
        <v>76</v>
      </c>
      <c r="H5" s="1011"/>
      <c r="I5" s="996"/>
      <c r="J5" s="354" t="s">
        <v>73</v>
      </c>
      <c r="K5" s="370" t="s">
        <v>75</v>
      </c>
      <c r="L5" s="1011"/>
      <c r="M5" s="996"/>
      <c r="N5" s="1013"/>
      <c r="O5" s="996"/>
    </row>
    <row r="6" spans="1:21" s="4" customFormat="1" ht="20.100000000000001" customHeight="1">
      <c r="A6" s="26"/>
      <c r="B6" s="713" t="str">
        <f>참여업체!C6</f>
        <v>A엔지니어링</v>
      </c>
      <c r="C6" s="281">
        <f>'개발(주관)'!J4</f>
        <v>0</v>
      </c>
      <c r="D6" s="1008">
        <f>C6*N6+C7*N7+C8*N8</f>
        <v>0</v>
      </c>
      <c r="E6" s="282">
        <f>'개발(주관)'!J14</f>
        <v>2.333333333333333</v>
      </c>
      <c r="F6" s="283">
        <f>'개발(주관)'!J10</f>
        <v>1.5</v>
      </c>
      <c r="G6" s="283">
        <f>'개발(주관)'!J6</f>
        <v>0</v>
      </c>
      <c r="H6" s="281">
        <f>(E6+F6*배점기준!$F$69+G6*배점기준!$G$69)*배점기준!$F$67</f>
        <v>2.1199999999999997</v>
      </c>
      <c r="I6" s="986">
        <f>H6*N6+H7*N7+H8*N8</f>
        <v>1.9079999999999997</v>
      </c>
      <c r="J6" s="281">
        <v>0</v>
      </c>
      <c r="K6" s="283">
        <f>'개발(주관)'!J16</f>
        <v>1</v>
      </c>
      <c r="L6" s="284">
        <f>(J6*배점기준!$E$70+K6*배점기준!$F$70)*배점기준!$G$67</f>
        <v>0.24</v>
      </c>
      <c r="M6" s="983">
        <f>L6*N6+L7*N7+L8*N8</f>
        <v>0.216</v>
      </c>
      <c r="N6" s="285">
        <f>참여업체!$C$7</f>
        <v>0.9</v>
      </c>
      <c r="O6" s="980">
        <f>IF((D6+I6+M6)&gt;=배점기준!$C$66,배점기준!$C$66,(D6+I6+M6))</f>
        <v>2</v>
      </c>
    </row>
    <row r="7" spans="1:21" s="4" customFormat="1" ht="20.100000000000001" customHeight="1">
      <c r="A7" s="26"/>
      <c r="B7" s="714" t="str">
        <f>참여업체!D6</f>
        <v>B엔지니어링</v>
      </c>
      <c r="C7" s="286">
        <f>'개발(협력)'!J4</f>
        <v>0</v>
      </c>
      <c r="D7" s="1009"/>
      <c r="E7" s="287">
        <f>'개발(협력)'!J10</f>
        <v>0</v>
      </c>
      <c r="F7" s="288">
        <f>'개발(협력)'!J8</f>
        <v>0</v>
      </c>
      <c r="G7" s="288">
        <f>'개발(협력)'!J6</f>
        <v>0</v>
      </c>
      <c r="H7" s="286">
        <f>(E7+F7*배점기준!$F$69+G7*배점기준!$G$69)*배점기준!$F$67</f>
        <v>0</v>
      </c>
      <c r="I7" s="987"/>
      <c r="J7" s="286"/>
      <c r="K7" s="288">
        <f>'개발(협력)'!J12</f>
        <v>0</v>
      </c>
      <c r="L7" s="289">
        <f>(J7*배점기준!$E$70+K7*배점기준!$F$70)*배점기준!$G$67</f>
        <v>0</v>
      </c>
      <c r="M7" s="984"/>
      <c r="N7" s="290">
        <f>참여업체!$D$7</f>
        <v>0.1</v>
      </c>
      <c r="O7" s="981"/>
    </row>
    <row r="8" spans="1:21" s="4" customFormat="1" ht="20.100000000000001" customHeight="1">
      <c r="A8" s="26"/>
      <c r="B8" s="350"/>
      <c r="C8" s="291"/>
      <c r="D8" s="1010"/>
      <c r="E8" s="292"/>
      <c r="F8" s="293"/>
      <c r="G8" s="293"/>
      <c r="H8" s="294"/>
      <c r="I8" s="988"/>
      <c r="J8" s="291"/>
      <c r="K8" s="293"/>
      <c r="L8" s="295">
        <f>(J8*배점기준!$E$70+K8*배점기준!$F$70)*배점기준!$G$67</f>
        <v>0</v>
      </c>
      <c r="M8" s="985"/>
      <c r="N8" s="296">
        <f>참여업체!$E$7</f>
        <v>0</v>
      </c>
      <c r="O8" s="982"/>
    </row>
    <row r="9" spans="1:21" s="4" customFormat="1" ht="10.5" customHeight="1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U9" s="22"/>
    </row>
    <row r="10" spans="1:21" ht="20.100000000000001" customHeight="1">
      <c r="B10" s="93" t="s">
        <v>283</v>
      </c>
      <c r="C10" s="93"/>
      <c r="D10" s="77"/>
      <c r="E10" s="77"/>
      <c r="F10" s="77"/>
      <c r="G10" s="105"/>
      <c r="H10" s="77"/>
      <c r="I10" s="77"/>
      <c r="J10" s="77"/>
      <c r="K10" s="106"/>
      <c r="L10" s="106"/>
    </row>
    <row r="11" spans="1:21" ht="20.100000000000001" customHeight="1">
      <c r="B11" s="998" t="s">
        <v>43</v>
      </c>
      <c r="C11" s="875" t="s">
        <v>206</v>
      </c>
      <c r="D11" s="1000" t="s">
        <v>91</v>
      </c>
      <c r="E11" s="969"/>
      <c r="F11" s="1001" t="s">
        <v>51</v>
      </c>
      <c r="G11" s="1003" t="s">
        <v>142</v>
      </c>
      <c r="H11" s="1014" t="s">
        <v>64</v>
      </c>
      <c r="I11" s="972" t="s">
        <v>61</v>
      </c>
      <c r="J11" s="994" t="s">
        <v>44</v>
      </c>
      <c r="K11" s="106"/>
      <c r="L11" s="106"/>
    </row>
    <row r="12" spans="1:21" ht="20.100000000000001" customHeight="1">
      <c r="B12" s="999"/>
      <c r="C12" s="871"/>
      <c r="D12" s="371" t="s">
        <v>94</v>
      </c>
      <c r="E12" s="359" t="s">
        <v>95</v>
      </c>
      <c r="F12" s="1002"/>
      <c r="G12" s="1004"/>
      <c r="H12" s="1015"/>
      <c r="I12" s="973"/>
      <c r="J12" s="995"/>
      <c r="K12" s="106"/>
      <c r="L12" s="106"/>
    </row>
    <row r="13" spans="1:21" ht="20.100000000000001" customHeight="1">
      <c r="B13" s="1021" t="str">
        <f>B6</f>
        <v>A엔지니어링</v>
      </c>
      <c r="C13" s="113">
        <v>2023</v>
      </c>
      <c r="D13" s="208">
        <v>314</v>
      </c>
      <c r="E13" s="208">
        <v>6126</v>
      </c>
      <c r="F13" s="211">
        <f t="shared" ref="F13:F18" si="0">IF(D13=0,"0",D13/E13)</f>
        <v>5.1256937642833823E-2</v>
      </c>
      <c r="G13" s="1020">
        <f>(D13+D14+D15)/(E13+E14+E15)</f>
        <v>5.1796441119800522E-2</v>
      </c>
      <c r="H13" s="997">
        <f>참여업체!$C$7</f>
        <v>0.9</v>
      </c>
      <c r="I13" s="993">
        <f>G13*H13+G16*H16+G19*H19</f>
        <v>5.0558935076737324E-2</v>
      </c>
      <c r="J13" s="992">
        <f>IF(I13&gt;=배점기준!$E$71,배점기준!$E$72,IF(I13&gt;=배점기준!$F$71,배점기준!$F$72,IF(I13&gt;=배점기준!$G$71,배점기준!$G$72,IF(I13&gt;=배점기준!$H$71,배점기준!$H$72,IF(I13&lt;배점기준!$I$71,배점기준!$I$72)))))</f>
        <v>10</v>
      </c>
      <c r="K13" s="106"/>
      <c r="L13" s="106"/>
    </row>
    <row r="14" spans="1:21" ht="20.100000000000001" customHeight="1">
      <c r="B14" s="1021"/>
      <c r="C14" s="113">
        <v>2024</v>
      </c>
      <c r="D14" s="209">
        <v>326</v>
      </c>
      <c r="E14" s="209">
        <v>5276</v>
      </c>
      <c r="F14" s="211">
        <f t="shared" si="0"/>
        <v>6.1789234268385139E-2</v>
      </c>
      <c r="G14" s="1020"/>
      <c r="H14" s="997"/>
      <c r="I14" s="993"/>
      <c r="J14" s="992"/>
      <c r="K14" s="106"/>
      <c r="L14" s="106"/>
    </row>
    <row r="15" spans="1:21" ht="20.100000000000001" customHeight="1">
      <c r="B15" s="1021"/>
      <c r="C15" s="113">
        <v>2025</v>
      </c>
      <c r="D15" s="210">
        <v>274</v>
      </c>
      <c r="E15" s="210">
        <v>6244</v>
      </c>
      <c r="F15" s="211">
        <f t="shared" si="0"/>
        <v>4.38821268417681E-2</v>
      </c>
      <c r="G15" s="1020"/>
      <c r="H15" s="997"/>
      <c r="I15" s="993"/>
      <c r="J15" s="992"/>
      <c r="K15" s="106"/>
      <c r="L15" s="106"/>
    </row>
    <row r="16" spans="1:21" ht="20.100000000000001" customHeight="1">
      <c r="B16" s="1021" t="str">
        <f>참여업체!D6</f>
        <v>B엔지니어링</v>
      </c>
      <c r="C16" s="113">
        <v>2023</v>
      </c>
      <c r="D16" s="137">
        <v>6491</v>
      </c>
      <c r="E16" s="137">
        <v>140088</v>
      </c>
      <c r="F16" s="211">
        <f t="shared" si="0"/>
        <v>4.6335160756096165E-2</v>
      </c>
      <c r="G16" s="1020">
        <f>(D16+D17+D18)/(E16+E17+E18)</f>
        <v>3.9421380689168527E-2</v>
      </c>
      <c r="H16" s="997">
        <f>참여업체!$D$7</f>
        <v>0.1</v>
      </c>
      <c r="I16" s="993"/>
      <c r="J16" s="992"/>
      <c r="K16" s="106"/>
      <c r="L16" s="106"/>
    </row>
    <row r="17" spans="1:21" ht="20.100000000000001" customHeight="1">
      <c r="B17" s="1021"/>
      <c r="C17" s="113">
        <v>2024</v>
      </c>
      <c r="D17" s="209">
        <v>5817</v>
      </c>
      <c r="E17" s="209">
        <v>140368</v>
      </c>
      <c r="F17" s="211">
        <f t="shared" si="0"/>
        <v>4.1441069189558873E-2</v>
      </c>
      <c r="G17" s="1020"/>
      <c r="H17" s="997"/>
      <c r="I17" s="993"/>
      <c r="J17" s="992"/>
      <c r="K17" s="106"/>
      <c r="L17" s="106"/>
    </row>
    <row r="18" spans="1:21" ht="20.100000000000001" customHeight="1">
      <c r="B18" s="1021"/>
      <c r="C18" s="113">
        <v>2025</v>
      </c>
      <c r="D18" s="210">
        <v>4452</v>
      </c>
      <c r="E18" s="210">
        <v>144694</v>
      </c>
      <c r="F18" s="211">
        <f t="shared" si="0"/>
        <v>3.0768380167802398E-2</v>
      </c>
      <c r="G18" s="1020"/>
      <c r="H18" s="997"/>
      <c r="I18" s="993"/>
      <c r="J18" s="992"/>
      <c r="K18" s="106"/>
      <c r="L18" s="106"/>
    </row>
    <row r="19" spans="1:21" ht="20.100000000000001" customHeight="1">
      <c r="B19" s="1022"/>
      <c r="C19" s="113"/>
      <c r="D19" s="137"/>
      <c r="E19" s="137"/>
      <c r="F19" s="211"/>
      <c r="G19" s="1020"/>
      <c r="H19" s="997"/>
      <c r="I19" s="993"/>
      <c r="J19" s="992"/>
      <c r="K19" s="106"/>
      <c r="L19" s="106"/>
    </row>
    <row r="20" spans="1:21" ht="20.100000000000001" customHeight="1">
      <c r="B20" s="1022"/>
      <c r="C20" s="113"/>
      <c r="D20" s="209"/>
      <c r="E20" s="209"/>
      <c r="F20" s="211"/>
      <c r="G20" s="1020"/>
      <c r="H20" s="997"/>
      <c r="I20" s="993"/>
      <c r="J20" s="992"/>
      <c r="K20" s="106"/>
      <c r="L20" s="106"/>
    </row>
    <row r="21" spans="1:21" ht="20.100000000000001" customHeight="1">
      <c r="B21" s="1022"/>
      <c r="C21" s="113"/>
      <c r="D21" s="138"/>
      <c r="E21" s="138"/>
      <c r="F21" s="211"/>
      <c r="G21" s="1020"/>
      <c r="H21" s="997"/>
      <c r="I21" s="993"/>
      <c r="J21" s="992"/>
      <c r="K21" s="106"/>
      <c r="L21" s="106"/>
    </row>
    <row r="22" spans="1:21" ht="10.5" customHeight="1">
      <c r="J22" s="107"/>
      <c r="K22" s="106"/>
      <c r="L22" s="106"/>
    </row>
    <row r="23" spans="1:21" ht="20.100000000000001" customHeight="1">
      <c r="B23" s="93" t="s">
        <v>165</v>
      </c>
      <c r="C23" s="93"/>
      <c r="D23" s="77"/>
      <c r="E23" s="77"/>
      <c r="F23" s="77"/>
      <c r="G23" s="77"/>
      <c r="H23" s="77"/>
      <c r="I23" s="77"/>
      <c r="J23" s="77"/>
      <c r="K23" s="77"/>
      <c r="L23" s="77"/>
    </row>
    <row r="24" spans="1:21" ht="20.100000000000001" customHeight="1">
      <c r="B24" s="972" t="s">
        <v>43</v>
      </c>
      <c r="C24" s="1023" t="s">
        <v>77</v>
      </c>
      <c r="D24" s="1024"/>
      <c r="E24" s="967" t="s">
        <v>86</v>
      </c>
      <c r="F24" s="1019"/>
      <c r="G24" s="967" t="s">
        <v>63</v>
      </c>
      <c r="H24" s="969"/>
      <c r="I24" s="875" t="s">
        <v>64</v>
      </c>
      <c r="J24" s="994" t="s">
        <v>44</v>
      </c>
      <c r="P24" s="2"/>
      <c r="Q24" s="2"/>
      <c r="S24" s="23"/>
      <c r="U24" s="2"/>
    </row>
    <row r="25" spans="1:21" ht="20.100000000000001" customHeight="1">
      <c r="B25" s="973"/>
      <c r="C25" s="371" t="s">
        <v>50</v>
      </c>
      <c r="D25" s="372" t="s">
        <v>74</v>
      </c>
      <c r="E25" s="355" t="s">
        <v>50</v>
      </c>
      <c r="F25" s="372" t="s">
        <v>74</v>
      </c>
      <c r="G25" s="354" t="s">
        <v>50</v>
      </c>
      <c r="H25" s="359" t="s">
        <v>74</v>
      </c>
      <c r="I25" s="871"/>
      <c r="J25" s="995"/>
      <c r="P25" s="2"/>
      <c r="Q25" s="2"/>
      <c r="S25" s="23"/>
      <c r="U25" s="2"/>
    </row>
    <row r="26" spans="1:21" ht="20.100000000000001" customHeight="1">
      <c r="B26" s="713" t="str">
        <f>B6</f>
        <v>A엔지니어링</v>
      </c>
      <c r="C26" s="297">
        <f>'활용(주관)'!J9</f>
        <v>0</v>
      </c>
      <c r="D26" s="1005">
        <f>C26*I26+C27*I27+C28*I28</f>
        <v>1.8</v>
      </c>
      <c r="E26" s="298">
        <f>'활용(주관)'!J13</f>
        <v>1.1280000000000001</v>
      </c>
      <c r="F26" s="1008">
        <f>E26*I26+E27*I27+E28*I28</f>
        <v>1.0152000000000001</v>
      </c>
      <c r="G26" s="298">
        <f>'활용(주관)'!J16</f>
        <v>0.38400000000000001</v>
      </c>
      <c r="H26" s="989">
        <f>G26*I26+G27*I27+G28*I28</f>
        <v>0.34560000000000002</v>
      </c>
      <c r="I26" s="299">
        <f>참여업체!$C$7</f>
        <v>0.9</v>
      </c>
      <c r="J26" s="1016">
        <f>IF((D26+F26+H26)&gt;=배점기준!$C$73,배점기준!$C$73,(D26+F26+H26))</f>
        <v>3</v>
      </c>
      <c r="P26" s="2"/>
      <c r="Q26" s="2"/>
      <c r="S26" s="23"/>
      <c r="U26" s="2"/>
    </row>
    <row r="27" spans="1:21" ht="20.100000000000001" customHeight="1">
      <c r="B27" s="715" t="str">
        <f>참여업체!D6</f>
        <v>B엔지니어링</v>
      </c>
      <c r="C27" s="300">
        <f>'활용(협력)'!J28</f>
        <v>18</v>
      </c>
      <c r="D27" s="1006"/>
      <c r="E27" s="301">
        <f>'활용(협력)'!J30</f>
        <v>0</v>
      </c>
      <c r="F27" s="1009"/>
      <c r="G27" s="301">
        <f>'활용(협력)'!J32</f>
        <v>0</v>
      </c>
      <c r="H27" s="990"/>
      <c r="I27" s="302">
        <f>참여업체!$D$7</f>
        <v>0.1</v>
      </c>
      <c r="J27" s="1017"/>
      <c r="P27" s="2"/>
      <c r="Q27" s="2"/>
      <c r="S27" s="23"/>
      <c r="U27" s="2"/>
    </row>
    <row r="28" spans="1:21" ht="20.100000000000001" customHeight="1">
      <c r="B28" s="350"/>
      <c r="C28" s="303"/>
      <c r="D28" s="1007"/>
      <c r="E28" s="304"/>
      <c r="F28" s="1010"/>
      <c r="G28" s="304"/>
      <c r="H28" s="991"/>
      <c r="I28" s="305"/>
      <c r="J28" s="1018"/>
      <c r="P28" s="2"/>
      <c r="Q28" s="2"/>
      <c r="S28" s="23"/>
      <c r="U28" s="2"/>
    </row>
    <row r="29" spans="1:21" ht="10.5" customHeight="1"/>
    <row r="30" spans="1:21" ht="15.95" customHeight="1">
      <c r="B30" s="308"/>
      <c r="J30" s="107"/>
      <c r="K30" s="106"/>
      <c r="L30" s="106"/>
    </row>
    <row r="31" spans="1:21" ht="15.95" customHeight="1">
      <c r="A31" s="151" t="s">
        <v>204</v>
      </c>
      <c r="B31" s="152" t="s">
        <v>202</v>
      </c>
      <c r="C31" s="152"/>
      <c r="D31" s="202"/>
      <c r="E31" s="202"/>
      <c r="J31" s="107"/>
      <c r="K31" s="106"/>
      <c r="L31" s="106"/>
    </row>
    <row r="32" spans="1:21" ht="15.95" customHeight="1">
      <c r="A32" s="202"/>
      <c r="B32" s="152" t="s">
        <v>203</v>
      </c>
      <c r="C32" s="152"/>
      <c r="D32" s="202"/>
      <c r="E32" s="202"/>
      <c r="J32" s="107"/>
      <c r="K32" s="106"/>
      <c r="L32" s="106"/>
    </row>
    <row r="33" spans="2:12" ht="15.95" customHeight="1">
      <c r="B33" s="157" t="s">
        <v>201</v>
      </c>
      <c r="C33" s="157"/>
      <c r="J33" s="107"/>
      <c r="K33" s="85"/>
      <c r="L33" s="85"/>
    </row>
    <row r="34" spans="2:12" ht="15.95" customHeight="1">
      <c r="J34" s="107"/>
      <c r="K34" s="85"/>
    </row>
    <row r="35" spans="2:12" ht="15.95" customHeight="1">
      <c r="J35" s="107"/>
      <c r="K35" s="85"/>
    </row>
    <row r="36" spans="2:12" ht="15.95" customHeight="1">
      <c r="J36" s="107"/>
      <c r="K36" s="85"/>
    </row>
    <row r="37" spans="2:12" ht="15.95" customHeight="1">
      <c r="J37" s="107"/>
      <c r="K37" s="85"/>
    </row>
    <row r="38" spans="2:12" ht="15.95" customHeight="1">
      <c r="J38" s="107"/>
      <c r="K38" s="85"/>
    </row>
    <row r="39" spans="2:12" ht="15.95" customHeight="1">
      <c r="J39" s="107"/>
      <c r="K39" s="85"/>
    </row>
    <row r="40" spans="2:12" ht="15.95" customHeight="1">
      <c r="J40" s="107"/>
      <c r="K40" s="85"/>
    </row>
    <row r="41" spans="2:12" ht="15.95" customHeight="1">
      <c r="J41" s="107"/>
      <c r="K41" s="85"/>
    </row>
    <row r="42" spans="2:12" ht="15.95" customHeight="1">
      <c r="J42" s="107"/>
      <c r="K42" s="85"/>
    </row>
    <row r="43" spans="2:12" ht="15.95" customHeight="1">
      <c r="J43" s="107"/>
      <c r="K43" s="85"/>
    </row>
    <row r="44" spans="2:12" ht="15.95" customHeight="1">
      <c r="J44" s="107"/>
      <c r="K44" s="85"/>
    </row>
    <row r="45" spans="2:12" ht="15.95" customHeight="1">
      <c r="J45" s="107"/>
      <c r="K45" s="85"/>
    </row>
    <row r="46" spans="2:12" ht="15.95" customHeight="1">
      <c r="J46" s="107"/>
      <c r="K46" s="85"/>
    </row>
    <row r="47" spans="2:12" ht="15.95" customHeight="1">
      <c r="J47" s="107"/>
      <c r="K47" s="85"/>
    </row>
    <row r="48" spans="2:12" ht="15.95" customHeight="1">
      <c r="J48" s="107"/>
      <c r="K48" s="85"/>
    </row>
    <row r="49" spans="10:11" ht="15.95" customHeight="1">
      <c r="J49" s="107"/>
      <c r="K49" s="85"/>
    </row>
    <row r="50" spans="10:11" ht="15.95" customHeight="1">
      <c r="J50" s="107"/>
      <c r="K50" s="85"/>
    </row>
    <row r="51" spans="10:11" ht="15.95" customHeight="1">
      <c r="J51" s="107"/>
      <c r="K51" s="85"/>
    </row>
    <row r="52" spans="10:11" ht="15.95" customHeight="1">
      <c r="J52" s="107"/>
      <c r="K52" s="85"/>
    </row>
    <row r="53" spans="10:11" ht="15.95" customHeight="1">
      <c r="J53" s="107"/>
      <c r="K53" s="85"/>
    </row>
    <row r="54" spans="10:11" ht="15.95" customHeight="1">
      <c r="J54" s="107"/>
      <c r="K54" s="85"/>
    </row>
    <row r="55" spans="10:11" ht="15.95" customHeight="1">
      <c r="J55" s="107"/>
      <c r="K55" s="85"/>
    </row>
    <row r="56" spans="10:11" ht="15.95" customHeight="1">
      <c r="J56" s="107"/>
      <c r="K56" s="85"/>
    </row>
    <row r="57" spans="10:11" ht="15.95" customHeight="1">
      <c r="J57" s="107"/>
      <c r="K57" s="85"/>
    </row>
    <row r="58" spans="10:11" ht="15.95" customHeight="1">
      <c r="J58" s="107"/>
      <c r="K58" s="85"/>
    </row>
  </sheetData>
  <protectedRanges>
    <protectedRange password="CF2F" sqref="D13:E21" name="범위1"/>
  </protectedRanges>
  <mergeCells count="44">
    <mergeCell ref="E24:F24"/>
    <mergeCell ref="G24:H24"/>
    <mergeCell ref="B24:B25"/>
    <mergeCell ref="G13:G15"/>
    <mergeCell ref="B13:B15"/>
    <mergeCell ref="B16:B18"/>
    <mergeCell ref="B19:B21"/>
    <mergeCell ref="G19:G21"/>
    <mergeCell ref="C24:D24"/>
    <mergeCell ref="G16:G18"/>
    <mergeCell ref="D26:D28"/>
    <mergeCell ref="F26:F28"/>
    <mergeCell ref="O4:O5"/>
    <mergeCell ref="J4:K4"/>
    <mergeCell ref="L4:L5"/>
    <mergeCell ref="M4:M5"/>
    <mergeCell ref="N4:N5"/>
    <mergeCell ref="D6:D8"/>
    <mergeCell ref="I4:I5"/>
    <mergeCell ref="H4:H5"/>
    <mergeCell ref="J11:J12"/>
    <mergeCell ref="I11:I12"/>
    <mergeCell ref="H11:H12"/>
    <mergeCell ref="H13:H15"/>
    <mergeCell ref="H16:H18"/>
    <mergeCell ref="J26:J28"/>
    <mergeCell ref="B4:B5"/>
    <mergeCell ref="C4:C5"/>
    <mergeCell ref="D4:D5"/>
    <mergeCell ref="E4:G4"/>
    <mergeCell ref="H19:H21"/>
    <mergeCell ref="B11:B12"/>
    <mergeCell ref="D11:E11"/>
    <mergeCell ref="F11:F12"/>
    <mergeCell ref="G11:G12"/>
    <mergeCell ref="C11:C12"/>
    <mergeCell ref="O6:O8"/>
    <mergeCell ref="M6:M8"/>
    <mergeCell ref="I6:I8"/>
    <mergeCell ref="H26:H28"/>
    <mergeCell ref="J13:J21"/>
    <mergeCell ref="I13:I21"/>
    <mergeCell ref="J24:J25"/>
    <mergeCell ref="I24:I25"/>
  </mergeCells>
  <phoneticPr fontId="2" type="noConversion"/>
  <pageMargins left="0.74803149606299213" right="0.74803149606299213" top="1.1811023622047245" bottom="0.78740157480314965" header="0.51181102362204722" footer="0.51181102362204722"/>
  <pageSetup paperSize="9" scale="74" orientation="landscape" horizontalDpi="4294967293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indexed="41"/>
  </sheetPr>
  <dimension ref="A1:O127"/>
  <sheetViews>
    <sheetView view="pageBreakPreview" zoomScale="85" zoomScaleNormal="115" workbookViewId="0">
      <selection activeCell="N16" sqref="N16"/>
    </sheetView>
  </sheetViews>
  <sheetFormatPr defaultRowHeight="12" customHeight="1"/>
  <cols>
    <col min="1" max="1" width="7.33203125" style="131" customWidth="1"/>
    <col min="2" max="2" width="4.88671875" style="128" customWidth="1"/>
    <col min="3" max="3" width="29.21875" style="128" customWidth="1"/>
    <col min="4" max="4" width="31.6640625" style="128" customWidth="1"/>
    <col min="5" max="5" width="16.5546875" style="128" customWidth="1"/>
    <col min="6" max="6" width="5.44140625" style="129" customWidth="1"/>
    <col min="7" max="7" width="11.109375" style="135" customWidth="1"/>
    <col min="8" max="8" width="10.44140625" style="135" customWidth="1"/>
    <col min="9" max="9" width="9.109375" style="156" customWidth="1"/>
    <col min="10" max="10" width="8.5546875" style="130" customWidth="1"/>
    <col min="11" max="13" width="8.88671875" style="123"/>
    <col min="14" max="14" width="14" style="123" bestFit="1" customWidth="1"/>
    <col min="15" max="15" width="13.5546875" style="123" customWidth="1"/>
    <col min="16" max="16384" width="8.88671875" style="123"/>
  </cols>
  <sheetData>
    <row r="1" spans="1:15" s="120" customFormat="1" ht="30" customHeight="1" thickBot="1">
      <c r="A1" s="601" t="s">
        <v>342</v>
      </c>
      <c r="B1" s="319"/>
      <c r="C1" s="601" t="str">
        <f>참여업체!C6</f>
        <v>A엔지니어링</v>
      </c>
      <c r="D1" s="318"/>
      <c r="E1" s="318"/>
      <c r="F1" s="116"/>
      <c r="G1" s="546" t="s">
        <v>216</v>
      </c>
      <c r="H1" s="605">
        <f>배점기준!$I$1</f>
        <v>45955</v>
      </c>
      <c r="I1" s="234"/>
      <c r="J1" s="116"/>
      <c r="K1" s="119"/>
      <c r="L1" s="119"/>
      <c r="M1" s="119"/>
    </row>
    <row r="2" spans="1:15" s="121" customFormat="1" ht="29.25" customHeight="1">
      <c r="A2" s="547" t="s">
        <v>169</v>
      </c>
      <c r="B2" s="391" t="s">
        <v>170</v>
      </c>
      <c r="C2" s="391" t="s">
        <v>171</v>
      </c>
      <c r="D2" s="391" t="s">
        <v>196</v>
      </c>
      <c r="E2" s="391" t="s">
        <v>174</v>
      </c>
      <c r="F2" s="391" t="s">
        <v>175</v>
      </c>
      <c r="G2" s="391" t="s">
        <v>177</v>
      </c>
      <c r="H2" s="391" t="s">
        <v>172</v>
      </c>
      <c r="I2" s="391" t="s">
        <v>173</v>
      </c>
      <c r="J2" s="548" t="s">
        <v>134</v>
      </c>
    </row>
    <row r="3" spans="1:15" s="122" customFormat="1" ht="33" customHeight="1">
      <c r="A3" s="223" t="s">
        <v>214</v>
      </c>
      <c r="B3" s="214"/>
      <c r="C3" s="214" t="s">
        <v>197</v>
      </c>
      <c r="D3" s="214" t="s">
        <v>323</v>
      </c>
      <c r="E3" s="231"/>
      <c r="F3" s="233"/>
      <c r="G3" s="606"/>
      <c r="H3" s="232"/>
      <c r="I3" s="232"/>
      <c r="J3" s="549"/>
    </row>
    <row r="4" spans="1:15" s="392" customFormat="1" ht="33" customHeight="1">
      <c r="A4" s="1025" t="s">
        <v>176</v>
      </c>
      <c r="B4" s="1026"/>
      <c r="C4" s="1026"/>
      <c r="D4" s="1026"/>
      <c r="E4" s="1026"/>
      <c r="F4" s="1026"/>
      <c r="G4" s="1026"/>
      <c r="H4" s="1026"/>
      <c r="I4" s="1027"/>
      <c r="J4" s="550">
        <f>SUM(J3:J3)</f>
        <v>0</v>
      </c>
    </row>
    <row r="5" spans="1:15" s="122" customFormat="1" ht="33" customHeight="1">
      <c r="A5" s="223" t="s">
        <v>213</v>
      </c>
      <c r="B5" s="214"/>
      <c r="C5" s="214" t="s">
        <v>198</v>
      </c>
      <c r="D5" s="214" t="s">
        <v>323</v>
      </c>
      <c r="E5" s="231"/>
      <c r="F5" s="233"/>
      <c r="G5" s="606"/>
      <c r="H5" s="232"/>
      <c r="I5" s="232"/>
      <c r="J5" s="549"/>
    </row>
    <row r="6" spans="1:15" s="393" customFormat="1" ht="33" customHeight="1">
      <c r="A6" s="1025" t="s">
        <v>179</v>
      </c>
      <c r="B6" s="1026"/>
      <c r="C6" s="1026"/>
      <c r="D6" s="1026"/>
      <c r="E6" s="1026"/>
      <c r="F6" s="1026"/>
      <c r="G6" s="1026"/>
      <c r="H6" s="1026"/>
      <c r="I6" s="1027"/>
      <c r="J6" s="550">
        <f>SUM(J5:J5)</f>
        <v>0</v>
      </c>
      <c r="M6" s="700"/>
    </row>
    <row r="7" spans="1:15" ht="33" customHeight="1">
      <c r="A7" s="223" t="s">
        <v>319</v>
      </c>
      <c r="B7" s="214">
        <v>1</v>
      </c>
      <c r="C7" s="214" t="s">
        <v>320</v>
      </c>
      <c r="D7" s="214" t="s">
        <v>320</v>
      </c>
      <c r="E7" s="544" t="s">
        <v>538</v>
      </c>
      <c r="F7" s="233">
        <v>2</v>
      </c>
      <c r="G7" s="606">
        <v>42548</v>
      </c>
      <c r="H7" s="232">
        <f>$H$1-G7</f>
        <v>3407</v>
      </c>
      <c r="I7" s="232" t="s">
        <v>546</v>
      </c>
      <c r="J7" s="549">
        <f>1/F7</f>
        <v>0.5</v>
      </c>
      <c r="K7" s="694"/>
      <c r="L7" s="212"/>
      <c r="M7" s="212"/>
      <c r="N7" s="551"/>
      <c r="O7" s="212"/>
    </row>
    <row r="8" spans="1:15" ht="33" customHeight="1">
      <c r="A8" s="223" t="s">
        <v>319</v>
      </c>
      <c r="B8" s="214">
        <v>2</v>
      </c>
      <c r="C8" s="214" t="s">
        <v>321</v>
      </c>
      <c r="D8" s="214" t="s">
        <v>321</v>
      </c>
      <c r="E8" s="544" t="s">
        <v>538</v>
      </c>
      <c r="F8" s="233">
        <v>2</v>
      </c>
      <c r="G8" s="606">
        <v>42548</v>
      </c>
      <c r="H8" s="232">
        <f>$H$1-G8</f>
        <v>3407</v>
      </c>
      <c r="I8" s="232" t="s">
        <v>546</v>
      </c>
      <c r="J8" s="549">
        <f>1/F8</f>
        <v>0.5</v>
      </c>
      <c r="K8" s="694"/>
      <c r="L8" s="212"/>
      <c r="M8" s="212"/>
    </row>
    <row r="9" spans="1:15" s="122" customFormat="1" ht="33" customHeight="1">
      <c r="A9" s="223" t="s">
        <v>319</v>
      </c>
      <c r="B9" s="214">
        <v>3</v>
      </c>
      <c r="C9" s="214" t="s">
        <v>322</v>
      </c>
      <c r="D9" s="214" t="s">
        <v>322</v>
      </c>
      <c r="E9" s="544" t="s">
        <v>538</v>
      </c>
      <c r="F9" s="233">
        <v>2</v>
      </c>
      <c r="G9" s="606">
        <v>42779</v>
      </c>
      <c r="H9" s="232">
        <f>$H$1-G9</f>
        <v>3176</v>
      </c>
      <c r="I9" s="232" t="s">
        <v>545</v>
      </c>
      <c r="J9" s="549">
        <f>1/F9</f>
        <v>0.5</v>
      </c>
      <c r="K9" s="694"/>
      <c r="L9" s="212"/>
      <c r="M9" s="212"/>
    </row>
    <row r="10" spans="1:15" s="393" customFormat="1" ht="33" customHeight="1">
      <c r="A10" s="1025" t="s">
        <v>180</v>
      </c>
      <c r="B10" s="1026"/>
      <c r="C10" s="1026"/>
      <c r="D10" s="1026"/>
      <c r="E10" s="1026"/>
      <c r="F10" s="1026"/>
      <c r="G10" s="1026"/>
      <c r="H10" s="1026"/>
      <c r="I10" s="1027"/>
      <c r="J10" s="603">
        <f>SUM(J7:J9)</f>
        <v>1.5</v>
      </c>
      <c r="K10" s="695"/>
      <c r="L10" s="695"/>
      <c r="M10" s="212"/>
    </row>
    <row r="11" spans="1:15" s="122" customFormat="1" ht="33" customHeight="1">
      <c r="A11" s="223" t="s">
        <v>319</v>
      </c>
      <c r="B11" s="214">
        <v>4</v>
      </c>
      <c r="C11" s="214" t="s">
        <v>333</v>
      </c>
      <c r="D11" s="214" t="s">
        <v>333</v>
      </c>
      <c r="E11" s="544" t="s">
        <v>539</v>
      </c>
      <c r="F11" s="233">
        <v>1</v>
      </c>
      <c r="G11" s="606">
        <v>44771</v>
      </c>
      <c r="H11" s="232">
        <f>$H$1-G11</f>
        <v>1184</v>
      </c>
      <c r="I11" s="232" t="s">
        <v>543</v>
      </c>
      <c r="J11" s="549">
        <f>1/F11</f>
        <v>1</v>
      </c>
      <c r="K11" s="694"/>
      <c r="L11" s="699"/>
      <c r="M11" s="212"/>
    </row>
    <row r="12" spans="1:15" ht="33" customHeight="1">
      <c r="A12" s="223" t="s">
        <v>416</v>
      </c>
      <c r="B12" s="214">
        <v>5</v>
      </c>
      <c r="C12" s="188" t="s">
        <v>417</v>
      </c>
      <c r="D12" s="188" t="s">
        <v>417</v>
      </c>
      <c r="E12" s="544" t="s">
        <v>540</v>
      </c>
      <c r="F12" s="233">
        <v>3</v>
      </c>
      <c r="G12" s="606">
        <v>45591</v>
      </c>
      <c r="H12" s="232">
        <f>$H$1-G12</f>
        <v>364</v>
      </c>
      <c r="I12" s="232" t="s">
        <v>542</v>
      </c>
      <c r="J12" s="549">
        <f>1/F12</f>
        <v>0.33333333333333331</v>
      </c>
      <c r="K12" s="694"/>
      <c r="L12" s="699"/>
      <c r="M12" s="212"/>
    </row>
    <row r="13" spans="1:15" s="392" customFormat="1" ht="33" customHeight="1">
      <c r="A13" s="223" t="s">
        <v>319</v>
      </c>
      <c r="B13" s="214">
        <v>6</v>
      </c>
      <c r="C13" s="188" t="s">
        <v>324</v>
      </c>
      <c r="D13" s="188" t="s">
        <v>324</v>
      </c>
      <c r="E13" s="544" t="s">
        <v>539</v>
      </c>
      <c r="F13" s="233">
        <v>1</v>
      </c>
      <c r="G13" s="606">
        <v>45735</v>
      </c>
      <c r="H13" s="232">
        <f>$H$1-G13</f>
        <v>220</v>
      </c>
      <c r="I13" s="232" t="s">
        <v>544</v>
      </c>
      <c r="J13" s="549">
        <f>1/F13</f>
        <v>1</v>
      </c>
      <c r="K13" s="694"/>
      <c r="L13" s="699"/>
      <c r="M13" s="212"/>
    </row>
    <row r="14" spans="1:15" s="122" customFormat="1" ht="33" customHeight="1">
      <c r="A14" s="1025" t="s">
        <v>215</v>
      </c>
      <c r="B14" s="1026"/>
      <c r="C14" s="1026"/>
      <c r="D14" s="1026"/>
      <c r="E14" s="1026"/>
      <c r="F14" s="1026"/>
      <c r="G14" s="1026"/>
      <c r="H14" s="1026"/>
      <c r="I14" s="1027"/>
      <c r="J14" s="603">
        <f>SUM(J11:J13)</f>
        <v>2.333333333333333</v>
      </c>
      <c r="K14" s="697"/>
      <c r="L14" s="697"/>
      <c r="M14" s="212"/>
    </row>
    <row r="15" spans="1:15" s="393" customFormat="1" ht="33" customHeight="1">
      <c r="A15" s="223" t="s">
        <v>178</v>
      </c>
      <c r="B15" s="214">
        <v>7</v>
      </c>
      <c r="C15" s="188" t="s">
        <v>325</v>
      </c>
      <c r="D15" s="188" t="s">
        <v>325</v>
      </c>
      <c r="E15" s="544" t="s">
        <v>539</v>
      </c>
      <c r="F15" s="233">
        <v>1</v>
      </c>
      <c r="G15" s="606">
        <v>43920</v>
      </c>
      <c r="H15" s="232">
        <f>$H$1-G15</f>
        <v>2035</v>
      </c>
      <c r="I15" s="232" t="s">
        <v>541</v>
      </c>
      <c r="J15" s="549">
        <f>1/F15</f>
        <v>1</v>
      </c>
      <c r="K15" s="696"/>
      <c r="L15" s="699"/>
      <c r="M15" s="212"/>
    </row>
    <row r="16" spans="1:15" s="392" customFormat="1" ht="33" customHeight="1" thickBot="1">
      <c r="A16" s="1028" t="s">
        <v>332</v>
      </c>
      <c r="B16" s="1029"/>
      <c r="C16" s="1029"/>
      <c r="D16" s="1029"/>
      <c r="E16" s="1029"/>
      <c r="F16" s="1029"/>
      <c r="G16" s="1029"/>
      <c r="H16" s="1029"/>
      <c r="I16" s="1030"/>
      <c r="J16" s="604">
        <f>SUM(J15:J15)</f>
        <v>1</v>
      </c>
      <c r="K16" s="695"/>
      <c r="L16" s="695"/>
      <c r="M16" s="212"/>
    </row>
    <row r="17" spans="1:13" s="183" customFormat="1" ht="24.95" customHeight="1">
      <c r="A17" s="181"/>
      <c r="B17" s="181"/>
      <c r="C17" s="181"/>
      <c r="D17" s="181"/>
      <c r="E17" s="181"/>
      <c r="F17" s="181"/>
      <c r="G17" s="181"/>
      <c r="H17" s="181"/>
      <c r="I17" s="181"/>
      <c r="J17" s="545"/>
      <c r="K17" s="698"/>
      <c r="L17" s="698"/>
      <c r="M17" s="701"/>
    </row>
    <row r="18" spans="1:13" s="183" customFormat="1" ht="24.95" customHeight="1">
      <c r="A18" s="205" t="s">
        <v>217</v>
      </c>
      <c r="B18" s="152" t="s">
        <v>218</v>
      </c>
      <c r="C18" s="229"/>
      <c r="D18" s="229"/>
      <c r="E18" s="229"/>
      <c r="F18" s="230"/>
      <c r="G18" s="230"/>
      <c r="H18" s="230"/>
      <c r="I18" s="607"/>
      <c r="J18" s="185"/>
    </row>
    <row r="19" spans="1:13" s="183" customFormat="1" ht="24.95" customHeight="1">
      <c r="A19" s="205" t="s">
        <v>219</v>
      </c>
      <c r="B19" s="152" t="s">
        <v>220</v>
      </c>
      <c r="C19" s="229"/>
      <c r="D19" s="229"/>
      <c r="E19" s="229"/>
      <c r="F19" s="230"/>
      <c r="G19" s="230"/>
      <c r="H19" s="230"/>
      <c r="I19" s="607"/>
      <c r="J19" s="185"/>
    </row>
    <row r="20" spans="1:13" ht="15" customHeight="1">
      <c r="A20" s="205" t="s">
        <v>221</v>
      </c>
      <c r="B20" s="152" t="s">
        <v>222</v>
      </c>
      <c r="C20" s="229"/>
      <c r="D20" s="229"/>
      <c r="E20" s="229"/>
      <c r="F20" s="230"/>
      <c r="G20" s="230"/>
      <c r="H20" s="230"/>
      <c r="I20" s="607"/>
      <c r="J20" s="185"/>
      <c r="K20" s="183"/>
      <c r="L20" s="183"/>
      <c r="M20" s="183"/>
    </row>
    <row r="21" spans="1:13" ht="15" customHeight="1">
      <c r="A21" s="127"/>
      <c r="G21" s="129"/>
      <c r="H21" s="129"/>
    </row>
    <row r="22" spans="1:13" ht="15" customHeight="1">
      <c r="A22" s="127"/>
      <c r="G22" s="129"/>
      <c r="H22" s="129"/>
    </row>
    <row r="23" spans="1:13" ht="15" customHeight="1">
      <c r="C23" s="132"/>
      <c r="D23" s="132"/>
      <c r="E23" s="132"/>
      <c r="F23" s="133"/>
      <c r="G23" s="134"/>
      <c r="H23" s="134"/>
    </row>
    <row r="24" spans="1:13" ht="15" customHeight="1">
      <c r="C24" s="132"/>
      <c r="D24" s="132"/>
      <c r="E24" s="132"/>
      <c r="F24" s="133"/>
      <c r="G24" s="134"/>
      <c r="H24" s="134"/>
    </row>
    <row r="25" spans="1:13" ht="15" customHeight="1">
      <c r="C25" s="132"/>
      <c r="D25" s="132"/>
      <c r="E25" s="132"/>
      <c r="F25" s="133"/>
      <c r="G25" s="134"/>
      <c r="H25" s="134"/>
    </row>
    <row r="26" spans="1:13" ht="15" customHeight="1">
      <c r="C26" s="132"/>
      <c r="D26" s="132"/>
      <c r="E26" s="132"/>
      <c r="F26" s="133"/>
      <c r="G26" s="134"/>
      <c r="H26" s="134"/>
    </row>
    <row r="27" spans="1:13" ht="12" customHeight="1">
      <c r="C27" s="132"/>
      <c r="D27" s="132"/>
      <c r="E27" s="132"/>
      <c r="F27" s="133"/>
      <c r="G27" s="134"/>
      <c r="H27" s="134"/>
    </row>
    <row r="28" spans="1:13" ht="12" customHeight="1">
      <c r="C28" s="132"/>
      <c r="D28" s="132"/>
      <c r="E28" s="132"/>
      <c r="F28" s="133"/>
      <c r="G28" s="134"/>
      <c r="H28" s="134"/>
    </row>
    <row r="29" spans="1:13" ht="12" customHeight="1">
      <c r="C29" s="132"/>
      <c r="D29" s="132"/>
      <c r="E29" s="132"/>
      <c r="F29" s="133"/>
      <c r="G29" s="134"/>
      <c r="H29" s="134"/>
    </row>
    <row r="30" spans="1:13" ht="12" customHeight="1">
      <c r="C30" s="132"/>
      <c r="D30" s="132"/>
      <c r="E30" s="132"/>
      <c r="F30" s="133"/>
      <c r="G30" s="134"/>
      <c r="H30" s="134"/>
    </row>
    <row r="31" spans="1:13" ht="12" customHeight="1">
      <c r="C31" s="132"/>
      <c r="D31" s="132"/>
      <c r="E31" s="132"/>
      <c r="F31" s="133"/>
      <c r="G31" s="134"/>
      <c r="H31" s="134"/>
    </row>
    <row r="32" spans="1:13" ht="12" customHeight="1">
      <c r="C32" s="132"/>
      <c r="D32" s="132"/>
      <c r="E32" s="132"/>
      <c r="F32" s="133"/>
      <c r="G32" s="134"/>
      <c r="H32" s="134"/>
    </row>
    <row r="33" spans="3:8" ht="12" customHeight="1">
      <c r="C33" s="132"/>
      <c r="D33" s="132"/>
      <c r="E33" s="132"/>
      <c r="F33" s="133"/>
      <c r="G33" s="134"/>
      <c r="H33" s="134"/>
    </row>
    <row r="34" spans="3:8" ht="12" customHeight="1">
      <c r="C34" s="132"/>
      <c r="D34" s="132"/>
      <c r="E34" s="132"/>
      <c r="F34" s="133"/>
      <c r="G34" s="134"/>
      <c r="H34" s="134"/>
    </row>
    <row r="35" spans="3:8" ht="12" customHeight="1">
      <c r="C35" s="132"/>
      <c r="D35" s="132"/>
      <c r="E35" s="132"/>
      <c r="F35" s="133"/>
      <c r="G35" s="134"/>
      <c r="H35" s="134"/>
    </row>
    <row r="36" spans="3:8" ht="12" customHeight="1">
      <c r="C36" s="132"/>
      <c r="D36" s="132"/>
      <c r="E36" s="132"/>
      <c r="F36" s="133"/>
      <c r="G36" s="134"/>
      <c r="H36" s="134"/>
    </row>
    <row r="37" spans="3:8" ht="12" customHeight="1">
      <c r="C37" s="132"/>
      <c r="D37" s="132"/>
      <c r="E37" s="132"/>
      <c r="F37" s="133"/>
      <c r="G37" s="134"/>
      <c r="H37" s="134"/>
    </row>
    <row r="38" spans="3:8" ht="12" customHeight="1">
      <c r="C38" s="132"/>
      <c r="D38" s="132"/>
      <c r="E38" s="132"/>
      <c r="F38" s="133"/>
      <c r="G38" s="134"/>
      <c r="H38" s="134"/>
    </row>
    <row r="39" spans="3:8" ht="12" customHeight="1">
      <c r="C39" s="132"/>
      <c r="D39" s="132"/>
      <c r="E39" s="132"/>
      <c r="F39" s="133"/>
      <c r="G39" s="134"/>
      <c r="H39" s="134"/>
    </row>
    <row r="40" spans="3:8" ht="12" customHeight="1">
      <c r="C40" s="132"/>
      <c r="D40" s="132"/>
      <c r="E40" s="132"/>
      <c r="F40" s="133"/>
      <c r="G40" s="134"/>
      <c r="H40" s="134"/>
    </row>
    <row r="41" spans="3:8" ht="12" customHeight="1">
      <c r="C41" s="132"/>
      <c r="D41" s="132"/>
      <c r="E41" s="132"/>
      <c r="F41" s="133"/>
      <c r="G41" s="134"/>
      <c r="H41" s="134"/>
    </row>
    <row r="42" spans="3:8" ht="12" customHeight="1">
      <c r="C42" s="132"/>
      <c r="D42" s="132"/>
      <c r="E42" s="132"/>
      <c r="F42" s="133"/>
      <c r="G42" s="134"/>
      <c r="H42" s="134"/>
    </row>
    <row r="43" spans="3:8" ht="12" customHeight="1">
      <c r="C43" s="132"/>
      <c r="D43" s="132"/>
      <c r="E43" s="132"/>
      <c r="F43" s="133"/>
      <c r="G43" s="134"/>
      <c r="H43" s="134"/>
    </row>
    <row r="44" spans="3:8" ht="12" customHeight="1">
      <c r="C44" s="132"/>
      <c r="D44" s="132"/>
      <c r="E44" s="132"/>
      <c r="F44" s="133"/>
      <c r="G44" s="134"/>
      <c r="H44" s="134"/>
    </row>
    <row r="45" spans="3:8" ht="12" customHeight="1">
      <c r="C45" s="132"/>
      <c r="D45" s="132"/>
      <c r="E45" s="132"/>
      <c r="F45" s="133"/>
      <c r="G45" s="134"/>
      <c r="H45" s="134"/>
    </row>
    <row r="46" spans="3:8" ht="12" customHeight="1">
      <c r="C46" s="132"/>
      <c r="D46" s="132"/>
      <c r="E46" s="132"/>
      <c r="F46" s="133"/>
      <c r="G46" s="134"/>
      <c r="H46" s="134"/>
    </row>
    <row r="47" spans="3:8" ht="12" customHeight="1">
      <c r="C47" s="132"/>
      <c r="D47" s="132"/>
      <c r="E47" s="132"/>
      <c r="F47" s="133"/>
      <c r="G47" s="134"/>
      <c r="H47" s="134"/>
    </row>
    <row r="48" spans="3:8" ht="12" customHeight="1">
      <c r="C48" s="132"/>
      <c r="D48" s="132"/>
      <c r="E48" s="132"/>
      <c r="F48" s="133"/>
      <c r="G48" s="134"/>
      <c r="H48" s="134"/>
    </row>
    <row r="49" spans="3:8" ht="12" customHeight="1">
      <c r="C49" s="132"/>
      <c r="D49" s="132"/>
      <c r="E49" s="132"/>
      <c r="F49" s="133"/>
      <c r="G49" s="134"/>
      <c r="H49" s="134"/>
    </row>
    <row r="50" spans="3:8" ht="12" customHeight="1">
      <c r="C50" s="132"/>
      <c r="D50" s="132"/>
      <c r="E50" s="132"/>
      <c r="F50" s="133"/>
      <c r="G50" s="134"/>
      <c r="H50" s="134"/>
    </row>
    <row r="51" spans="3:8" ht="12" customHeight="1">
      <c r="C51" s="132"/>
      <c r="D51" s="132"/>
      <c r="E51" s="132"/>
      <c r="F51" s="133"/>
      <c r="G51" s="134"/>
      <c r="H51" s="134"/>
    </row>
    <row r="52" spans="3:8" ht="12" customHeight="1">
      <c r="C52" s="132"/>
      <c r="D52" s="132"/>
      <c r="E52" s="132"/>
      <c r="F52" s="133"/>
      <c r="G52" s="134"/>
      <c r="H52" s="134"/>
    </row>
    <row r="53" spans="3:8" ht="12" customHeight="1">
      <c r="C53" s="132"/>
      <c r="D53" s="132"/>
      <c r="E53" s="132"/>
      <c r="F53" s="133"/>
      <c r="G53" s="134"/>
      <c r="H53" s="134"/>
    </row>
    <row r="54" spans="3:8" ht="12" customHeight="1">
      <c r="C54" s="132"/>
      <c r="D54" s="132"/>
      <c r="E54" s="132"/>
      <c r="F54" s="133"/>
      <c r="G54" s="134"/>
      <c r="H54" s="134"/>
    </row>
    <row r="55" spans="3:8" ht="12" customHeight="1">
      <c r="C55" s="132"/>
      <c r="D55" s="132"/>
      <c r="E55" s="132"/>
      <c r="F55" s="133"/>
      <c r="G55" s="134"/>
      <c r="H55" s="134"/>
    </row>
    <row r="56" spans="3:8" ht="12" customHeight="1">
      <c r="C56" s="132"/>
      <c r="D56" s="132"/>
      <c r="E56" s="132"/>
      <c r="F56" s="133"/>
      <c r="G56" s="134"/>
      <c r="H56" s="134"/>
    </row>
    <row r="57" spans="3:8" ht="12" customHeight="1">
      <c r="C57" s="132"/>
      <c r="D57" s="132"/>
      <c r="E57" s="132"/>
      <c r="F57" s="133"/>
      <c r="G57" s="134"/>
      <c r="H57" s="134"/>
    </row>
    <row r="58" spans="3:8" ht="12" customHeight="1">
      <c r="C58" s="132"/>
      <c r="D58" s="132"/>
      <c r="E58" s="132"/>
      <c r="F58" s="133"/>
      <c r="G58" s="134"/>
      <c r="H58" s="134"/>
    </row>
    <row r="59" spans="3:8" ht="12" customHeight="1">
      <c r="C59" s="132"/>
      <c r="D59" s="132"/>
      <c r="E59" s="132"/>
      <c r="F59" s="133"/>
      <c r="G59" s="134"/>
      <c r="H59" s="134"/>
    </row>
    <row r="60" spans="3:8" ht="12" customHeight="1">
      <c r="C60" s="132"/>
      <c r="D60" s="132"/>
      <c r="E60" s="132"/>
      <c r="F60" s="133"/>
      <c r="G60" s="134"/>
      <c r="H60" s="134"/>
    </row>
    <row r="61" spans="3:8" ht="12" customHeight="1">
      <c r="C61" s="132"/>
      <c r="D61" s="132"/>
      <c r="E61" s="132"/>
      <c r="F61" s="133"/>
      <c r="G61" s="134"/>
      <c r="H61" s="134"/>
    </row>
    <row r="62" spans="3:8" ht="12" customHeight="1">
      <c r="C62" s="132"/>
      <c r="D62" s="132"/>
      <c r="E62" s="132"/>
      <c r="F62" s="133"/>
      <c r="G62" s="134"/>
      <c r="H62" s="134"/>
    </row>
    <row r="63" spans="3:8" ht="12" customHeight="1">
      <c r="C63" s="132"/>
      <c r="D63" s="132"/>
      <c r="E63" s="132"/>
      <c r="F63" s="133"/>
      <c r="G63" s="134"/>
      <c r="H63" s="134"/>
    </row>
    <row r="64" spans="3:8" ht="12" customHeight="1">
      <c r="C64" s="132"/>
      <c r="D64" s="132"/>
      <c r="E64" s="132"/>
      <c r="F64" s="133"/>
      <c r="G64" s="134"/>
      <c r="H64" s="134"/>
    </row>
    <row r="65" spans="3:8" ht="12" customHeight="1">
      <c r="C65" s="132"/>
      <c r="D65" s="132"/>
      <c r="E65" s="132"/>
      <c r="F65" s="133"/>
      <c r="G65" s="134"/>
      <c r="H65" s="134"/>
    </row>
    <row r="66" spans="3:8" ht="12" customHeight="1">
      <c r="C66" s="132"/>
      <c r="D66" s="132"/>
      <c r="E66" s="132"/>
      <c r="F66" s="133"/>
      <c r="G66" s="134"/>
      <c r="H66" s="134"/>
    </row>
    <row r="67" spans="3:8" ht="12" customHeight="1">
      <c r="C67" s="132"/>
      <c r="D67" s="132"/>
      <c r="E67" s="132"/>
      <c r="F67" s="133"/>
      <c r="G67" s="134"/>
      <c r="H67" s="134"/>
    </row>
    <row r="68" spans="3:8" ht="12" customHeight="1">
      <c r="C68" s="132"/>
      <c r="D68" s="132"/>
      <c r="E68" s="132"/>
      <c r="F68" s="133"/>
      <c r="G68" s="134"/>
      <c r="H68" s="134"/>
    </row>
    <row r="69" spans="3:8" ht="12" customHeight="1">
      <c r="C69" s="132"/>
      <c r="D69" s="132"/>
      <c r="E69" s="132"/>
      <c r="F69" s="133"/>
      <c r="G69" s="134"/>
      <c r="H69" s="134"/>
    </row>
    <row r="70" spans="3:8" ht="12" customHeight="1">
      <c r="C70" s="132"/>
      <c r="D70" s="132"/>
      <c r="E70" s="132"/>
      <c r="F70" s="133"/>
      <c r="G70" s="134"/>
      <c r="H70" s="134"/>
    </row>
    <row r="71" spans="3:8" ht="12" customHeight="1">
      <c r="C71" s="132"/>
      <c r="D71" s="132"/>
      <c r="E71" s="132"/>
      <c r="F71" s="133"/>
      <c r="G71" s="134"/>
      <c r="H71" s="134"/>
    </row>
    <row r="72" spans="3:8" ht="12" customHeight="1">
      <c r="C72" s="132"/>
      <c r="D72" s="132"/>
      <c r="E72" s="132"/>
      <c r="F72" s="133"/>
      <c r="G72" s="134"/>
      <c r="H72" s="134"/>
    </row>
    <row r="73" spans="3:8" ht="12" customHeight="1">
      <c r="C73" s="132"/>
      <c r="D73" s="132"/>
      <c r="E73" s="132"/>
      <c r="F73" s="133"/>
      <c r="G73" s="134"/>
      <c r="H73" s="134"/>
    </row>
    <row r="74" spans="3:8" ht="12" customHeight="1">
      <c r="C74" s="132"/>
      <c r="D74" s="132"/>
      <c r="E74" s="132"/>
      <c r="F74" s="133"/>
      <c r="G74" s="134"/>
      <c r="H74" s="134"/>
    </row>
    <row r="75" spans="3:8" ht="12" customHeight="1">
      <c r="C75" s="132"/>
      <c r="D75" s="132"/>
      <c r="E75" s="132"/>
      <c r="F75" s="133"/>
      <c r="G75" s="134"/>
      <c r="H75" s="134"/>
    </row>
    <row r="76" spans="3:8" ht="12" customHeight="1">
      <c r="C76" s="132"/>
      <c r="D76" s="132"/>
      <c r="E76" s="132"/>
      <c r="F76" s="133"/>
      <c r="G76" s="134"/>
      <c r="H76" s="134"/>
    </row>
    <row r="77" spans="3:8" ht="12" customHeight="1">
      <c r="C77" s="132"/>
      <c r="D77" s="132"/>
      <c r="E77" s="132"/>
      <c r="F77" s="133"/>
      <c r="G77" s="134"/>
      <c r="H77" s="134"/>
    </row>
    <row r="78" spans="3:8" ht="12" customHeight="1">
      <c r="C78" s="132"/>
      <c r="D78" s="132"/>
      <c r="E78" s="132"/>
      <c r="F78" s="133"/>
      <c r="G78" s="134"/>
      <c r="H78" s="134"/>
    </row>
    <row r="79" spans="3:8" ht="12" customHeight="1">
      <c r="C79" s="132"/>
      <c r="D79" s="132"/>
      <c r="E79" s="132"/>
      <c r="F79" s="133"/>
      <c r="G79" s="134"/>
      <c r="H79" s="134"/>
    </row>
    <row r="80" spans="3:8" ht="12" customHeight="1">
      <c r="C80" s="132"/>
      <c r="D80" s="132"/>
      <c r="E80" s="132"/>
      <c r="F80" s="133"/>
      <c r="G80" s="134"/>
      <c r="H80" s="134"/>
    </row>
    <row r="81" spans="3:8" ht="12" customHeight="1">
      <c r="C81" s="132"/>
      <c r="D81" s="132"/>
      <c r="E81" s="132"/>
      <c r="F81" s="133"/>
      <c r="G81" s="134"/>
      <c r="H81" s="134"/>
    </row>
    <row r="82" spans="3:8" ht="12" customHeight="1">
      <c r="C82" s="132"/>
      <c r="D82" s="132"/>
      <c r="E82" s="132"/>
      <c r="F82" s="133"/>
      <c r="G82" s="134"/>
      <c r="H82" s="134"/>
    </row>
    <row r="83" spans="3:8" ht="12" customHeight="1">
      <c r="C83" s="132"/>
      <c r="D83" s="132"/>
      <c r="E83" s="132"/>
      <c r="F83" s="133"/>
      <c r="G83" s="134"/>
      <c r="H83" s="134"/>
    </row>
    <row r="84" spans="3:8" ht="12" customHeight="1">
      <c r="C84" s="132"/>
      <c r="D84" s="132"/>
      <c r="E84" s="132"/>
      <c r="F84" s="133"/>
      <c r="G84" s="134"/>
      <c r="H84" s="134"/>
    </row>
    <row r="85" spans="3:8" ht="12" customHeight="1">
      <c r="C85" s="132"/>
      <c r="D85" s="132"/>
      <c r="E85" s="132"/>
      <c r="F85" s="133"/>
      <c r="G85" s="134"/>
      <c r="H85" s="134"/>
    </row>
    <row r="86" spans="3:8" ht="12" customHeight="1">
      <c r="C86" s="132"/>
      <c r="D86" s="132"/>
      <c r="E86" s="132"/>
      <c r="F86" s="133"/>
      <c r="G86" s="134"/>
      <c r="H86" s="134"/>
    </row>
    <row r="87" spans="3:8" ht="12" customHeight="1">
      <c r="C87" s="132"/>
      <c r="D87" s="132"/>
      <c r="E87" s="132"/>
      <c r="F87" s="133"/>
      <c r="G87" s="134"/>
      <c r="H87" s="134"/>
    </row>
    <row r="88" spans="3:8" ht="12" customHeight="1">
      <c r="C88" s="132"/>
      <c r="D88" s="132"/>
      <c r="E88" s="132"/>
      <c r="F88" s="133"/>
      <c r="G88" s="134"/>
      <c r="H88" s="134"/>
    </row>
    <row r="89" spans="3:8" ht="12" customHeight="1">
      <c r="C89" s="132"/>
      <c r="D89" s="132"/>
      <c r="E89" s="132"/>
      <c r="F89" s="133"/>
      <c r="G89" s="134"/>
      <c r="H89" s="134"/>
    </row>
    <row r="90" spans="3:8" ht="12" customHeight="1">
      <c r="C90" s="132"/>
      <c r="D90" s="132"/>
      <c r="E90" s="132"/>
      <c r="F90" s="133"/>
      <c r="G90" s="134"/>
      <c r="H90" s="134"/>
    </row>
    <row r="91" spans="3:8" ht="12" customHeight="1">
      <c r="C91" s="132"/>
      <c r="D91" s="132"/>
      <c r="E91" s="132"/>
      <c r="F91" s="133"/>
      <c r="G91" s="134"/>
      <c r="H91" s="134"/>
    </row>
    <row r="92" spans="3:8" ht="12" customHeight="1">
      <c r="C92" s="132"/>
      <c r="D92" s="132"/>
      <c r="E92" s="132"/>
      <c r="F92" s="133"/>
      <c r="G92" s="134"/>
      <c r="H92" s="134"/>
    </row>
    <row r="93" spans="3:8" ht="12" customHeight="1">
      <c r="C93" s="132"/>
      <c r="D93" s="132"/>
      <c r="E93" s="132"/>
      <c r="F93" s="133"/>
      <c r="G93" s="134"/>
      <c r="H93" s="134"/>
    </row>
    <row r="94" spans="3:8" ht="12" customHeight="1">
      <c r="C94" s="132"/>
      <c r="D94" s="132"/>
      <c r="E94" s="132"/>
      <c r="F94" s="133"/>
      <c r="G94" s="134"/>
      <c r="H94" s="134"/>
    </row>
    <row r="95" spans="3:8" ht="12" customHeight="1">
      <c r="C95" s="132"/>
      <c r="D95" s="132"/>
      <c r="E95" s="132"/>
      <c r="F95" s="133"/>
      <c r="G95" s="134"/>
      <c r="H95" s="134"/>
    </row>
    <row r="96" spans="3:8" ht="12" customHeight="1">
      <c r="C96" s="132"/>
      <c r="D96" s="132"/>
      <c r="E96" s="132"/>
      <c r="F96" s="133"/>
      <c r="G96" s="134"/>
      <c r="H96" s="134"/>
    </row>
    <row r="97" spans="3:8" ht="12" customHeight="1">
      <c r="C97" s="132"/>
      <c r="D97" s="132"/>
      <c r="E97" s="132"/>
      <c r="F97" s="133"/>
      <c r="G97" s="134"/>
      <c r="H97" s="134"/>
    </row>
    <row r="98" spans="3:8" ht="12" customHeight="1">
      <c r="C98" s="132"/>
      <c r="D98" s="132"/>
      <c r="E98" s="132"/>
      <c r="F98" s="133"/>
      <c r="G98" s="134"/>
      <c r="H98" s="134"/>
    </row>
    <row r="99" spans="3:8" ht="12" customHeight="1">
      <c r="C99" s="132"/>
      <c r="D99" s="132"/>
      <c r="E99" s="132"/>
      <c r="F99" s="133"/>
      <c r="G99" s="134"/>
      <c r="H99" s="134"/>
    </row>
    <row r="100" spans="3:8" ht="12" customHeight="1">
      <c r="C100" s="132"/>
      <c r="D100" s="132"/>
      <c r="E100" s="132"/>
      <c r="F100" s="133"/>
      <c r="G100" s="134"/>
      <c r="H100" s="134"/>
    </row>
    <row r="101" spans="3:8" ht="12" customHeight="1">
      <c r="C101" s="132"/>
      <c r="D101" s="132"/>
      <c r="E101" s="132"/>
      <c r="F101" s="133"/>
      <c r="G101" s="134"/>
      <c r="H101" s="134"/>
    </row>
    <row r="102" spans="3:8" ht="12" customHeight="1">
      <c r="C102" s="132"/>
      <c r="D102" s="132"/>
      <c r="E102" s="132"/>
      <c r="F102" s="133"/>
      <c r="G102" s="134"/>
      <c r="H102" s="134"/>
    </row>
    <row r="103" spans="3:8" ht="12" customHeight="1">
      <c r="C103" s="132"/>
      <c r="D103" s="132"/>
      <c r="E103" s="132"/>
      <c r="F103" s="133"/>
      <c r="G103" s="134"/>
      <c r="H103" s="134"/>
    </row>
    <row r="104" spans="3:8" ht="12" customHeight="1">
      <c r="C104" s="132"/>
      <c r="D104" s="132"/>
      <c r="E104" s="132"/>
      <c r="F104" s="133"/>
      <c r="G104" s="134"/>
      <c r="H104" s="134"/>
    </row>
    <row r="105" spans="3:8" ht="12" customHeight="1">
      <c r="C105" s="132"/>
      <c r="D105" s="132"/>
      <c r="E105" s="132"/>
      <c r="F105" s="133"/>
      <c r="G105" s="134"/>
      <c r="H105" s="134"/>
    </row>
    <row r="106" spans="3:8" ht="12" customHeight="1">
      <c r="C106" s="132"/>
      <c r="D106" s="132"/>
      <c r="E106" s="132"/>
      <c r="F106" s="133"/>
      <c r="G106" s="134"/>
      <c r="H106" s="134"/>
    </row>
    <row r="107" spans="3:8" ht="12" customHeight="1">
      <c r="C107" s="132"/>
      <c r="D107" s="132"/>
      <c r="E107" s="132"/>
      <c r="F107" s="133"/>
      <c r="G107" s="134"/>
      <c r="H107" s="134"/>
    </row>
    <row r="108" spans="3:8" ht="12" customHeight="1">
      <c r="C108" s="132"/>
      <c r="D108" s="132"/>
      <c r="E108" s="132"/>
      <c r="F108" s="133"/>
      <c r="G108" s="134"/>
      <c r="H108" s="134"/>
    </row>
    <row r="109" spans="3:8" ht="12" customHeight="1">
      <c r="C109" s="132"/>
      <c r="D109" s="132"/>
      <c r="E109" s="132"/>
      <c r="F109" s="133"/>
      <c r="G109" s="134"/>
      <c r="H109" s="134"/>
    </row>
    <row r="110" spans="3:8" ht="12" customHeight="1">
      <c r="C110" s="132"/>
      <c r="D110" s="132"/>
      <c r="E110" s="132"/>
      <c r="F110" s="133"/>
      <c r="G110" s="134"/>
      <c r="H110" s="134"/>
    </row>
    <row r="111" spans="3:8" ht="12" customHeight="1">
      <c r="C111" s="132"/>
      <c r="D111" s="132"/>
      <c r="E111" s="132"/>
      <c r="F111" s="133"/>
      <c r="G111" s="134"/>
      <c r="H111" s="134"/>
    </row>
    <row r="112" spans="3:8" ht="12" customHeight="1">
      <c r="C112" s="132"/>
      <c r="D112" s="132"/>
      <c r="E112" s="132"/>
      <c r="F112" s="133"/>
      <c r="G112" s="134"/>
      <c r="H112" s="134"/>
    </row>
    <row r="113" spans="3:8" ht="12" customHeight="1">
      <c r="C113" s="132"/>
      <c r="D113" s="132"/>
      <c r="E113" s="132"/>
      <c r="F113" s="133"/>
      <c r="G113" s="134"/>
      <c r="H113" s="134"/>
    </row>
    <row r="114" spans="3:8" ht="12" customHeight="1">
      <c r="C114" s="132"/>
      <c r="D114" s="132"/>
      <c r="E114" s="132"/>
      <c r="F114" s="133"/>
      <c r="G114" s="134"/>
      <c r="H114" s="134"/>
    </row>
    <row r="115" spans="3:8" ht="12" customHeight="1">
      <c r="C115" s="132"/>
      <c r="D115" s="132"/>
      <c r="E115" s="132"/>
      <c r="F115" s="133"/>
      <c r="G115" s="134"/>
      <c r="H115" s="134"/>
    </row>
    <row r="116" spans="3:8" ht="12" customHeight="1">
      <c r="C116" s="132"/>
      <c r="D116" s="132"/>
      <c r="E116" s="132"/>
      <c r="F116" s="133"/>
      <c r="G116" s="134"/>
      <c r="H116" s="134"/>
    </row>
    <row r="117" spans="3:8" ht="12" customHeight="1">
      <c r="C117" s="132"/>
      <c r="D117" s="132"/>
      <c r="E117" s="132"/>
      <c r="F117" s="133"/>
      <c r="G117" s="134"/>
      <c r="H117" s="134"/>
    </row>
    <row r="118" spans="3:8" ht="12" customHeight="1">
      <c r="C118" s="132"/>
      <c r="D118" s="132"/>
      <c r="E118" s="132"/>
      <c r="F118" s="133"/>
      <c r="G118" s="134"/>
      <c r="H118" s="134"/>
    </row>
    <row r="119" spans="3:8" ht="12" customHeight="1">
      <c r="C119" s="132"/>
      <c r="D119" s="132"/>
      <c r="E119" s="132"/>
      <c r="F119" s="133"/>
      <c r="G119" s="134"/>
      <c r="H119" s="134"/>
    </row>
    <row r="120" spans="3:8" ht="12" customHeight="1">
      <c r="C120" s="132"/>
      <c r="D120" s="132"/>
      <c r="E120" s="132"/>
      <c r="F120" s="133"/>
      <c r="G120" s="134"/>
      <c r="H120" s="134"/>
    </row>
    <row r="121" spans="3:8" ht="12" customHeight="1">
      <c r="C121" s="132"/>
      <c r="D121" s="132"/>
      <c r="E121" s="132"/>
      <c r="F121" s="133"/>
      <c r="G121" s="134"/>
      <c r="H121" s="134"/>
    </row>
    <row r="122" spans="3:8" ht="12" customHeight="1">
      <c r="C122" s="132"/>
      <c r="D122" s="132"/>
      <c r="E122" s="132"/>
      <c r="F122" s="133"/>
      <c r="G122" s="134"/>
      <c r="H122" s="134"/>
    </row>
    <row r="123" spans="3:8" ht="12" customHeight="1">
      <c r="C123" s="132"/>
      <c r="D123" s="132"/>
      <c r="E123" s="132"/>
      <c r="F123" s="133"/>
      <c r="G123" s="134"/>
      <c r="H123" s="134"/>
    </row>
    <row r="124" spans="3:8" ht="12" customHeight="1">
      <c r="C124" s="132"/>
      <c r="D124" s="132"/>
      <c r="E124" s="132"/>
      <c r="F124" s="133"/>
      <c r="G124" s="134"/>
      <c r="H124" s="134"/>
    </row>
    <row r="125" spans="3:8" ht="12" customHeight="1">
      <c r="C125" s="132"/>
      <c r="D125" s="132"/>
      <c r="E125" s="132"/>
      <c r="F125" s="133"/>
      <c r="G125" s="134"/>
      <c r="H125" s="134"/>
    </row>
    <row r="126" spans="3:8" ht="12" customHeight="1">
      <c r="C126" s="132"/>
      <c r="D126" s="132"/>
      <c r="E126" s="132"/>
      <c r="F126" s="133"/>
      <c r="G126" s="134"/>
      <c r="H126" s="134"/>
    </row>
    <row r="127" spans="3:8" ht="12" customHeight="1">
      <c r="C127" s="132"/>
      <c r="D127" s="132"/>
      <c r="E127" s="132"/>
      <c r="F127" s="133"/>
      <c r="G127" s="134"/>
      <c r="H127" s="134"/>
    </row>
  </sheetData>
  <mergeCells count="5">
    <mergeCell ref="A4:I4"/>
    <mergeCell ref="A14:I14"/>
    <mergeCell ref="A6:I6"/>
    <mergeCell ref="A10:I10"/>
    <mergeCell ref="A16:I16"/>
  </mergeCells>
  <phoneticPr fontId="23" type="noConversion"/>
  <pageMargins left="0.74803149606299213" right="0.74803149606299213" top="1.1811023622047245" bottom="0.78740157480314965" header="0.51181102362204722" footer="0.51181102362204722"/>
  <pageSetup paperSize="9" scale="80" fitToHeight="3" orientation="landscape" r:id="rId1"/>
  <headerFooter alignWithMargins="0"/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N123"/>
  <sheetViews>
    <sheetView view="pageBreakPreview" zoomScale="85" zoomScaleNormal="115" workbookViewId="0">
      <selection activeCell="L10" sqref="L10"/>
    </sheetView>
  </sheetViews>
  <sheetFormatPr defaultRowHeight="12" customHeight="1"/>
  <cols>
    <col min="1" max="1" width="13.21875" style="131" customWidth="1"/>
    <col min="2" max="2" width="4.88671875" style="128" customWidth="1"/>
    <col min="3" max="3" width="29.21875" style="128" customWidth="1"/>
    <col min="4" max="4" width="31.6640625" style="128" customWidth="1"/>
    <col min="5" max="5" width="16.5546875" style="128" customWidth="1"/>
    <col min="6" max="6" width="5.44140625" style="129" customWidth="1"/>
    <col min="7" max="7" width="11.109375" style="135" customWidth="1"/>
    <col min="8" max="8" width="10.44140625" style="135" customWidth="1"/>
    <col min="9" max="9" width="9.109375" style="156" customWidth="1"/>
    <col min="10" max="10" width="8.5546875" style="130" customWidth="1"/>
    <col min="11" max="12" width="8.88671875" style="123"/>
    <col min="13" max="13" width="14" style="123" bestFit="1" customWidth="1"/>
    <col min="14" max="14" width="13.5546875" style="123" customWidth="1"/>
    <col min="15" max="16384" width="8.88671875" style="123"/>
  </cols>
  <sheetData>
    <row r="1" spans="1:14" s="120" customFormat="1" ht="30" customHeight="1" thickBot="1">
      <c r="A1" s="601" t="s">
        <v>342</v>
      </c>
      <c r="B1" s="319"/>
      <c r="C1" s="601" t="str">
        <f>참여업체!D6</f>
        <v>B엔지니어링</v>
      </c>
      <c r="D1" s="318"/>
      <c r="E1" s="318"/>
      <c r="F1" s="116"/>
      <c r="G1" s="546" t="s">
        <v>216</v>
      </c>
      <c r="H1" s="605">
        <f>'개발(주관)'!H1</f>
        <v>45955</v>
      </c>
      <c r="I1" s="234"/>
      <c r="J1" s="116"/>
      <c r="K1" s="119"/>
      <c r="L1" s="119"/>
    </row>
    <row r="2" spans="1:14" s="121" customFormat="1" ht="29.25" customHeight="1">
      <c r="A2" s="547" t="s">
        <v>169</v>
      </c>
      <c r="B2" s="391" t="s">
        <v>170</v>
      </c>
      <c r="C2" s="391" t="s">
        <v>171</v>
      </c>
      <c r="D2" s="391" t="s">
        <v>196</v>
      </c>
      <c r="E2" s="391" t="s">
        <v>174</v>
      </c>
      <c r="F2" s="391" t="s">
        <v>175</v>
      </c>
      <c r="G2" s="391" t="s">
        <v>177</v>
      </c>
      <c r="H2" s="391" t="s">
        <v>172</v>
      </c>
      <c r="I2" s="391" t="s">
        <v>173</v>
      </c>
      <c r="J2" s="548" t="s">
        <v>134</v>
      </c>
    </row>
    <row r="3" spans="1:14" s="122" customFormat="1" ht="25.5" customHeight="1">
      <c r="A3" s="223" t="s">
        <v>214</v>
      </c>
      <c r="B3" s="214"/>
      <c r="C3" s="214" t="s">
        <v>197</v>
      </c>
      <c r="D3" s="214" t="s">
        <v>323</v>
      </c>
      <c r="E3" s="231"/>
      <c r="F3" s="233"/>
      <c r="G3" s="606"/>
      <c r="H3" s="232"/>
      <c r="I3" s="232"/>
      <c r="J3" s="549"/>
    </row>
    <row r="4" spans="1:14" s="392" customFormat="1" ht="25.5" customHeight="1">
      <c r="A4" s="1025" t="s">
        <v>176</v>
      </c>
      <c r="B4" s="1026"/>
      <c r="C4" s="1026"/>
      <c r="D4" s="1026"/>
      <c r="E4" s="1026"/>
      <c r="F4" s="1026"/>
      <c r="G4" s="1026"/>
      <c r="H4" s="1026"/>
      <c r="I4" s="1027"/>
      <c r="J4" s="603">
        <f>SUM(J3:J3)</f>
        <v>0</v>
      </c>
    </row>
    <row r="5" spans="1:14" s="122" customFormat="1" ht="29.25" customHeight="1">
      <c r="A5" s="223" t="s">
        <v>213</v>
      </c>
      <c r="B5" s="214"/>
      <c r="C5" s="214" t="s">
        <v>198</v>
      </c>
      <c r="D5" s="214" t="s">
        <v>323</v>
      </c>
      <c r="E5" s="231"/>
      <c r="F5" s="233"/>
      <c r="G5" s="606"/>
      <c r="H5" s="232"/>
      <c r="I5" s="232"/>
      <c r="J5" s="549"/>
    </row>
    <row r="6" spans="1:14" s="393" customFormat="1" ht="26.25" customHeight="1">
      <c r="A6" s="1025" t="s">
        <v>179</v>
      </c>
      <c r="B6" s="1026"/>
      <c r="C6" s="1026"/>
      <c r="D6" s="1026"/>
      <c r="E6" s="1026"/>
      <c r="F6" s="1026"/>
      <c r="G6" s="1026"/>
      <c r="H6" s="1026"/>
      <c r="I6" s="1027"/>
      <c r="J6" s="603">
        <f>SUM(J5:J5)</f>
        <v>0</v>
      </c>
    </row>
    <row r="7" spans="1:14" ht="29.25" customHeight="1">
      <c r="A7" s="223" t="s">
        <v>213</v>
      </c>
      <c r="B7" s="214"/>
      <c r="C7" s="214"/>
      <c r="D7" s="214" t="s">
        <v>323</v>
      </c>
      <c r="E7" s="544"/>
      <c r="F7" s="233"/>
      <c r="G7" s="606"/>
      <c r="H7" s="232"/>
      <c r="I7" s="232"/>
      <c r="J7" s="549"/>
      <c r="M7" s="551"/>
      <c r="N7" s="212"/>
    </row>
    <row r="8" spans="1:14" s="393" customFormat="1" ht="29.25" customHeight="1">
      <c r="A8" s="1025" t="s">
        <v>180</v>
      </c>
      <c r="B8" s="1026"/>
      <c r="C8" s="1026"/>
      <c r="D8" s="1026"/>
      <c r="E8" s="1026"/>
      <c r="F8" s="1026"/>
      <c r="G8" s="1026"/>
      <c r="H8" s="1026"/>
      <c r="I8" s="1027"/>
      <c r="J8" s="603">
        <f>SUM(J7:J7)</f>
        <v>0</v>
      </c>
    </row>
    <row r="9" spans="1:14" ht="29.25" customHeight="1">
      <c r="A9" s="223" t="s">
        <v>213</v>
      </c>
      <c r="B9" s="214"/>
      <c r="C9" s="214"/>
      <c r="D9" s="214" t="s">
        <v>323</v>
      </c>
      <c r="E9" s="544"/>
      <c r="F9" s="233"/>
      <c r="G9" s="606"/>
      <c r="H9" s="232"/>
      <c r="I9" s="232"/>
      <c r="J9" s="549"/>
      <c r="M9" s="551"/>
      <c r="N9" s="212"/>
    </row>
    <row r="10" spans="1:14" s="392" customFormat="1" ht="27.75" customHeight="1">
      <c r="A10" s="1025" t="s">
        <v>215</v>
      </c>
      <c r="B10" s="1026"/>
      <c r="C10" s="1026"/>
      <c r="D10" s="1026"/>
      <c r="E10" s="1026"/>
      <c r="F10" s="1026"/>
      <c r="G10" s="1026"/>
      <c r="H10" s="1026"/>
      <c r="I10" s="1027"/>
      <c r="J10" s="603">
        <f>SUM(J9:J9)</f>
        <v>0</v>
      </c>
    </row>
    <row r="11" spans="1:14" s="122" customFormat="1" ht="29.25" customHeight="1">
      <c r="A11" s="223" t="s">
        <v>178</v>
      </c>
      <c r="B11" s="214"/>
      <c r="C11" s="188"/>
      <c r="D11" s="214" t="s">
        <v>323</v>
      </c>
      <c r="E11" s="544"/>
      <c r="F11" s="233"/>
      <c r="G11" s="606"/>
      <c r="H11" s="232"/>
      <c r="I11" s="232"/>
      <c r="J11" s="549"/>
    </row>
    <row r="12" spans="1:14" s="393" customFormat="1" ht="23.25" customHeight="1" thickBot="1">
      <c r="A12" s="1028" t="s">
        <v>332</v>
      </c>
      <c r="B12" s="1029"/>
      <c r="C12" s="1029"/>
      <c r="D12" s="1029"/>
      <c r="E12" s="1029"/>
      <c r="F12" s="1029"/>
      <c r="G12" s="1029"/>
      <c r="H12" s="1029"/>
      <c r="I12" s="1030"/>
      <c r="J12" s="604">
        <f>SUM(J11:J11)</f>
        <v>0</v>
      </c>
    </row>
    <row r="13" spans="1:14" s="392" customFormat="1" ht="29.25" customHeight="1">
      <c r="A13" s="181"/>
      <c r="B13" s="181"/>
      <c r="C13" s="181"/>
      <c r="D13" s="181"/>
      <c r="E13" s="181"/>
      <c r="F13" s="181"/>
      <c r="G13" s="181"/>
      <c r="H13" s="181"/>
      <c r="I13" s="181"/>
      <c r="J13" s="545"/>
    </row>
    <row r="14" spans="1:14" s="183" customFormat="1" ht="24.95" customHeight="1">
      <c r="A14" s="205" t="s">
        <v>192</v>
      </c>
      <c r="B14" s="152" t="s">
        <v>218</v>
      </c>
      <c r="C14" s="229"/>
      <c r="D14" s="229"/>
      <c r="E14" s="229"/>
      <c r="F14" s="230"/>
      <c r="G14" s="230"/>
      <c r="H14" s="230"/>
      <c r="I14" s="607"/>
      <c r="J14" s="185"/>
    </row>
    <row r="15" spans="1:14" s="183" customFormat="1" ht="24.95" customHeight="1">
      <c r="A15" s="205" t="s">
        <v>219</v>
      </c>
      <c r="B15" s="152" t="s">
        <v>220</v>
      </c>
      <c r="C15" s="229"/>
      <c r="D15" s="229"/>
      <c r="E15" s="229"/>
      <c r="F15" s="230"/>
      <c r="G15" s="230"/>
      <c r="H15" s="230"/>
      <c r="I15" s="607"/>
      <c r="J15" s="185"/>
    </row>
    <row r="16" spans="1:14" s="183" customFormat="1" ht="24.95" customHeight="1">
      <c r="A16" s="205" t="s">
        <v>221</v>
      </c>
      <c r="B16" s="152" t="s">
        <v>222</v>
      </c>
      <c r="C16" s="229"/>
      <c r="D16" s="229"/>
      <c r="E16" s="229"/>
      <c r="F16" s="230"/>
      <c r="G16" s="230"/>
      <c r="H16" s="230"/>
      <c r="I16" s="607"/>
      <c r="J16" s="185"/>
    </row>
    <row r="17" spans="1:8" ht="15" customHeight="1">
      <c r="A17" s="127"/>
      <c r="G17" s="129"/>
      <c r="H17" s="129"/>
    </row>
    <row r="18" spans="1:8" ht="15" customHeight="1">
      <c r="A18" s="127"/>
      <c r="G18" s="129"/>
      <c r="H18" s="129"/>
    </row>
    <row r="19" spans="1:8" ht="15" customHeight="1">
      <c r="C19" s="132"/>
      <c r="D19" s="132"/>
      <c r="E19" s="132"/>
      <c r="F19" s="133"/>
      <c r="G19" s="134"/>
      <c r="H19" s="134"/>
    </row>
    <row r="20" spans="1:8" ht="15" customHeight="1">
      <c r="C20" s="132"/>
      <c r="D20" s="132"/>
      <c r="E20" s="132"/>
      <c r="F20" s="133"/>
      <c r="G20" s="134"/>
      <c r="H20" s="134"/>
    </row>
    <row r="21" spans="1:8" ht="15" customHeight="1">
      <c r="C21" s="132"/>
      <c r="D21" s="132"/>
      <c r="E21" s="132"/>
      <c r="F21" s="133"/>
      <c r="G21" s="134"/>
      <c r="H21" s="134"/>
    </row>
    <row r="22" spans="1:8" ht="15" customHeight="1">
      <c r="C22" s="132"/>
      <c r="D22" s="132"/>
      <c r="E22" s="132"/>
      <c r="F22" s="133"/>
      <c r="G22" s="134"/>
      <c r="H22" s="134"/>
    </row>
    <row r="23" spans="1:8" ht="15" customHeight="1">
      <c r="C23" s="132"/>
      <c r="D23" s="132"/>
      <c r="E23" s="132"/>
      <c r="F23" s="133"/>
      <c r="G23" s="134"/>
      <c r="H23" s="134"/>
    </row>
    <row r="24" spans="1:8" ht="12" customHeight="1">
      <c r="C24" s="132"/>
      <c r="D24" s="132"/>
      <c r="E24" s="132"/>
      <c r="F24" s="133"/>
      <c r="G24" s="134"/>
      <c r="H24" s="134"/>
    </row>
    <row r="25" spans="1:8" ht="12" customHeight="1">
      <c r="C25" s="132"/>
      <c r="D25" s="132"/>
      <c r="E25" s="132"/>
      <c r="F25" s="133"/>
      <c r="G25" s="134"/>
      <c r="H25" s="134"/>
    </row>
    <row r="26" spans="1:8" ht="12" customHeight="1">
      <c r="C26" s="132"/>
      <c r="D26" s="132"/>
      <c r="E26" s="132"/>
      <c r="F26" s="133"/>
      <c r="G26" s="134"/>
      <c r="H26" s="134"/>
    </row>
    <row r="27" spans="1:8" ht="12" customHeight="1">
      <c r="C27" s="132"/>
      <c r="D27" s="132"/>
      <c r="E27" s="132"/>
      <c r="F27" s="133"/>
      <c r="G27" s="134"/>
      <c r="H27" s="134"/>
    </row>
    <row r="28" spans="1:8" ht="12" customHeight="1">
      <c r="C28" s="132"/>
      <c r="D28" s="132"/>
      <c r="E28" s="132"/>
      <c r="F28" s="133"/>
      <c r="G28" s="134"/>
      <c r="H28" s="134"/>
    </row>
    <row r="29" spans="1:8" ht="12" customHeight="1">
      <c r="C29" s="132"/>
      <c r="D29" s="132"/>
      <c r="E29" s="132"/>
      <c r="F29" s="133"/>
      <c r="G29" s="134"/>
      <c r="H29" s="134"/>
    </row>
    <row r="30" spans="1:8" ht="12" customHeight="1">
      <c r="C30" s="132"/>
      <c r="D30" s="132"/>
      <c r="E30" s="132"/>
      <c r="F30" s="133"/>
      <c r="G30" s="134"/>
      <c r="H30" s="134"/>
    </row>
    <row r="31" spans="1:8" ht="12" customHeight="1">
      <c r="C31" s="132"/>
      <c r="D31" s="132"/>
      <c r="E31" s="132"/>
      <c r="F31" s="133"/>
      <c r="G31" s="134"/>
      <c r="H31" s="134"/>
    </row>
    <row r="32" spans="1:8" ht="12" customHeight="1">
      <c r="C32" s="132"/>
      <c r="D32" s="132"/>
      <c r="E32" s="132"/>
      <c r="F32" s="133"/>
      <c r="G32" s="134"/>
      <c r="H32" s="134"/>
    </row>
    <row r="33" spans="3:8" ht="12" customHeight="1">
      <c r="C33" s="132"/>
      <c r="D33" s="132"/>
      <c r="E33" s="132"/>
      <c r="F33" s="133"/>
      <c r="G33" s="134"/>
      <c r="H33" s="134"/>
    </row>
    <row r="34" spans="3:8" ht="12" customHeight="1">
      <c r="C34" s="132"/>
      <c r="D34" s="132"/>
      <c r="E34" s="132"/>
      <c r="F34" s="133"/>
      <c r="G34" s="134"/>
      <c r="H34" s="134"/>
    </row>
    <row r="35" spans="3:8" ht="12" customHeight="1">
      <c r="C35" s="132"/>
      <c r="D35" s="132"/>
      <c r="E35" s="132"/>
      <c r="F35" s="133"/>
      <c r="G35" s="134"/>
      <c r="H35" s="134"/>
    </row>
    <row r="36" spans="3:8" ht="12" customHeight="1">
      <c r="C36" s="132"/>
      <c r="D36" s="132"/>
      <c r="E36" s="132"/>
      <c r="F36" s="133"/>
      <c r="G36" s="134"/>
      <c r="H36" s="134"/>
    </row>
    <row r="37" spans="3:8" ht="12" customHeight="1">
      <c r="C37" s="132"/>
      <c r="D37" s="132"/>
      <c r="E37" s="132"/>
      <c r="F37" s="133"/>
      <c r="G37" s="134"/>
      <c r="H37" s="134"/>
    </row>
    <row r="38" spans="3:8" ht="12" customHeight="1">
      <c r="C38" s="132"/>
      <c r="D38" s="132"/>
      <c r="E38" s="132"/>
      <c r="F38" s="133"/>
      <c r="G38" s="134"/>
      <c r="H38" s="134"/>
    </row>
    <row r="39" spans="3:8" ht="12" customHeight="1">
      <c r="C39" s="132"/>
      <c r="D39" s="132"/>
      <c r="E39" s="132"/>
      <c r="F39" s="133"/>
      <c r="G39" s="134"/>
      <c r="H39" s="134"/>
    </row>
    <row r="40" spans="3:8" ht="12" customHeight="1">
      <c r="C40" s="132"/>
      <c r="D40" s="132"/>
      <c r="E40" s="132"/>
      <c r="F40" s="133"/>
      <c r="G40" s="134"/>
      <c r="H40" s="134"/>
    </row>
    <row r="41" spans="3:8" ht="12" customHeight="1">
      <c r="C41" s="132"/>
      <c r="D41" s="132"/>
      <c r="E41" s="132"/>
      <c r="F41" s="133"/>
      <c r="G41" s="134"/>
      <c r="H41" s="134"/>
    </row>
    <row r="42" spans="3:8" ht="12" customHeight="1">
      <c r="C42" s="132"/>
      <c r="D42" s="132"/>
      <c r="E42" s="132"/>
      <c r="F42" s="133"/>
      <c r="G42" s="134"/>
      <c r="H42" s="134"/>
    </row>
    <row r="43" spans="3:8" ht="12" customHeight="1">
      <c r="C43" s="132"/>
      <c r="D43" s="132"/>
      <c r="E43" s="132"/>
      <c r="F43" s="133"/>
      <c r="G43" s="134"/>
      <c r="H43" s="134"/>
    </row>
    <row r="44" spans="3:8" ht="12" customHeight="1">
      <c r="C44" s="132"/>
      <c r="D44" s="132"/>
      <c r="E44" s="132"/>
      <c r="F44" s="133"/>
      <c r="G44" s="134"/>
      <c r="H44" s="134"/>
    </row>
    <row r="45" spans="3:8" ht="12" customHeight="1">
      <c r="C45" s="132"/>
      <c r="D45" s="132"/>
      <c r="E45" s="132"/>
      <c r="F45" s="133"/>
      <c r="G45" s="134"/>
      <c r="H45" s="134"/>
    </row>
    <row r="46" spans="3:8" ht="12" customHeight="1">
      <c r="C46" s="132"/>
      <c r="D46" s="132"/>
      <c r="E46" s="132"/>
      <c r="F46" s="133"/>
      <c r="G46" s="134"/>
      <c r="H46" s="134"/>
    </row>
    <row r="47" spans="3:8" ht="12" customHeight="1">
      <c r="C47" s="132"/>
      <c r="D47" s="132"/>
      <c r="E47" s="132"/>
      <c r="F47" s="133"/>
      <c r="G47" s="134"/>
      <c r="H47" s="134"/>
    </row>
    <row r="48" spans="3:8" ht="12" customHeight="1">
      <c r="C48" s="132"/>
      <c r="D48" s="132"/>
      <c r="E48" s="132"/>
      <c r="F48" s="133"/>
      <c r="G48" s="134"/>
      <c r="H48" s="134"/>
    </row>
    <row r="49" spans="3:8" ht="12" customHeight="1">
      <c r="C49" s="132"/>
      <c r="D49" s="132"/>
      <c r="E49" s="132"/>
      <c r="F49" s="133"/>
      <c r="G49" s="134"/>
      <c r="H49" s="134"/>
    </row>
    <row r="50" spans="3:8" ht="12" customHeight="1">
      <c r="C50" s="132"/>
      <c r="D50" s="132"/>
      <c r="E50" s="132"/>
      <c r="F50" s="133"/>
      <c r="G50" s="134"/>
      <c r="H50" s="134"/>
    </row>
    <row r="51" spans="3:8" ht="12" customHeight="1">
      <c r="C51" s="132"/>
      <c r="D51" s="132"/>
      <c r="E51" s="132"/>
      <c r="F51" s="133"/>
      <c r="G51" s="134"/>
      <c r="H51" s="134"/>
    </row>
    <row r="52" spans="3:8" ht="12" customHeight="1">
      <c r="C52" s="132"/>
      <c r="D52" s="132"/>
      <c r="E52" s="132"/>
      <c r="F52" s="133"/>
      <c r="G52" s="134"/>
      <c r="H52" s="134"/>
    </row>
    <row r="53" spans="3:8" ht="12" customHeight="1">
      <c r="C53" s="132"/>
      <c r="D53" s="132"/>
      <c r="E53" s="132"/>
      <c r="F53" s="133"/>
      <c r="G53" s="134"/>
      <c r="H53" s="134"/>
    </row>
    <row r="54" spans="3:8" ht="12" customHeight="1">
      <c r="C54" s="132"/>
      <c r="D54" s="132"/>
      <c r="E54" s="132"/>
      <c r="F54" s="133"/>
      <c r="G54" s="134"/>
      <c r="H54" s="134"/>
    </row>
    <row r="55" spans="3:8" ht="12" customHeight="1">
      <c r="C55" s="132"/>
      <c r="D55" s="132"/>
      <c r="E55" s="132"/>
      <c r="F55" s="133"/>
      <c r="G55" s="134"/>
      <c r="H55" s="134"/>
    </row>
    <row r="56" spans="3:8" ht="12" customHeight="1">
      <c r="C56" s="132"/>
      <c r="D56" s="132"/>
      <c r="E56" s="132"/>
      <c r="F56" s="133"/>
      <c r="G56" s="134"/>
      <c r="H56" s="134"/>
    </row>
    <row r="57" spans="3:8" ht="12" customHeight="1">
      <c r="C57" s="132"/>
      <c r="D57" s="132"/>
      <c r="E57" s="132"/>
      <c r="F57" s="133"/>
      <c r="G57" s="134"/>
      <c r="H57" s="134"/>
    </row>
    <row r="58" spans="3:8" ht="12" customHeight="1">
      <c r="C58" s="132"/>
      <c r="D58" s="132"/>
      <c r="E58" s="132"/>
      <c r="F58" s="133"/>
      <c r="G58" s="134"/>
      <c r="H58" s="134"/>
    </row>
    <row r="59" spans="3:8" ht="12" customHeight="1">
      <c r="C59" s="132"/>
      <c r="D59" s="132"/>
      <c r="E59" s="132"/>
      <c r="F59" s="133"/>
      <c r="G59" s="134"/>
      <c r="H59" s="134"/>
    </row>
    <row r="60" spans="3:8" ht="12" customHeight="1">
      <c r="C60" s="132"/>
      <c r="D60" s="132"/>
      <c r="E60" s="132"/>
      <c r="F60" s="133"/>
      <c r="G60" s="134"/>
      <c r="H60" s="134"/>
    </row>
    <row r="61" spans="3:8" ht="12" customHeight="1">
      <c r="C61" s="132"/>
      <c r="D61" s="132"/>
      <c r="E61" s="132"/>
      <c r="F61" s="133"/>
      <c r="G61" s="134"/>
      <c r="H61" s="134"/>
    </row>
    <row r="62" spans="3:8" ht="12" customHeight="1">
      <c r="C62" s="132"/>
      <c r="D62" s="132"/>
      <c r="E62" s="132"/>
      <c r="F62" s="133"/>
      <c r="G62" s="134"/>
      <c r="H62" s="134"/>
    </row>
    <row r="63" spans="3:8" ht="12" customHeight="1">
      <c r="C63" s="132"/>
      <c r="D63" s="132"/>
      <c r="E63" s="132"/>
      <c r="F63" s="133"/>
      <c r="G63" s="134"/>
      <c r="H63" s="134"/>
    </row>
    <row r="64" spans="3:8" ht="12" customHeight="1">
      <c r="C64" s="132"/>
      <c r="D64" s="132"/>
      <c r="E64" s="132"/>
      <c r="F64" s="133"/>
      <c r="G64" s="134"/>
      <c r="H64" s="134"/>
    </row>
    <row r="65" spans="3:8" ht="12" customHeight="1">
      <c r="C65" s="132"/>
      <c r="D65" s="132"/>
      <c r="E65" s="132"/>
      <c r="F65" s="133"/>
      <c r="G65" s="134"/>
      <c r="H65" s="134"/>
    </row>
    <row r="66" spans="3:8" ht="12" customHeight="1">
      <c r="C66" s="132"/>
      <c r="D66" s="132"/>
      <c r="E66" s="132"/>
      <c r="F66" s="133"/>
      <c r="G66" s="134"/>
      <c r="H66" s="134"/>
    </row>
    <row r="67" spans="3:8" ht="12" customHeight="1">
      <c r="C67" s="132"/>
      <c r="D67" s="132"/>
      <c r="E67" s="132"/>
      <c r="F67" s="133"/>
      <c r="G67" s="134"/>
      <c r="H67" s="134"/>
    </row>
    <row r="68" spans="3:8" ht="12" customHeight="1">
      <c r="C68" s="132"/>
      <c r="D68" s="132"/>
      <c r="E68" s="132"/>
      <c r="F68" s="133"/>
      <c r="G68" s="134"/>
      <c r="H68" s="134"/>
    </row>
    <row r="69" spans="3:8" ht="12" customHeight="1">
      <c r="C69" s="132"/>
      <c r="D69" s="132"/>
      <c r="E69" s="132"/>
      <c r="F69" s="133"/>
      <c r="G69" s="134"/>
      <c r="H69" s="134"/>
    </row>
    <row r="70" spans="3:8" ht="12" customHeight="1">
      <c r="C70" s="132"/>
      <c r="D70" s="132"/>
      <c r="E70" s="132"/>
      <c r="F70" s="133"/>
      <c r="G70" s="134"/>
      <c r="H70" s="134"/>
    </row>
    <row r="71" spans="3:8" ht="12" customHeight="1">
      <c r="C71" s="132"/>
      <c r="D71" s="132"/>
      <c r="E71" s="132"/>
      <c r="F71" s="133"/>
      <c r="G71" s="134"/>
      <c r="H71" s="134"/>
    </row>
    <row r="72" spans="3:8" ht="12" customHeight="1">
      <c r="C72" s="132"/>
      <c r="D72" s="132"/>
      <c r="E72" s="132"/>
      <c r="F72" s="133"/>
      <c r="G72" s="134"/>
      <c r="H72" s="134"/>
    </row>
    <row r="73" spans="3:8" ht="12" customHeight="1">
      <c r="C73" s="132"/>
      <c r="D73" s="132"/>
      <c r="E73" s="132"/>
      <c r="F73" s="133"/>
      <c r="G73" s="134"/>
      <c r="H73" s="134"/>
    </row>
    <row r="74" spans="3:8" ht="12" customHeight="1">
      <c r="C74" s="132"/>
      <c r="D74" s="132"/>
      <c r="E74" s="132"/>
      <c r="F74" s="133"/>
      <c r="G74" s="134"/>
      <c r="H74" s="134"/>
    </row>
    <row r="75" spans="3:8" ht="12" customHeight="1">
      <c r="C75" s="132"/>
      <c r="D75" s="132"/>
      <c r="E75" s="132"/>
      <c r="F75" s="133"/>
      <c r="G75" s="134"/>
      <c r="H75" s="134"/>
    </row>
    <row r="76" spans="3:8" ht="12" customHeight="1">
      <c r="C76" s="132"/>
      <c r="D76" s="132"/>
      <c r="E76" s="132"/>
      <c r="F76" s="133"/>
      <c r="G76" s="134"/>
      <c r="H76" s="134"/>
    </row>
    <row r="77" spans="3:8" ht="12" customHeight="1">
      <c r="C77" s="132"/>
      <c r="D77" s="132"/>
      <c r="E77" s="132"/>
      <c r="F77" s="133"/>
      <c r="G77" s="134"/>
      <c r="H77" s="134"/>
    </row>
    <row r="78" spans="3:8" ht="12" customHeight="1">
      <c r="C78" s="132"/>
      <c r="D78" s="132"/>
      <c r="E78" s="132"/>
      <c r="F78" s="133"/>
      <c r="G78" s="134"/>
      <c r="H78" s="134"/>
    </row>
    <row r="79" spans="3:8" ht="12" customHeight="1">
      <c r="C79" s="132"/>
      <c r="D79" s="132"/>
      <c r="E79" s="132"/>
      <c r="F79" s="133"/>
      <c r="G79" s="134"/>
      <c r="H79" s="134"/>
    </row>
    <row r="80" spans="3:8" ht="12" customHeight="1">
      <c r="C80" s="132"/>
      <c r="D80" s="132"/>
      <c r="E80" s="132"/>
      <c r="F80" s="133"/>
      <c r="G80" s="134"/>
      <c r="H80" s="134"/>
    </row>
    <row r="81" spans="3:8" ht="12" customHeight="1">
      <c r="C81" s="132"/>
      <c r="D81" s="132"/>
      <c r="E81" s="132"/>
      <c r="F81" s="133"/>
      <c r="G81" s="134"/>
      <c r="H81" s="134"/>
    </row>
    <row r="82" spans="3:8" ht="12" customHeight="1">
      <c r="C82" s="132"/>
      <c r="D82" s="132"/>
      <c r="E82" s="132"/>
      <c r="F82" s="133"/>
      <c r="G82" s="134"/>
      <c r="H82" s="134"/>
    </row>
    <row r="83" spans="3:8" ht="12" customHeight="1">
      <c r="C83" s="132"/>
      <c r="D83" s="132"/>
      <c r="E83" s="132"/>
      <c r="F83" s="133"/>
      <c r="G83" s="134"/>
      <c r="H83" s="134"/>
    </row>
    <row r="84" spans="3:8" ht="12" customHeight="1">
      <c r="C84" s="132"/>
      <c r="D84" s="132"/>
      <c r="E84" s="132"/>
      <c r="F84" s="133"/>
      <c r="G84" s="134"/>
      <c r="H84" s="134"/>
    </row>
    <row r="85" spans="3:8" ht="12" customHeight="1">
      <c r="C85" s="132"/>
      <c r="D85" s="132"/>
      <c r="E85" s="132"/>
      <c r="F85" s="133"/>
      <c r="G85" s="134"/>
      <c r="H85" s="134"/>
    </row>
    <row r="86" spans="3:8" ht="12" customHeight="1">
      <c r="C86" s="132"/>
      <c r="D86" s="132"/>
      <c r="E86" s="132"/>
      <c r="F86" s="133"/>
      <c r="G86" s="134"/>
      <c r="H86" s="134"/>
    </row>
    <row r="87" spans="3:8" ht="12" customHeight="1">
      <c r="C87" s="132"/>
      <c r="D87" s="132"/>
      <c r="E87" s="132"/>
      <c r="F87" s="133"/>
      <c r="G87" s="134"/>
      <c r="H87" s="134"/>
    </row>
    <row r="88" spans="3:8" ht="12" customHeight="1">
      <c r="C88" s="132"/>
      <c r="D88" s="132"/>
      <c r="E88" s="132"/>
      <c r="F88" s="133"/>
      <c r="G88" s="134"/>
      <c r="H88" s="134"/>
    </row>
    <row r="89" spans="3:8" ht="12" customHeight="1">
      <c r="C89" s="132"/>
      <c r="D89" s="132"/>
      <c r="E89" s="132"/>
      <c r="F89" s="133"/>
      <c r="G89" s="134"/>
      <c r="H89" s="134"/>
    </row>
    <row r="90" spans="3:8" ht="12" customHeight="1">
      <c r="C90" s="132"/>
      <c r="D90" s="132"/>
      <c r="E90" s="132"/>
      <c r="F90" s="133"/>
      <c r="G90" s="134"/>
      <c r="H90" s="134"/>
    </row>
    <row r="91" spans="3:8" ht="12" customHeight="1">
      <c r="C91" s="132"/>
      <c r="D91" s="132"/>
      <c r="E91" s="132"/>
      <c r="F91" s="133"/>
      <c r="G91" s="134"/>
      <c r="H91" s="134"/>
    </row>
    <row r="92" spans="3:8" ht="12" customHeight="1">
      <c r="C92" s="132"/>
      <c r="D92" s="132"/>
      <c r="E92" s="132"/>
      <c r="F92" s="133"/>
      <c r="G92" s="134"/>
      <c r="H92" s="134"/>
    </row>
    <row r="93" spans="3:8" ht="12" customHeight="1">
      <c r="C93" s="132"/>
      <c r="D93" s="132"/>
      <c r="E93" s="132"/>
      <c r="F93" s="133"/>
      <c r="G93" s="134"/>
      <c r="H93" s="134"/>
    </row>
    <row r="94" spans="3:8" ht="12" customHeight="1">
      <c r="C94" s="132"/>
      <c r="D94" s="132"/>
      <c r="E94" s="132"/>
      <c r="F94" s="133"/>
      <c r="G94" s="134"/>
      <c r="H94" s="134"/>
    </row>
    <row r="95" spans="3:8" ht="12" customHeight="1">
      <c r="C95" s="132"/>
      <c r="D95" s="132"/>
      <c r="E95" s="132"/>
      <c r="F95" s="133"/>
      <c r="G95" s="134"/>
      <c r="H95" s="134"/>
    </row>
    <row r="96" spans="3:8" ht="12" customHeight="1">
      <c r="C96" s="132"/>
      <c r="D96" s="132"/>
      <c r="E96" s="132"/>
      <c r="F96" s="133"/>
      <c r="G96" s="134"/>
      <c r="H96" s="134"/>
    </row>
    <row r="97" spans="3:8" ht="12" customHeight="1">
      <c r="C97" s="132"/>
      <c r="D97" s="132"/>
      <c r="E97" s="132"/>
      <c r="F97" s="133"/>
      <c r="G97" s="134"/>
      <c r="H97" s="134"/>
    </row>
    <row r="98" spans="3:8" ht="12" customHeight="1">
      <c r="C98" s="132"/>
      <c r="D98" s="132"/>
      <c r="E98" s="132"/>
      <c r="F98" s="133"/>
      <c r="G98" s="134"/>
      <c r="H98" s="134"/>
    </row>
    <row r="99" spans="3:8" ht="12" customHeight="1">
      <c r="C99" s="132"/>
      <c r="D99" s="132"/>
      <c r="E99" s="132"/>
      <c r="F99" s="133"/>
      <c r="G99" s="134"/>
      <c r="H99" s="134"/>
    </row>
    <row r="100" spans="3:8" ht="12" customHeight="1">
      <c r="C100" s="132"/>
      <c r="D100" s="132"/>
      <c r="E100" s="132"/>
      <c r="F100" s="133"/>
      <c r="G100" s="134"/>
      <c r="H100" s="134"/>
    </row>
    <row r="101" spans="3:8" ht="12" customHeight="1">
      <c r="C101" s="132"/>
      <c r="D101" s="132"/>
      <c r="E101" s="132"/>
      <c r="F101" s="133"/>
      <c r="G101" s="134"/>
      <c r="H101" s="134"/>
    </row>
    <row r="102" spans="3:8" ht="12" customHeight="1">
      <c r="C102" s="132"/>
      <c r="D102" s="132"/>
      <c r="E102" s="132"/>
      <c r="F102" s="133"/>
      <c r="G102" s="134"/>
      <c r="H102" s="134"/>
    </row>
    <row r="103" spans="3:8" ht="12" customHeight="1">
      <c r="C103" s="132"/>
      <c r="D103" s="132"/>
      <c r="E103" s="132"/>
      <c r="F103" s="133"/>
      <c r="G103" s="134"/>
      <c r="H103" s="134"/>
    </row>
    <row r="104" spans="3:8" ht="12" customHeight="1">
      <c r="C104" s="132"/>
      <c r="D104" s="132"/>
      <c r="E104" s="132"/>
      <c r="F104" s="133"/>
      <c r="G104" s="134"/>
      <c r="H104" s="134"/>
    </row>
    <row r="105" spans="3:8" ht="12" customHeight="1">
      <c r="C105" s="132"/>
      <c r="D105" s="132"/>
      <c r="E105" s="132"/>
      <c r="F105" s="133"/>
      <c r="G105" s="134"/>
      <c r="H105" s="134"/>
    </row>
    <row r="106" spans="3:8" ht="12" customHeight="1">
      <c r="C106" s="132"/>
      <c r="D106" s="132"/>
      <c r="E106" s="132"/>
      <c r="F106" s="133"/>
      <c r="G106" s="134"/>
      <c r="H106" s="134"/>
    </row>
    <row r="107" spans="3:8" ht="12" customHeight="1">
      <c r="C107" s="132"/>
      <c r="D107" s="132"/>
      <c r="E107" s="132"/>
      <c r="F107" s="133"/>
      <c r="G107" s="134"/>
      <c r="H107" s="134"/>
    </row>
    <row r="108" spans="3:8" ht="12" customHeight="1">
      <c r="C108" s="132"/>
      <c r="D108" s="132"/>
      <c r="E108" s="132"/>
      <c r="F108" s="133"/>
      <c r="G108" s="134"/>
      <c r="H108" s="134"/>
    </row>
    <row r="109" spans="3:8" ht="12" customHeight="1">
      <c r="C109" s="132"/>
      <c r="D109" s="132"/>
      <c r="E109" s="132"/>
      <c r="F109" s="133"/>
      <c r="G109" s="134"/>
      <c r="H109" s="134"/>
    </row>
    <row r="110" spans="3:8" ht="12" customHeight="1">
      <c r="C110" s="132"/>
      <c r="D110" s="132"/>
      <c r="E110" s="132"/>
      <c r="F110" s="133"/>
      <c r="G110" s="134"/>
      <c r="H110" s="134"/>
    </row>
    <row r="111" spans="3:8" ht="12" customHeight="1">
      <c r="C111" s="132"/>
      <c r="D111" s="132"/>
      <c r="E111" s="132"/>
      <c r="F111" s="133"/>
      <c r="G111" s="134"/>
      <c r="H111" s="134"/>
    </row>
    <row r="112" spans="3:8" ht="12" customHeight="1">
      <c r="C112" s="132"/>
      <c r="D112" s="132"/>
      <c r="E112" s="132"/>
      <c r="F112" s="133"/>
      <c r="G112" s="134"/>
      <c r="H112" s="134"/>
    </row>
    <row r="113" spans="3:8" ht="12" customHeight="1">
      <c r="C113" s="132"/>
      <c r="D113" s="132"/>
      <c r="E113" s="132"/>
      <c r="F113" s="133"/>
      <c r="G113" s="134"/>
      <c r="H113" s="134"/>
    </row>
    <row r="114" spans="3:8" ht="12" customHeight="1">
      <c r="C114" s="132"/>
      <c r="D114" s="132"/>
      <c r="E114" s="132"/>
      <c r="F114" s="133"/>
      <c r="G114" s="134"/>
      <c r="H114" s="134"/>
    </row>
    <row r="115" spans="3:8" ht="12" customHeight="1">
      <c r="C115" s="132"/>
      <c r="D115" s="132"/>
      <c r="E115" s="132"/>
      <c r="F115" s="133"/>
      <c r="G115" s="134"/>
      <c r="H115" s="134"/>
    </row>
    <row r="116" spans="3:8" ht="12" customHeight="1">
      <c r="C116" s="132"/>
      <c r="D116" s="132"/>
      <c r="E116" s="132"/>
      <c r="F116" s="133"/>
      <c r="G116" s="134"/>
      <c r="H116" s="134"/>
    </row>
    <row r="117" spans="3:8" ht="12" customHeight="1">
      <c r="C117" s="132"/>
      <c r="D117" s="132"/>
      <c r="E117" s="132"/>
      <c r="F117" s="133"/>
      <c r="G117" s="134"/>
      <c r="H117" s="134"/>
    </row>
    <row r="118" spans="3:8" ht="12" customHeight="1">
      <c r="C118" s="132"/>
      <c r="D118" s="132"/>
      <c r="E118" s="132"/>
      <c r="F118" s="133"/>
      <c r="G118" s="134"/>
      <c r="H118" s="134"/>
    </row>
    <row r="119" spans="3:8" ht="12" customHeight="1">
      <c r="C119" s="132"/>
      <c r="D119" s="132"/>
      <c r="E119" s="132"/>
      <c r="F119" s="133"/>
      <c r="G119" s="134"/>
      <c r="H119" s="134"/>
    </row>
    <row r="120" spans="3:8" ht="12" customHeight="1">
      <c r="C120" s="132"/>
      <c r="D120" s="132"/>
      <c r="E120" s="132"/>
      <c r="F120" s="133"/>
      <c r="G120" s="134"/>
      <c r="H120" s="134"/>
    </row>
    <row r="121" spans="3:8" ht="12" customHeight="1">
      <c r="C121" s="132"/>
      <c r="D121" s="132"/>
      <c r="E121" s="132"/>
      <c r="F121" s="133"/>
      <c r="G121" s="134"/>
      <c r="H121" s="134"/>
    </row>
    <row r="122" spans="3:8" ht="12" customHeight="1">
      <c r="C122" s="132"/>
      <c r="D122" s="132"/>
      <c r="E122" s="132"/>
      <c r="F122" s="133"/>
      <c r="G122" s="134"/>
      <c r="H122" s="134"/>
    </row>
    <row r="123" spans="3:8" ht="12" customHeight="1">
      <c r="C123" s="132"/>
      <c r="D123" s="132"/>
      <c r="E123" s="132"/>
      <c r="F123" s="133"/>
      <c r="G123" s="134"/>
      <c r="H123" s="134"/>
    </row>
  </sheetData>
  <mergeCells count="5">
    <mergeCell ref="A4:I4"/>
    <mergeCell ref="A6:I6"/>
    <mergeCell ref="A8:I8"/>
    <mergeCell ref="A10:I10"/>
    <mergeCell ref="A12:I12"/>
  </mergeCells>
  <phoneticPr fontId="2" type="noConversion"/>
  <pageMargins left="0.74803149606299213" right="0.74803149606299213" top="1.1811023622047245" bottom="0.78740157480314965" header="0.51181102362204722" footer="0.51181102362204722"/>
  <pageSetup paperSize="9" scale="80" fitToHeight="3" orientation="landscape" r:id="rId1"/>
  <headerFooter alignWithMargins="0"/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indexed="41"/>
    <pageSetUpPr fitToPage="1"/>
  </sheetPr>
  <dimension ref="A1:M127"/>
  <sheetViews>
    <sheetView view="pageBreakPreview" zoomScaleNormal="115" workbookViewId="0">
      <selection activeCell="O16" sqref="O16"/>
    </sheetView>
  </sheetViews>
  <sheetFormatPr defaultRowHeight="12" customHeight="1"/>
  <cols>
    <col min="1" max="1" width="7.33203125" style="131" customWidth="1"/>
    <col min="2" max="2" width="3.88671875" style="131" customWidth="1"/>
    <col min="3" max="3" width="11.21875" style="131" customWidth="1"/>
    <col min="4" max="4" width="36.5546875" style="128" customWidth="1"/>
    <col min="5" max="7" width="7.77734375" style="128" customWidth="1"/>
    <col min="8" max="9" width="7.77734375" style="129" customWidth="1"/>
    <col min="10" max="10" width="7.77734375" style="135" customWidth="1"/>
    <col min="11" max="11" width="5" style="123" customWidth="1"/>
    <col min="12" max="16384" width="8.88671875" style="123"/>
  </cols>
  <sheetData>
    <row r="1" spans="1:13" s="120" customFormat="1" ht="30" customHeight="1">
      <c r="A1" s="318" t="s">
        <v>362</v>
      </c>
      <c r="B1" s="318"/>
      <c r="C1" s="318"/>
      <c r="D1" s="318" t="str">
        <f>참여업체!C6</f>
        <v>A엔지니어링</v>
      </c>
      <c r="E1" s="318"/>
      <c r="F1" s="318"/>
      <c r="G1" s="318"/>
      <c r="H1" s="116"/>
      <c r="I1" s="116"/>
      <c r="J1" s="116"/>
      <c r="K1" s="119"/>
      <c r="L1" s="119"/>
      <c r="M1" s="119"/>
    </row>
    <row r="2" spans="1:13" s="119" customFormat="1" ht="15.75" customHeight="1" thickBot="1">
      <c r="A2" s="601"/>
      <c r="B2" s="318"/>
      <c r="C2" s="318"/>
      <c r="D2" s="601"/>
      <c r="E2" s="318"/>
      <c r="F2" s="318"/>
      <c r="G2" s="318"/>
      <c r="H2" s="116"/>
      <c r="I2" s="116"/>
      <c r="J2" s="116"/>
    </row>
    <row r="3" spans="1:13" s="167" customFormat="1" ht="36">
      <c r="A3" s="400" t="s">
        <v>207</v>
      </c>
      <c r="B3" s="394" t="s">
        <v>167</v>
      </c>
      <c r="C3" s="394" t="s">
        <v>224</v>
      </c>
      <c r="D3" s="394" t="s">
        <v>208</v>
      </c>
      <c r="E3" s="395" t="s">
        <v>209</v>
      </c>
      <c r="F3" s="396" t="s">
        <v>210</v>
      </c>
      <c r="G3" s="397" t="s">
        <v>183</v>
      </c>
      <c r="H3" s="397" t="s">
        <v>181</v>
      </c>
      <c r="I3" s="397" t="s">
        <v>182</v>
      </c>
      <c r="J3" s="398" t="s">
        <v>211</v>
      </c>
      <c r="K3" s="399" t="s">
        <v>168</v>
      </c>
    </row>
    <row r="4" spans="1:13" s="222" customFormat="1" ht="24.95" customHeight="1">
      <c r="A4" s="213" t="s">
        <v>212</v>
      </c>
      <c r="B4" s="214"/>
      <c r="C4" s="214"/>
      <c r="D4" s="214"/>
      <c r="E4" s="215"/>
      <c r="F4" s="216"/>
      <c r="G4" s="217"/>
      <c r="H4" s="218">
        <f>IF(F4&gt;=2000,1,IF(F4&gt;=1800,0.9,IF(F4&gt;=1600,0.8,IF(F4&gt;=1400,0.7,IF(F4&gt;=1200,0.6,0)))))</f>
        <v>0</v>
      </c>
      <c r="I4" s="219">
        <f>IF(G4&gt;=5,1,IF(G4&gt;=4,0.9,IF(G4&gt;=3,0.8,IF(G4&gt;=2,0.7,IF(G4&gt;=1,0.6,0)))))</f>
        <v>0</v>
      </c>
      <c r="J4" s="220">
        <f>배점기준!$E$74*MAX(H4,I4)*E4</f>
        <v>0</v>
      </c>
      <c r="K4" s="221"/>
    </row>
    <row r="5" spans="1:13" s="222" customFormat="1" ht="24.95" customHeight="1">
      <c r="A5" s="213" t="s">
        <v>212</v>
      </c>
      <c r="B5" s="214"/>
      <c r="C5" s="214"/>
      <c r="D5" s="214"/>
      <c r="E5" s="215"/>
      <c r="F5" s="216"/>
      <c r="G5" s="217"/>
      <c r="H5" s="218">
        <f>IF(F5&gt;=2000,1,IF(F5&gt;=1800,0.9,IF(F5&gt;=1600,0.8,IF(F5&gt;=1400,0.7,IF(F5&gt;=1200,0.6,0)))))</f>
        <v>0</v>
      </c>
      <c r="I5" s="219">
        <f t="shared" ref="I5:I15" si="0">IF(G5&gt;=5,1,IF(G5&gt;=4,0.9,IF(G5&gt;=3,0.8,IF(G5&gt;=2,0.7,IF(G5&gt;=1,0.6,0)))))</f>
        <v>0</v>
      </c>
      <c r="J5" s="220">
        <f>배점기준!$E$74*MAX(H5,I5)*E5</f>
        <v>0</v>
      </c>
      <c r="K5" s="221"/>
    </row>
    <row r="6" spans="1:13" s="222" customFormat="1" ht="24.95" customHeight="1">
      <c r="A6" s="213" t="s">
        <v>212</v>
      </c>
      <c r="B6" s="214"/>
      <c r="C6" s="214"/>
      <c r="D6" s="214"/>
      <c r="E6" s="215"/>
      <c r="F6" s="216"/>
      <c r="G6" s="217"/>
      <c r="H6" s="218">
        <f>IF(F6&gt;=2000,1,IF(F6&gt;=1800,0.9,IF(F6&gt;=1600,0.8,IF(F6&gt;=1400,0.7,IF(F6&gt;=1200,0.6,0)))))</f>
        <v>0</v>
      </c>
      <c r="I6" s="219">
        <f t="shared" si="0"/>
        <v>0</v>
      </c>
      <c r="J6" s="220">
        <f>배점기준!$E$74*MAX(H6,I6)*E6</f>
        <v>0</v>
      </c>
      <c r="K6" s="221"/>
    </row>
    <row r="7" spans="1:13" s="183" customFormat="1" ht="24.95" customHeight="1">
      <c r="A7" s="213" t="s">
        <v>212</v>
      </c>
      <c r="B7" s="214"/>
      <c r="C7" s="214"/>
      <c r="D7" s="214"/>
      <c r="E7" s="215"/>
      <c r="F7" s="216"/>
      <c r="G7" s="217"/>
      <c r="H7" s="218">
        <f>IF(F7&gt;=2000,1,IF(F7&gt;=1800,0.9,IF(F7&gt;=1600,0.8,IF(F7&gt;=1400,0.7,IF(F7&gt;=1200,0.6,0)))))</f>
        <v>0</v>
      </c>
      <c r="I7" s="219">
        <f t="shared" si="0"/>
        <v>0</v>
      </c>
      <c r="J7" s="220">
        <f>배점기준!$E$74*MAX(H7,I7)*E7</f>
        <v>0</v>
      </c>
      <c r="K7" s="221"/>
    </row>
    <row r="8" spans="1:13" s="183" customFormat="1" ht="24.95" customHeight="1">
      <c r="A8" s="213" t="s">
        <v>212</v>
      </c>
      <c r="B8" s="214"/>
      <c r="C8" s="214"/>
      <c r="D8" s="214"/>
      <c r="E8" s="215"/>
      <c r="F8" s="216"/>
      <c r="G8" s="217"/>
      <c r="H8" s="218">
        <f>IF(F8&gt;=2000,1,IF(F8&gt;=1800,0.9,IF(F8&gt;=1600,0.8,IF(F8&gt;=1400,0.7,IF(F8&gt;=1200,0.6,0)))))</f>
        <v>0</v>
      </c>
      <c r="I8" s="219">
        <f t="shared" si="0"/>
        <v>0</v>
      </c>
      <c r="J8" s="220">
        <f>배점기준!$E$74*MAX(H8,I8)*E8</f>
        <v>0</v>
      </c>
      <c r="K8" s="221"/>
    </row>
    <row r="9" spans="1:13" s="222" customFormat="1" ht="24.95" customHeight="1">
      <c r="A9" s="1035" t="s">
        <v>363</v>
      </c>
      <c r="B9" s="1036"/>
      <c r="C9" s="1036"/>
      <c r="D9" s="1036"/>
      <c r="E9" s="1036"/>
      <c r="F9" s="1036"/>
      <c r="G9" s="1036"/>
      <c r="H9" s="1036"/>
      <c r="I9" s="1037"/>
      <c r="J9" s="429">
        <f>SUM(J4:J8)</f>
        <v>0</v>
      </c>
      <c r="K9" s="221"/>
    </row>
    <row r="10" spans="1:13" s="222" customFormat="1" ht="24.95" customHeight="1">
      <c r="A10" s="213" t="s">
        <v>213</v>
      </c>
      <c r="B10" s="214">
        <v>1</v>
      </c>
      <c r="C10" s="188" t="s">
        <v>329</v>
      </c>
      <c r="D10" s="188" t="s">
        <v>334</v>
      </c>
      <c r="E10" s="215">
        <v>0.8</v>
      </c>
      <c r="F10" s="216">
        <v>270</v>
      </c>
      <c r="G10" s="216">
        <v>1</v>
      </c>
      <c r="H10" s="218">
        <f>IF(F10&gt;=2000,1,IF(F10&gt;=1800,0.9,IF(F10&gt;=1600,0.8,IF(F10&gt;=1400,0.7,IF(F10&gt;=1200,0.6,0)))))</f>
        <v>0</v>
      </c>
      <c r="I10" s="219">
        <f>IF(G10&gt;=5,1,IF(G10&gt;=4,0.9,IF(G10&gt;=3,0.8,IF(G10&gt;=2,0.7,IF(G10&gt;=1,0.6,0)))))</f>
        <v>0.6</v>
      </c>
      <c r="J10" s="220">
        <f>배점기준!$F$74*MAX(H10,I10)*E10</f>
        <v>0.28799999999999998</v>
      </c>
      <c r="K10" s="221"/>
    </row>
    <row r="11" spans="1:13" s="183" customFormat="1" ht="24.95" customHeight="1">
      <c r="A11" s="213" t="s">
        <v>213</v>
      </c>
      <c r="B11" s="214">
        <v>2</v>
      </c>
      <c r="C11" s="214" t="s">
        <v>327</v>
      </c>
      <c r="D11" s="188" t="s">
        <v>322</v>
      </c>
      <c r="E11" s="215">
        <v>0.8</v>
      </c>
      <c r="F11" s="216">
        <v>33693</v>
      </c>
      <c r="G11" s="216">
        <v>5</v>
      </c>
      <c r="H11" s="218"/>
      <c r="I11" s="219">
        <f>IF(G11&gt;=5,1,IF(G11&gt;=4,0.9,IF(G11&gt;=3,0.8,IF(G11&gt;=2,0.7,IF(G11&gt;=1,0.6,0)))))</f>
        <v>1</v>
      </c>
      <c r="J11" s="220">
        <f>배점기준!$F$74*MAX(H11,I11)*E11</f>
        <v>0.48</v>
      </c>
      <c r="K11" s="221"/>
    </row>
    <row r="12" spans="1:13" s="183" customFormat="1" ht="24.95" customHeight="1">
      <c r="A12" s="213" t="s">
        <v>213</v>
      </c>
      <c r="B12" s="214">
        <v>3</v>
      </c>
      <c r="C12" s="188" t="s">
        <v>326</v>
      </c>
      <c r="D12" s="214" t="s">
        <v>333</v>
      </c>
      <c r="E12" s="215">
        <v>1</v>
      </c>
      <c r="F12" s="216">
        <v>92349</v>
      </c>
      <c r="G12" s="216">
        <v>1</v>
      </c>
      <c r="H12" s="218"/>
      <c r="I12" s="219">
        <f t="shared" si="0"/>
        <v>0.6</v>
      </c>
      <c r="J12" s="220">
        <f>배점기준!$F$74*MAX(H12,I12)*E12</f>
        <v>0.36</v>
      </c>
      <c r="K12" s="221"/>
    </row>
    <row r="13" spans="1:13" s="222" customFormat="1" ht="24.95" customHeight="1">
      <c r="A13" s="1033" t="s">
        <v>364</v>
      </c>
      <c r="B13" s="1034"/>
      <c r="C13" s="1034"/>
      <c r="D13" s="1034"/>
      <c r="E13" s="1034"/>
      <c r="F13" s="1034"/>
      <c r="G13" s="1034"/>
      <c r="H13" s="1034"/>
      <c r="I13" s="1034"/>
      <c r="J13" s="608">
        <f>SUM(J10:J12)</f>
        <v>1.1280000000000001</v>
      </c>
      <c r="K13" s="221"/>
    </row>
    <row r="14" spans="1:13" s="183" customFormat="1" ht="24.95" customHeight="1">
      <c r="A14" s="540" t="s">
        <v>328</v>
      </c>
      <c r="B14" s="214">
        <v>1</v>
      </c>
      <c r="C14" s="188" t="s">
        <v>418</v>
      </c>
      <c r="D14" s="188" t="s">
        <v>419</v>
      </c>
      <c r="E14" s="215">
        <v>0.8</v>
      </c>
      <c r="F14" s="216">
        <v>12280</v>
      </c>
      <c r="G14" s="216">
        <v>1</v>
      </c>
      <c r="H14" s="218"/>
      <c r="I14" s="219">
        <f>IF(G14&gt;=5,1,IF(G14&gt;=4,0.9,IF(G14&gt;=3,0.8,IF(G14&gt;=2,0.7,IF(G14&gt;=1,0.6,0)))))</f>
        <v>0.6</v>
      </c>
      <c r="J14" s="220">
        <f>배점기준!$G$74*MAX(H14,I14)*E14</f>
        <v>0.14399999999999999</v>
      </c>
      <c r="K14" s="221"/>
    </row>
    <row r="15" spans="1:13" s="222" customFormat="1" ht="24.95" customHeight="1">
      <c r="A15" s="540" t="s">
        <v>328</v>
      </c>
      <c r="B15" s="214">
        <v>2</v>
      </c>
      <c r="C15" s="188" t="s">
        <v>330</v>
      </c>
      <c r="D15" s="188" t="s">
        <v>331</v>
      </c>
      <c r="E15" s="215">
        <v>0.8</v>
      </c>
      <c r="F15" s="216">
        <v>40312</v>
      </c>
      <c r="G15" s="216">
        <v>6</v>
      </c>
      <c r="H15" s="218"/>
      <c r="I15" s="219">
        <f t="shared" si="0"/>
        <v>1</v>
      </c>
      <c r="J15" s="220">
        <f>배점기준!$G$74*MAX(H15,I15)*E15</f>
        <v>0.24</v>
      </c>
      <c r="K15" s="221"/>
    </row>
    <row r="16" spans="1:13" s="183" customFormat="1" ht="15" customHeight="1" thickBot="1">
      <c r="A16" s="1031" t="s">
        <v>365</v>
      </c>
      <c r="B16" s="1032"/>
      <c r="C16" s="1032"/>
      <c r="D16" s="1032"/>
      <c r="E16" s="1032"/>
      <c r="F16" s="1032"/>
      <c r="G16" s="1032"/>
      <c r="H16" s="1032"/>
      <c r="I16" s="1032"/>
      <c r="J16" s="609">
        <f>SUM(J14:J15)</f>
        <v>0.38400000000000001</v>
      </c>
      <c r="K16" s="224"/>
    </row>
    <row r="17" spans="1:11" s="183" customFormat="1" ht="15" customHeight="1">
      <c r="A17" s="225"/>
      <c r="B17" s="225"/>
      <c r="C17" s="237"/>
      <c r="D17" s="226"/>
      <c r="E17" s="226"/>
      <c r="F17" s="226"/>
      <c r="G17" s="226"/>
      <c r="H17" s="227"/>
      <c r="I17" s="227"/>
      <c r="J17" s="227"/>
    </row>
    <row r="18" spans="1:11" ht="15" customHeight="1">
      <c r="A18" s="228"/>
      <c r="B18" s="228"/>
      <c r="C18" s="235"/>
      <c r="D18" s="229"/>
      <c r="E18" s="229"/>
      <c r="F18" s="229"/>
      <c r="G18" s="229"/>
      <c r="H18" s="230"/>
      <c r="I18" s="230"/>
      <c r="J18" s="230"/>
      <c r="K18" s="183"/>
    </row>
    <row r="19" spans="1:11" ht="15" customHeight="1">
      <c r="A19" s="127"/>
      <c r="B19" s="127"/>
      <c r="C19" s="236"/>
      <c r="J19" s="129"/>
    </row>
    <row r="20" spans="1:11" ht="15" customHeight="1">
      <c r="A20" s="127"/>
      <c r="B20" s="127"/>
      <c r="C20" s="236"/>
      <c r="J20" s="129"/>
    </row>
    <row r="21" spans="1:11" ht="15" customHeight="1">
      <c r="A21" s="127"/>
      <c r="B21" s="127"/>
      <c r="C21" s="236"/>
      <c r="J21" s="129"/>
    </row>
    <row r="22" spans="1:11" ht="15" customHeight="1">
      <c r="A22" s="127"/>
      <c r="B22" s="127"/>
      <c r="C22" s="236"/>
      <c r="J22" s="129"/>
    </row>
    <row r="23" spans="1:11" ht="15" customHeight="1">
      <c r="E23" s="132"/>
      <c r="F23" s="132"/>
      <c r="G23" s="132"/>
      <c r="H23" s="133"/>
      <c r="I23" s="133"/>
      <c r="J23" s="134"/>
    </row>
    <row r="24" spans="1:11" ht="15" customHeight="1">
      <c r="E24" s="132"/>
      <c r="F24" s="132"/>
      <c r="G24" s="132"/>
      <c r="H24" s="133"/>
      <c r="I24" s="133"/>
      <c r="J24" s="134"/>
    </row>
    <row r="25" spans="1:11" ht="15" customHeight="1">
      <c r="E25" s="132"/>
      <c r="F25" s="132"/>
      <c r="G25" s="132"/>
      <c r="H25" s="133"/>
      <c r="I25" s="133"/>
      <c r="J25" s="134"/>
    </row>
    <row r="26" spans="1:11" ht="15" customHeight="1">
      <c r="E26" s="132"/>
      <c r="F26" s="132"/>
      <c r="G26" s="132"/>
      <c r="H26" s="133"/>
      <c r="I26" s="133"/>
      <c r="J26" s="134"/>
    </row>
    <row r="27" spans="1:11" ht="12" customHeight="1">
      <c r="E27" s="132"/>
      <c r="F27" s="132"/>
      <c r="G27" s="132"/>
      <c r="H27" s="133"/>
      <c r="I27" s="133"/>
      <c r="J27" s="134"/>
    </row>
    <row r="28" spans="1:11" ht="12" customHeight="1">
      <c r="E28" s="132"/>
      <c r="F28" s="132"/>
      <c r="G28" s="132"/>
      <c r="H28" s="133"/>
      <c r="I28" s="133"/>
      <c r="J28" s="134"/>
    </row>
    <row r="29" spans="1:11" ht="12" customHeight="1">
      <c r="E29" s="132"/>
      <c r="F29" s="132"/>
      <c r="G29" s="132"/>
      <c r="H29" s="133"/>
      <c r="I29" s="133"/>
      <c r="J29" s="134"/>
    </row>
    <row r="30" spans="1:11" ht="12" customHeight="1">
      <c r="E30" s="132"/>
      <c r="F30" s="132"/>
      <c r="G30" s="132"/>
      <c r="H30" s="133"/>
      <c r="I30" s="133"/>
      <c r="J30" s="134"/>
    </row>
    <row r="31" spans="1:11" ht="12" customHeight="1">
      <c r="E31" s="132"/>
      <c r="F31" s="132"/>
      <c r="G31" s="132"/>
      <c r="H31" s="133"/>
      <c r="I31" s="133"/>
      <c r="J31" s="134"/>
    </row>
    <row r="32" spans="1:11" ht="12" customHeight="1">
      <c r="E32" s="132"/>
      <c r="F32" s="132"/>
      <c r="G32" s="132"/>
      <c r="H32" s="133"/>
      <c r="I32" s="133"/>
      <c r="J32" s="134"/>
    </row>
    <row r="33" spans="5:10" ht="12" customHeight="1">
      <c r="E33" s="132"/>
      <c r="F33" s="132"/>
      <c r="G33" s="132"/>
      <c r="H33" s="133"/>
      <c r="I33" s="133"/>
      <c r="J33" s="134"/>
    </row>
    <row r="34" spans="5:10" ht="12" customHeight="1">
      <c r="E34" s="132"/>
      <c r="F34" s="132"/>
      <c r="G34" s="132"/>
      <c r="H34" s="133"/>
      <c r="I34" s="133"/>
      <c r="J34" s="134"/>
    </row>
    <row r="35" spans="5:10" ht="12" customHeight="1">
      <c r="E35" s="132"/>
      <c r="F35" s="132"/>
      <c r="G35" s="132"/>
      <c r="H35" s="133"/>
      <c r="I35" s="133"/>
      <c r="J35" s="134"/>
    </row>
    <row r="36" spans="5:10" ht="12" customHeight="1">
      <c r="E36" s="132"/>
      <c r="F36" s="132"/>
      <c r="G36" s="132"/>
      <c r="H36" s="133"/>
      <c r="I36" s="133"/>
      <c r="J36" s="134"/>
    </row>
    <row r="37" spans="5:10" ht="12" customHeight="1">
      <c r="E37" s="132"/>
      <c r="F37" s="132"/>
      <c r="G37" s="132"/>
      <c r="H37" s="133"/>
      <c r="I37" s="133"/>
      <c r="J37" s="134"/>
    </row>
    <row r="38" spans="5:10" ht="12" customHeight="1">
      <c r="E38" s="132"/>
      <c r="F38" s="132"/>
      <c r="G38" s="132"/>
      <c r="H38" s="133"/>
      <c r="I38" s="133"/>
      <c r="J38" s="134"/>
    </row>
    <row r="39" spans="5:10" ht="12" customHeight="1">
      <c r="E39" s="132"/>
      <c r="F39" s="132"/>
      <c r="G39" s="132"/>
      <c r="H39" s="133"/>
      <c r="I39" s="133"/>
      <c r="J39" s="134"/>
    </row>
    <row r="40" spans="5:10" ht="12" customHeight="1">
      <c r="E40" s="132"/>
      <c r="F40" s="132"/>
      <c r="G40" s="132"/>
      <c r="H40" s="133"/>
      <c r="I40" s="133"/>
      <c r="J40" s="134"/>
    </row>
    <row r="41" spans="5:10" ht="12" customHeight="1">
      <c r="E41" s="132"/>
      <c r="F41" s="132"/>
      <c r="G41" s="132"/>
      <c r="H41" s="133"/>
      <c r="I41" s="133"/>
      <c r="J41" s="134"/>
    </row>
    <row r="42" spans="5:10" ht="12" customHeight="1">
      <c r="E42" s="132"/>
      <c r="F42" s="132"/>
      <c r="G42" s="132"/>
      <c r="H42" s="133"/>
      <c r="I42" s="133"/>
      <c r="J42" s="134"/>
    </row>
    <row r="43" spans="5:10" ht="12" customHeight="1">
      <c r="E43" s="132"/>
      <c r="F43" s="132"/>
      <c r="G43" s="132"/>
      <c r="H43" s="133"/>
      <c r="I43" s="133"/>
      <c r="J43" s="134"/>
    </row>
    <row r="44" spans="5:10" ht="12" customHeight="1">
      <c r="E44" s="132"/>
      <c r="F44" s="132"/>
      <c r="G44" s="132"/>
      <c r="H44" s="133"/>
      <c r="I44" s="133"/>
      <c r="J44" s="134"/>
    </row>
    <row r="45" spans="5:10" ht="12" customHeight="1">
      <c r="E45" s="132"/>
      <c r="F45" s="132"/>
      <c r="G45" s="132"/>
      <c r="H45" s="133"/>
      <c r="I45" s="133"/>
      <c r="J45" s="134"/>
    </row>
    <row r="46" spans="5:10" ht="12" customHeight="1">
      <c r="E46" s="132"/>
      <c r="F46" s="132"/>
      <c r="G46" s="132"/>
      <c r="H46" s="133"/>
      <c r="I46" s="133"/>
      <c r="J46" s="134"/>
    </row>
    <row r="47" spans="5:10" ht="12" customHeight="1">
      <c r="E47" s="132"/>
      <c r="F47" s="132"/>
      <c r="G47" s="132"/>
      <c r="H47" s="133"/>
      <c r="I47" s="133"/>
      <c r="J47" s="134"/>
    </row>
    <row r="48" spans="5:10" ht="12" customHeight="1">
      <c r="E48" s="132"/>
      <c r="F48" s="132"/>
      <c r="G48" s="132"/>
      <c r="H48" s="133"/>
      <c r="I48" s="133"/>
      <c r="J48" s="134"/>
    </row>
    <row r="49" spans="5:10" ht="12" customHeight="1">
      <c r="E49" s="132"/>
      <c r="F49" s="132"/>
      <c r="G49" s="132"/>
      <c r="H49" s="133"/>
      <c r="I49" s="133"/>
      <c r="J49" s="134"/>
    </row>
    <row r="50" spans="5:10" ht="12" customHeight="1">
      <c r="E50" s="132"/>
      <c r="F50" s="132"/>
      <c r="G50" s="132"/>
      <c r="H50" s="133"/>
      <c r="I50" s="133"/>
      <c r="J50" s="134"/>
    </row>
    <row r="51" spans="5:10" ht="12" customHeight="1">
      <c r="E51" s="132"/>
      <c r="F51" s="132"/>
      <c r="G51" s="132"/>
      <c r="H51" s="133"/>
      <c r="I51" s="133"/>
      <c r="J51" s="134"/>
    </row>
    <row r="52" spans="5:10" ht="12" customHeight="1">
      <c r="E52" s="132"/>
      <c r="F52" s="132"/>
      <c r="G52" s="132"/>
      <c r="H52" s="133"/>
      <c r="I52" s="133"/>
      <c r="J52" s="134"/>
    </row>
    <row r="53" spans="5:10" ht="12" customHeight="1">
      <c r="E53" s="132"/>
      <c r="F53" s="132"/>
      <c r="G53" s="132"/>
      <c r="H53" s="133"/>
      <c r="I53" s="133"/>
      <c r="J53" s="134"/>
    </row>
    <row r="54" spans="5:10" ht="12" customHeight="1">
      <c r="E54" s="132"/>
      <c r="F54" s="132"/>
      <c r="G54" s="132"/>
      <c r="H54" s="133"/>
      <c r="I54" s="133"/>
      <c r="J54" s="134"/>
    </row>
    <row r="55" spans="5:10" ht="12" customHeight="1">
      <c r="E55" s="132"/>
      <c r="F55" s="132"/>
      <c r="G55" s="132"/>
      <c r="H55" s="133"/>
      <c r="I55" s="133"/>
      <c r="J55" s="134"/>
    </row>
    <row r="56" spans="5:10" ht="12" customHeight="1">
      <c r="E56" s="132"/>
      <c r="F56" s="132"/>
      <c r="G56" s="132"/>
      <c r="H56" s="133"/>
      <c r="I56" s="133"/>
      <c r="J56" s="134"/>
    </row>
    <row r="57" spans="5:10" ht="12" customHeight="1">
      <c r="E57" s="132"/>
      <c r="F57" s="132"/>
      <c r="G57" s="132"/>
      <c r="H57" s="133"/>
      <c r="I57" s="133"/>
      <c r="J57" s="134"/>
    </row>
    <row r="58" spans="5:10" ht="12" customHeight="1">
      <c r="E58" s="132"/>
      <c r="F58" s="132"/>
      <c r="G58" s="132"/>
      <c r="H58" s="133"/>
      <c r="I58" s="133"/>
      <c r="J58" s="134"/>
    </row>
    <row r="59" spans="5:10" ht="12" customHeight="1">
      <c r="E59" s="132"/>
      <c r="F59" s="132"/>
      <c r="G59" s="132"/>
      <c r="H59" s="133"/>
      <c r="I59" s="133"/>
      <c r="J59" s="134"/>
    </row>
    <row r="60" spans="5:10" ht="12" customHeight="1">
      <c r="E60" s="132"/>
      <c r="F60" s="132"/>
      <c r="G60" s="132"/>
      <c r="H60" s="133"/>
      <c r="I60" s="133"/>
      <c r="J60" s="134"/>
    </row>
    <row r="61" spans="5:10" ht="12" customHeight="1">
      <c r="E61" s="132"/>
      <c r="F61" s="132"/>
      <c r="G61" s="132"/>
      <c r="H61" s="133"/>
      <c r="I61" s="133"/>
      <c r="J61" s="134"/>
    </row>
    <row r="62" spans="5:10" ht="12" customHeight="1">
      <c r="E62" s="132"/>
      <c r="F62" s="132"/>
      <c r="G62" s="132"/>
      <c r="H62" s="133"/>
      <c r="I62" s="133"/>
      <c r="J62" s="134"/>
    </row>
    <row r="63" spans="5:10" ht="12" customHeight="1">
      <c r="E63" s="132"/>
      <c r="F63" s="132"/>
      <c r="G63" s="132"/>
      <c r="H63" s="133"/>
      <c r="I63" s="133"/>
      <c r="J63" s="134"/>
    </row>
    <row r="64" spans="5:10" ht="12" customHeight="1">
      <c r="E64" s="132"/>
      <c r="F64" s="132"/>
      <c r="G64" s="132"/>
      <c r="H64" s="133"/>
      <c r="I64" s="133"/>
      <c r="J64" s="134"/>
    </row>
    <row r="65" spans="5:10" ht="12" customHeight="1">
      <c r="E65" s="132"/>
      <c r="F65" s="132"/>
      <c r="G65" s="132"/>
      <c r="H65" s="133"/>
      <c r="I65" s="133"/>
      <c r="J65" s="134"/>
    </row>
    <row r="66" spans="5:10" ht="12" customHeight="1">
      <c r="E66" s="132"/>
      <c r="F66" s="132"/>
      <c r="G66" s="132"/>
      <c r="H66" s="133"/>
      <c r="I66" s="133"/>
      <c r="J66" s="134"/>
    </row>
    <row r="67" spans="5:10" ht="12" customHeight="1">
      <c r="E67" s="132"/>
      <c r="F67" s="132"/>
      <c r="G67" s="132"/>
      <c r="H67" s="133"/>
      <c r="I67" s="133"/>
      <c r="J67" s="134"/>
    </row>
    <row r="68" spans="5:10" ht="12" customHeight="1">
      <c r="E68" s="132"/>
      <c r="F68" s="132"/>
      <c r="G68" s="132"/>
      <c r="H68" s="133"/>
      <c r="I68" s="133"/>
      <c r="J68" s="134"/>
    </row>
    <row r="69" spans="5:10" ht="12" customHeight="1">
      <c r="E69" s="132"/>
      <c r="F69" s="132"/>
      <c r="G69" s="132"/>
      <c r="H69" s="133"/>
      <c r="I69" s="133"/>
      <c r="J69" s="134"/>
    </row>
    <row r="70" spans="5:10" ht="12" customHeight="1">
      <c r="E70" s="132"/>
      <c r="F70" s="132"/>
      <c r="G70" s="132"/>
      <c r="H70" s="133"/>
      <c r="I70" s="133"/>
      <c r="J70" s="134"/>
    </row>
    <row r="71" spans="5:10" ht="12" customHeight="1">
      <c r="E71" s="132"/>
      <c r="F71" s="132"/>
      <c r="G71" s="132"/>
      <c r="H71" s="133"/>
      <c r="I71" s="133"/>
      <c r="J71" s="134"/>
    </row>
    <row r="72" spans="5:10" ht="12" customHeight="1">
      <c r="E72" s="132"/>
      <c r="F72" s="132"/>
      <c r="G72" s="132"/>
      <c r="H72" s="133"/>
      <c r="I72" s="133"/>
      <c r="J72" s="134"/>
    </row>
    <row r="73" spans="5:10" ht="12" customHeight="1">
      <c r="E73" s="132"/>
      <c r="F73" s="132"/>
      <c r="G73" s="132"/>
      <c r="H73" s="133"/>
      <c r="I73" s="133"/>
      <c r="J73" s="134"/>
    </row>
    <row r="74" spans="5:10" ht="12" customHeight="1">
      <c r="E74" s="132"/>
      <c r="F74" s="132"/>
      <c r="G74" s="132"/>
      <c r="H74" s="133"/>
      <c r="I74" s="133"/>
      <c r="J74" s="134"/>
    </row>
    <row r="75" spans="5:10" ht="12" customHeight="1">
      <c r="E75" s="132"/>
      <c r="F75" s="132"/>
      <c r="G75" s="132"/>
      <c r="H75" s="133"/>
      <c r="I75" s="133"/>
      <c r="J75" s="134"/>
    </row>
    <row r="76" spans="5:10" ht="12" customHeight="1">
      <c r="E76" s="132"/>
      <c r="F76" s="132"/>
      <c r="G76" s="132"/>
      <c r="H76" s="133"/>
      <c r="I76" s="133"/>
      <c r="J76" s="134"/>
    </row>
    <row r="77" spans="5:10" ht="12" customHeight="1">
      <c r="E77" s="132"/>
      <c r="F77" s="132"/>
      <c r="G77" s="132"/>
      <c r="H77" s="133"/>
      <c r="I77" s="133"/>
      <c r="J77" s="134"/>
    </row>
    <row r="78" spans="5:10" ht="12" customHeight="1">
      <c r="E78" s="132"/>
      <c r="F78" s="132"/>
      <c r="G78" s="132"/>
      <c r="H78" s="133"/>
      <c r="I78" s="133"/>
      <c r="J78" s="134"/>
    </row>
    <row r="79" spans="5:10" ht="12" customHeight="1">
      <c r="E79" s="132"/>
      <c r="F79" s="132"/>
      <c r="G79" s="132"/>
      <c r="H79" s="133"/>
      <c r="I79" s="133"/>
      <c r="J79" s="134"/>
    </row>
    <row r="80" spans="5:10" ht="12" customHeight="1">
      <c r="E80" s="132"/>
      <c r="F80" s="132"/>
      <c r="G80" s="132"/>
      <c r="H80" s="133"/>
      <c r="I80" s="133"/>
      <c r="J80" s="134"/>
    </row>
    <row r="81" spans="5:10" ht="12" customHeight="1">
      <c r="E81" s="132"/>
      <c r="F81" s="132"/>
      <c r="G81" s="132"/>
      <c r="H81" s="133"/>
      <c r="I81" s="133"/>
      <c r="J81" s="134"/>
    </row>
    <row r="82" spans="5:10" ht="12" customHeight="1">
      <c r="E82" s="132"/>
      <c r="F82" s="132"/>
      <c r="G82" s="132"/>
      <c r="H82" s="133"/>
      <c r="I82" s="133"/>
      <c r="J82" s="134"/>
    </row>
    <row r="83" spans="5:10" ht="12" customHeight="1">
      <c r="E83" s="132"/>
      <c r="F83" s="132"/>
      <c r="G83" s="132"/>
      <c r="H83" s="133"/>
      <c r="I83" s="133"/>
      <c r="J83" s="134"/>
    </row>
    <row r="84" spans="5:10" ht="12" customHeight="1">
      <c r="E84" s="132"/>
      <c r="F84" s="132"/>
      <c r="G84" s="132"/>
      <c r="H84" s="133"/>
      <c r="I84" s="133"/>
      <c r="J84" s="134"/>
    </row>
    <row r="85" spans="5:10" ht="12" customHeight="1">
      <c r="E85" s="132"/>
      <c r="F85" s="132"/>
      <c r="G85" s="132"/>
      <c r="H85" s="133"/>
      <c r="I85" s="133"/>
      <c r="J85" s="134"/>
    </row>
    <row r="86" spans="5:10" ht="12" customHeight="1">
      <c r="E86" s="132"/>
      <c r="F86" s="132"/>
      <c r="G86" s="132"/>
      <c r="H86" s="133"/>
      <c r="I86" s="133"/>
      <c r="J86" s="134"/>
    </row>
    <row r="87" spans="5:10" ht="12" customHeight="1">
      <c r="E87" s="132"/>
      <c r="F87" s="132"/>
      <c r="G87" s="132"/>
      <c r="H87" s="133"/>
      <c r="I87" s="133"/>
      <c r="J87" s="134"/>
    </row>
    <row r="88" spans="5:10" ht="12" customHeight="1">
      <c r="E88" s="132"/>
      <c r="F88" s="132"/>
      <c r="G88" s="132"/>
      <c r="H88" s="133"/>
      <c r="I88" s="133"/>
      <c r="J88" s="134"/>
    </row>
    <row r="89" spans="5:10" ht="12" customHeight="1">
      <c r="E89" s="132"/>
      <c r="F89" s="132"/>
      <c r="G89" s="132"/>
      <c r="H89" s="133"/>
      <c r="I89" s="133"/>
      <c r="J89" s="134"/>
    </row>
    <row r="90" spans="5:10" ht="12" customHeight="1">
      <c r="E90" s="132"/>
      <c r="F90" s="132"/>
      <c r="G90" s="132"/>
      <c r="H90" s="133"/>
      <c r="I90" s="133"/>
      <c r="J90" s="134"/>
    </row>
    <row r="91" spans="5:10" ht="12" customHeight="1">
      <c r="E91" s="132"/>
      <c r="F91" s="132"/>
      <c r="G91" s="132"/>
      <c r="H91" s="133"/>
      <c r="I91" s="133"/>
      <c r="J91" s="134"/>
    </row>
    <row r="92" spans="5:10" ht="12" customHeight="1">
      <c r="E92" s="132"/>
      <c r="F92" s="132"/>
      <c r="G92" s="132"/>
      <c r="H92" s="133"/>
      <c r="I92" s="133"/>
      <c r="J92" s="134"/>
    </row>
    <row r="93" spans="5:10" ht="12" customHeight="1">
      <c r="E93" s="132"/>
      <c r="F93" s="132"/>
      <c r="G93" s="132"/>
      <c r="H93" s="133"/>
      <c r="I93" s="133"/>
      <c r="J93" s="134"/>
    </row>
    <row r="94" spans="5:10" ht="12" customHeight="1">
      <c r="E94" s="132"/>
      <c r="F94" s="132"/>
      <c r="G94" s="132"/>
      <c r="H94" s="133"/>
      <c r="I94" s="133"/>
      <c r="J94" s="134"/>
    </row>
    <row r="95" spans="5:10" ht="12" customHeight="1">
      <c r="E95" s="132"/>
      <c r="F95" s="132"/>
      <c r="G95" s="132"/>
      <c r="H95" s="133"/>
      <c r="I95" s="133"/>
      <c r="J95" s="134"/>
    </row>
    <row r="96" spans="5:10" ht="12" customHeight="1">
      <c r="E96" s="132"/>
      <c r="F96" s="132"/>
      <c r="G96" s="132"/>
      <c r="H96" s="133"/>
      <c r="I96" s="133"/>
      <c r="J96" s="134"/>
    </row>
    <row r="97" spans="5:10" ht="12" customHeight="1">
      <c r="E97" s="132"/>
      <c r="F97" s="132"/>
      <c r="G97" s="132"/>
      <c r="H97" s="133"/>
      <c r="I97" s="133"/>
      <c r="J97" s="134"/>
    </row>
    <row r="98" spans="5:10" ht="12" customHeight="1">
      <c r="E98" s="132"/>
      <c r="F98" s="132"/>
      <c r="G98" s="132"/>
      <c r="H98" s="133"/>
      <c r="I98" s="133"/>
      <c r="J98" s="134"/>
    </row>
    <row r="99" spans="5:10" ht="12" customHeight="1">
      <c r="E99" s="132"/>
      <c r="F99" s="132"/>
      <c r="G99" s="132"/>
      <c r="H99" s="133"/>
      <c r="I99" s="133"/>
      <c r="J99" s="134"/>
    </row>
    <row r="100" spans="5:10" ht="12" customHeight="1">
      <c r="E100" s="132"/>
      <c r="F100" s="132"/>
      <c r="G100" s="132"/>
      <c r="H100" s="133"/>
      <c r="I100" s="133"/>
      <c r="J100" s="134"/>
    </row>
    <row r="101" spans="5:10" ht="12" customHeight="1">
      <c r="E101" s="132"/>
      <c r="F101" s="132"/>
      <c r="G101" s="132"/>
      <c r="H101" s="133"/>
      <c r="I101" s="133"/>
      <c r="J101" s="134"/>
    </row>
    <row r="102" spans="5:10" ht="12" customHeight="1">
      <c r="E102" s="132"/>
      <c r="F102" s="132"/>
      <c r="G102" s="132"/>
      <c r="H102" s="133"/>
      <c r="I102" s="133"/>
      <c r="J102" s="134"/>
    </row>
    <row r="103" spans="5:10" ht="12" customHeight="1">
      <c r="E103" s="132"/>
      <c r="F103" s="132"/>
      <c r="G103" s="132"/>
      <c r="H103" s="133"/>
      <c r="I103" s="133"/>
      <c r="J103" s="134"/>
    </row>
    <row r="104" spans="5:10" ht="12" customHeight="1">
      <c r="E104" s="132"/>
      <c r="F104" s="132"/>
      <c r="G104" s="132"/>
      <c r="H104" s="133"/>
      <c r="I104" s="133"/>
      <c r="J104" s="134"/>
    </row>
    <row r="105" spans="5:10" ht="12" customHeight="1">
      <c r="E105" s="132"/>
      <c r="F105" s="132"/>
      <c r="G105" s="132"/>
      <c r="H105" s="133"/>
      <c r="I105" s="133"/>
      <c r="J105" s="134"/>
    </row>
    <row r="106" spans="5:10" ht="12" customHeight="1">
      <c r="E106" s="132"/>
      <c r="F106" s="132"/>
      <c r="G106" s="132"/>
      <c r="H106" s="133"/>
      <c r="I106" s="133"/>
      <c r="J106" s="134"/>
    </row>
    <row r="107" spans="5:10" ht="12" customHeight="1">
      <c r="E107" s="132"/>
      <c r="F107" s="132"/>
      <c r="G107" s="132"/>
      <c r="H107" s="133"/>
      <c r="I107" s="133"/>
      <c r="J107" s="134"/>
    </row>
    <row r="108" spans="5:10" ht="12" customHeight="1">
      <c r="E108" s="132"/>
      <c r="F108" s="132"/>
      <c r="G108" s="132"/>
      <c r="H108" s="133"/>
      <c r="I108" s="133"/>
      <c r="J108" s="134"/>
    </row>
    <row r="109" spans="5:10" ht="12" customHeight="1">
      <c r="E109" s="132"/>
      <c r="F109" s="132"/>
      <c r="G109" s="132"/>
      <c r="H109" s="133"/>
      <c r="I109" s="133"/>
      <c r="J109" s="134"/>
    </row>
    <row r="110" spans="5:10" ht="12" customHeight="1">
      <c r="E110" s="132"/>
      <c r="F110" s="132"/>
      <c r="G110" s="132"/>
      <c r="H110" s="133"/>
      <c r="I110" s="133"/>
      <c r="J110" s="134"/>
    </row>
    <row r="111" spans="5:10" ht="12" customHeight="1">
      <c r="E111" s="132"/>
      <c r="F111" s="132"/>
      <c r="G111" s="132"/>
      <c r="H111" s="133"/>
      <c r="I111" s="133"/>
      <c r="J111" s="134"/>
    </row>
    <row r="112" spans="5:10" ht="12" customHeight="1">
      <c r="E112" s="132"/>
      <c r="F112" s="132"/>
      <c r="G112" s="132"/>
      <c r="H112" s="133"/>
      <c r="I112" s="133"/>
      <c r="J112" s="134"/>
    </row>
    <row r="113" spans="5:10" ht="12" customHeight="1">
      <c r="E113" s="132"/>
      <c r="F113" s="132"/>
      <c r="G113" s="132"/>
      <c r="H113" s="133"/>
      <c r="I113" s="133"/>
      <c r="J113" s="134"/>
    </row>
    <row r="114" spans="5:10" ht="12" customHeight="1">
      <c r="E114" s="132"/>
      <c r="F114" s="132"/>
      <c r="G114" s="132"/>
      <c r="H114" s="133"/>
      <c r="I114" s="133"/>
      <c r="J114" s="134"/>
    </row>
    <row r="115" spans="5:10" ht="12" customHeight="1">
      <c r="E115" s="132"/>
      <c r="F115" s="132"/>
      <c r="G115" s="132"/>
      <c r="H115" s="133"/>
      <c r="I115" s="133"/>
      <c r="J115" s="134"/>
    </row>
    <row r="116" spans="5:10" ht="12" customHeight="1">
      <c r="E116" s="132"/>
      <c r="F116" s="132"/>
      <c r="G116" s="132"/>
      <c r="H116" s="133"/>
      <c r="I116" s="133"/>
      <c r="J116" s="134"/>
    </row>
    <row r="117" spans="5:10" ht="12" customHeight="1">
      <c r="E117" s="132"/>
      <c r="F117" s="132"/>
      <c r="G117" s="132"/>
      <c r="H117" s="133"/>
      <c r="I117" s="133"/>
      <c r="J117" s="134"/>
    </row>
    <row r="118" spans="5:10" ht="12" customHeight="1">
      <c r="E118" s="132"/>
      <c r="F118" s="132"/>
      <c r="G118" s="132"/>
      <c r="H118" s="133"/>
      <c r="I118" s="133"/>
      <c r="J118" s="134"/>
    </row>
    <row r="119" spans="5:10" ht="12" customHeight="1">
      <c r="E119" s="132"/>
      <c r="F119" s="132"/>
      <c r="G119" s="132"/>
      <c r="H119" s="133"/>
      <c r="I119" s="133"/>
      <c r="J119" s="134"/>
    </row>
    <row r="120" spans="5:10" ht="12" customHeight="1">
      <c r="E120" s="132"/>
      <c r="F120" s="132"/>
      <c r="G120" s="132"/>
      <c r="H120" s="133"/>
      <c r="I120" s="133"/>
      <c r="J120" s="134"/>
    </row>
    <row r="121" spans="5:10" ht="12" customHeight="1">
      <c r="E121" s="132"/>
      <c r="F121" s="132"/>
      <c r="G121" s="132"/>
      <c r="H121" s="133"/>
      <c r="I121" s="133"/>
      <c r="J121" s="134"/>
    </row>
    <row r="122" spans="5:10" ht="12" customHeight="1">
      <c r="E122" s="132"/>
      <c r="F122" s="132"/>
      <c r="G122" s="132"/>
      <c r="H122" s="133"/>
      <c r="I122" s="133"/>
      <c r="J122" s="134"/>
    </row>
    <row r="123" spans="5:10" ht="12" customHeight="1">
      <c r="E123" s="132"/>
      <c r="F123" s="132"/>
      <c r="G123" s="132"/>
      <c r="H123" s="133"/>
      <c r="I123" s="133"/>
      <c r="J123" s="134"/>
    </row>
    <row r="124" spans="5:10" ht="12" customHeight="1">
      <c r="E124" s="132"/>
      <c r="F124" s="132"/>
      <c r="G124" s="132"/>
      <c r="H124" s="133"/>
      <c r="I124" s="133"/>
      <c r="J124" s="134"/>
    </row>
    <row r="125" spans="5:10" ht="12" customHeight="1">
      <c r="E125" s="132"/>
      <c r="F125" s="132"/>
      <c r="G125" s="132"/>
      <c r="H125" s="133"/>
      <c r="I125" s="133"/>
      <c r="J125" s="134"/>
    </row>
    <row r="126" spans="5:10" ht="12" customHeight="1">
      <c r="E126" s="132"/>
      <c r="F126" s="132"/>
      <c r="G126" s="132"/>
      <c r="H126" s="133"/>
      <c r="I126" s="133"/>
      <c r="J126" s="134"/>
    </row>
    <row r="127" spans="5:10" ht="12" customHeight="1">
      <c r="E127" s="132"/>
      <c r="F127" s="132"/>
      <c r="G127" s="132"/>
      <c r="H127" s="133"/>
      <c r="I127" s="133"/>
      <c r="J127" s="134"/>
    </row>
  </sheetData>
  <mergeCells count="3">
    <mergeCell ref="A16:I16"/>
    <mergeCell ref="A13:I13"/>
    <mergeCell ref="A9:I9"/>
  </mergeCells>
  <phoneticPr fontId="23" type="noConversion"/>
  <pageMargins left="0.74803149606299213" right="0.74803149606299213" top="1.1811023622047245" bottom="0.78740157480314965" header="0.51181102362204722" footer="0.51181102362204722"/>
  <pageSetup paperSize="9" fitToHeight="3" orientation="landscape" r:id="rId1"/>
  <headerFooter alignWithMargins="0"/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L143"/>
  <sheetViews>
    <sheetView view="pageBreakPreview" topLeftCell="A10" zoomScaleNormal="115" workbookViewId="0">
      <selection activeCell="J24" sqref="J24"/>
    </sheetView>
  </sheetViews>
  <sheetFormatPr defaultRowHeight="12" customHeight="1"/>
  <cols>
    <col min="1" max="1" width="7.33203125" style="131" customWidth="1"/>
    <col min="2" max="2" width="3.88671875" style="131" customWidth="1"/>
    <col min="3" max="3" width="11.21875" style="131" customWidth="1"/>
    <col min="4" max="4" width="36.5546875" style="128" customWidth="1"/>
    <col min="5" max="7" width="7.77734375" style="128" customWidth="1"/>
    <col min="8" max="9" width="7.77734375" style="129" customWidth="1"/>
    <col min="10" max="10" width="7.77734375" style="135" customWidth="1"/>
    <col min="11" max="11" width="5" style="123" customWidth="1"/>
    <col min="12" max="16384" width="8.88671875" style="123"/>
  </cols>
  <sheetData>
    <row r="1" spans="1:12" s="120" customFormat="1" ht="30" customHeight="1" thickBot="1">
      <c r="A1" s="601" t="s">
        <v>362</v>
      </c>
      <c r="B1" s="114"/>
      <c r="C1" s="114"/>
      <c r="D1" s="601" t="str">
        <f>참여업체!D6</f>
        <v>B엔지니어링</v>
      </c>
      <c r="E1" s="114"/>
      <c r="F1" s="114"/>
      <c r="G1" s="114"/>
      <c r="H1" s="115"/>
      <c r="I1" s="115"/>
      <c r="J1" s="115"/>
      <c r="K1" s="118"/>
      <c r="L1" s="119"/>
    </row>
    <row r="2" spans="1:12" s="167" customFormat="1" ht="33.75" customHeight="1">
      <c r="A2" s="400" t="s">
        <v>207</v>
      </c>
      <c r="B2" s="394" t="s">
        <v>3</v>
      </c>
      <c r="C2" s="394" t="s">
        <v>224</v>
      </c>
      <c r="D2" s="394" t="s">
        <v>208</v>
      </c>
      <c r="E2" s="395" t="s">
        <v>209</v>
      </c>
      <c r="F2" s="396" t="s">
        <v>210</v>
      </c>
      <c r="G2" s="397" t="s">
        <v>183</v>
      </c>
      <c r="H2" s="397" t="s">
        <v>181</v>
      </c>
      <c r="I2" s="397" t="s">
        <v>182</v>
      </c>
      <c r="J2" s="398" t="s">
        <v>211</v>
      </c>
      <c r="K2" s="399" t="s">
        <v>7</v>
      </c>
    </row>
    <row r="3" spans="1:12" s="222" customFormat="1" ht="24.95" customHeight="1">
      <c r="A3" s="213" t="s">
        <v>421</v>
      </c>
      <c r="B3" s="214">
        <v>1</v>
      </c>
      <c r="C3" s="214">
        <v>401</v>
      </c>
      <c r="D3" s="702" t="s">
        <v>422</v>
      </c>
      <c r="E3" s="215">
        <v>1</v>
      </c>
      <c r="F3" s="216">
        <v>1760</v>
      </c>
      <c r="G3" s="217">
        <v>6</v>
      </c>
      <c r="H3" s="218">
        <f t="shared" ref="H3:H10" si="0">IF(F3&gt;=2000,1,IF(F3&gt;=1800,0.9,IF(F3&gt;=1600,0.8,IF(F3&gt;=1400,0.7,IF(F3&gt;=1200,0.6,0)))))</f>
        <v>0.8</v>
      </c>
      <c r="I3" s="219">
        <f t="shared" ref="I3:I10" si="1">IF(G3&gt;=5,1,IF(G3&gt;=4,0.9,IF(G3&gt;=3,0.8,IF(G3&gt;=2,0.7,IF(G3&gt;=1,0.6,0)))))</f>
        <v>1</v>
      </c>
      <c r="J3" s="220">
        <f>배점기준!$E$74*MAX(H3,I3)*E3</f>
        <v>1</v>
      </c>
      <c r="K3" s="221"/>
    </row>
    <row r="4" spans="1:12" s="222" customFormat="1" ht="24.95" customHeight="1">
      <c r="A4" s="213" t="s">
        <v>421</v>
      </c>
      <c r="B4" s="214">
        <v>2</v>
      </c>
      <c r="C4" s="214">
        <v>409</v>
      </c>
      <c r="D4" s="702" t="s">
        <v>423</v>
      </c>
      <c r="E4" s="215">
        <v>1</v>
      </c>
      <c r="F4" s="216">
        <v>1146</v>
      </c>
      <c r="G4" s="217">
        <v>1</v>
      </c>
      <c r="H4" s="218">
        <f t="shared" si="0"/>
        <v>0</v>
      </c>
      <c r="I4" s="219">
        <f t="shared" si="1"/>
        <v>0.6</v>
      </c>
      <c r="J4" s="220">
        <f>배점기준!$E$74*MAX(H4,I4)*E4</f>
        <v>0.6</v>
      </c>
      <c r="K4" s="221"/>
    </row>
    <row r="5" spans="1:12" s="222" customFormat="1" ht="24.95" customHeight="1">
      <c r="A5" s="213" t="s">
        <v>421</v>
      </c>
      <c r="B5" s="214">
        <v>3</v>
      </c>
      <c r="C5" s="214">
        <v>441</v>
      </c>
      <c r="D5" s="702" t="s">
        <v>424</v>
      </c>
      <c r="E5" s="215">
        <v>1</v>
      </c>
      <c r="F5" s="216">
        <v>1648</v>
      </c>
      <c r="G5" s="217">
        <v>2</v>
      </c>
      <c r="H5" s="218">
        <f t="shared" si="0"/>
        <v>0.8</v>
      </c>
      <c r="I5" s="219">
        <f t="shared" si="1"/>
        <v>0.7</v>
      </c>
      <c r="J5" s="220">
        <f>배점기준!$E$74*MAX(H5,I5)*E5</f>
        <v>0.8</v>
      </c>
      <c r="K5" s="221"/>
    </row>
    <row r="6" spans="1:12" s="222" customFormat="1" ht="24.95" customHeight="1">
      <c r="A6" s="213" t="s">
        <v>421</v>
      </c>
      <c r="B6" s="214">
        <v>4</v>
      </c>
      <c r="C6" s="214">
        <v>453</v>
      </c>
      <c r="D6" s="702" t="s">
        <v>425</v>
      </c>
      <c r="E6" s="215">
        <v>1</v>
      </c>
      <c r="F6" s="216">
        <v>2606</v>
      </c>
      <c r="G6" s="217">
        <v>4</v>
      </c>
      <c r="H6" s="218">
        <f t="shared" si="0"/>
        <v>1</v>
      </c>
      <c r="I6" s="219">
        <f t="shared" si="1"/>
        <v>0.9</v>
      </c>
      <c r="J6" s="220">
        <f>배점기준!$E$74*MAX(H6,I6)*E6</f>
        <v>1</v>
      </c>
      <c r="K6" s="221"/>
    </row>
    <row r="7" spans="1:12" s="222" customFormat="1" ht="24.95" customHeight="1">
      <c r="A7" s="213" t="s">
        <v>421</v>
      </c>
      <c r="B7" s="214">
        <v>5</v>
      </c>
      <c r="C7" s="214">
        <v>456</v>
      </c>
      <c r="D7" s="702" t="s">
        <v>426</v>
      </c>
      <c r="E7" s="215">
        <v>1</v>
      </c>
      <c r="F7" s="216">
        <v>471</v>
      </c>
      <c r="G7" s="217">
        <v>2</v>
      </c>
      <c r="H7" s="218">
        <f t="shared" si="0"/>
        <v>0</v>
      </c>
      <c r="I7" s="219">
        <f t="shared" si="1"/>
        <v>0.7</v>
      </c>
      <c r="J7" s="220">
        <f>배점기준!$E$74*MAX(H7,I7)*E7</f>
        <v>0.7</v>
      </c>
      <c r="K7" s="221"/>
    </row>
    <row r="8" spans="1:12" s="222" customFormat="1" ht="24.95" customHeight="1">
      <c r="A8" s="213" t="s">
        <v>421</v>
      </c>
      <c r="B8" s="214">
        <v>6</v>
      </c>
      <c r="C8" s="214">
        <v>464</v>
      </c>
      <c r="D8" s="702" t="s">
        <v>427</v>
      </c>
      <c r="E8" s="215">
        <v>1</v>
      </c>
      <c r="F8" s="216">
        <v>369</v>
      </c>
      <c r="G8" s="217">
        <v>1</v>
      </c>
      <c r="H8" s="218">
        <f t="shared" si="0"/>
        <v>0</v>
      </c>
      <c r="I8" s="219">
        <f t="shared" si="1"/>
        <v>0.6</v>
      </c>
      <c r="J8" s="220">
        <f>배점기준!$E$74*MAX(H8,I8)*E8</f>
        <v>0.6</v>
      </c>
      <c r="K8" s="221"/>
    </row>
    <row r="9" spans="1:12" s="222" customFormat="1" ht="24.95" customHeight="1">
      <c r="A9" s="213" t="s">
        <v>421</v>
      </c>
      <c r="B9" s="214">
        <v>7</v>
      </c>
      <c r="C9" s="214">
        <v>466</v>
      </c>
      <c r="D9" s="702" t="s">
        <v>428</v>
      </c>
      <c r="E9" s="215">
        <v>1</v>
      </c>
      <c r="F9" s="216">
        <v>348</v>
      </c>
      <c r="G9" s="217">
        <v>3</v>
      </c>
      <c r="H9" s="218">
        <f t="shared" si="0"/>
        <v>0</v>
      </c>
      <c r="I9" s="219">
        <f t="shared" si="1"/>
        <v>0.8</v>
      </c>
      <c r="J9" s="220">
        <f>배점기준!$E$74*MAX(H9,I9)*E9</f>
        <v>0.8</v>
      </c>
      <c r="K9" s="221"/>
    </row>
    <row r="10" spans="1:12" s="222" customFormat="1" ht="24.95" customHeight="1">
      <c r="A10" s="213" t="s">
        <v>421</v>
      </c>
      <c r="B10" s="214">
        <v>8</v>
      </c>
      <c r="C10" s="214">
        <v>482</v>
      </c>
      <c r="D10" s="702" t="s">
        <v>429</v>
      </c>
      <c r="E10" s="215">
        <v>1</v>
      </c>
      <c r="F10" s="216">
        <v>42</v>
      </c>
      <c r="G10" s="217">
        <v>1</v>
      </c>
      <c r="H10" s="218">
        <f t="shared" si="0"/>
        <v>0</v>
      </c>
      <c r="I10" s="219">
        <f t="shared" si="1"/>
        <v>0.6</v>
      </c>
      <c r="J10" s="220">
        <f>배점기준!$E$74*MAX(H10,I10)*E10</f>
        <v>0.6</v>
      </c>
      <c r="K10" s="221"/>
    </row>
    <row r="11" spans="1:12" s="222" customFormat="1" ht="24.95" customHeight="1">
      <c r="A11" s="213" t="s">
        <v>421</v>
      </c>
      <c r="B11" s="214">
        <v>9</v>
      </c>
      <c r="C11" s="214">
        <v>488</v>
      </c>
      <c r="D11" s="702" t="s">
        <v>430</v>
      </c>
      <c r="E11" s="215">
        <v>1</v>
      </c>
      <c r="F11" s="216">
        <v>2451</v>
      </c>
      <c r="G11" s="217">
        <v>1</v>
      </c>
      <c r="H11" s="218">
        <f t="shared" ref="H11:H24" si="2">IF(F11&gt;=2000,1,IF(F11&gt;=1800,0.9,IF(F11&gt;=1600,0.8,IF(F11&gt;=1400,0.7,IF(F11&gt;=1200,0.6,0)))))</f>
        <v>1</v>
      </c>
      <c r="I11" s="219">
        <f t="shared" ref="I11:I24" si="3">IF(G11&gt;=5,1,IF(G11&gt;=4,0.9,IF(G11&gt;=3,0.8,IF(G11&gt;=2,0.7,IF(G11&gt;=1,0.6,0)))))</f>
        <v>0.6</v>
      </c>
      <c r="J11" s="220">
        <f>배점기준!$E$74*MAX(H11,I11)*E11</f>
        <v>1</v>
      </c>
      <c r="K11" s="221"/>
    </row>
    <row r="12" spans="1:12" s="222" customFormat="1" ht="24.95" customHeight="1">
      <c r="A12" s="213" t="s">
        <v>421</v>
      </c>
      <c r="B12" s="214">
        <v>10</v>
      </c>
      <c r="C12" s="214">
        <v>492</v>
      </c>
      <c r="D12" s="702" t="s">
        <v>431</v>
      </c>
      <c r="E12" s="215">
        <v>1</v>
      </c>
      <c r="F12" s="216">
        <v>880</v>
      </c>
      <c r="G12" s="217">
        <v>2</v>
      </c>
      <c r="H12" s="218">
        <f t="shared" si="2"/>
        <v>0</v>
      </c>
      <c r="I12" s="219">
        <f t="shared" si="3"/>
        <v>0.7</v>
      </c>
      <c r="J12" s="220">
        <f>배점기준!$E$74*MAX(H12,I12)*E12</f>
        <v>0.7</v>
      </c>
      <c r="K12" s="221"/>
    </row>
    <row r="13" spans="1:12" s="222" customFormat="1" ht="24.95" customHeight="1">
      <c r="A13" s="213" t="s">
        <v>421</v>
      </c>
      <c r="B13" s="214">
        <v>11</v>
      </c>
      <c r="C13" s="214">
        <v>496</v>
      </c>
      <c r="D13" s="702" t="s">
        <v>432</v>
      </c>
      <c r="E13" s="215">
        <v>1</v>
      </c>
      <c r="F13" s="216">
        <v>11</v>
      </c>
      <c r="G13" s="217">
        <v>1</v>
      </c>
      <c r="H13" s="218">
        <f t="shared" si="2"/>
        <v>0</v>
      </c>
      <c r="I13" s="219">
        <f t="shared" si="3"/>
        <v>0.6</v>
      </c>
      <c r="J13" s="220">
        <f>배점기준!$E$74*MAX(H13,I13)*E13</f>
        <v>0.6</v>
      </c>
      <c r="K13" s="221"/>
    </row>
    <row r="14" spans="1:12" s="222" customFormat="1" ht="24.95" customHeight="1">
      <c r="A14" s="213" t="s">
        <v>421</v>
      </c>
      <c r="B14" s="214">
        <v>12</v>
      </c>
      <c r="C14" s="214">
        <v>510</v>
      </c>
      <c r="D14" s="702" t="s">
        <v>433</v>
      </c>
      <c r="E14" s="215">
        <v>1</v>
      </c>
      <c r="F14" s="216">
        <v>891</v>
      </c>
      <c r="G14" s="217">
        <v>1</v>
      </c>
      <c r="H14" s="218">
        <f t="shared" si="2"/>
        <v>0</v>
      </c>
      <c r="I14" s="219">
        <f t="shared" si="3"/>
        <v>0.6</v>
      </c>
      <c r="J14" s="220">
        <f>배점기준!$E$74*MAX(H14,I14)*E14</f>
        <v>0.6</v>
      </c>
      <c r="K14" s="221"/>
    </row>
    <row r="15" spans="1:12" s="222" customFormat="1" ht="24.95" customHeight="1">
      <c r="A15" s="213" t="s">
        <v>434</v>
      </c>
      <c r="B15" s="214">
        <v>13</v>
      </c>
      <c r="C15" s="214">
        <v>517</v>
      </c>
      <c r="D15" s="702" t="s">
        <v>435</v>
      </c>
      <c r="E15" s="215">
        <v>1</v>
      </c>
      <c r="F15" s="216">
        <v>2027</v>
      </c>
      <c r="G15" s="217">
        <v>5</v>
      </c>
      <c r="H15" s="218">
        <f t="shared" si="2"/>
        <v>1</v>
      </c>
      <c r="I15" s="219">
        <f t="shared" si="3"/>
        <v>1</v>
      </c>
      <c r="J15" s="220">
        <f>배점기준!$E$74*MAX(H15,I15)*E15</f>
        <v>1</v>
      </c>
      <c r="K15" s="221"/>
    </row>
    <row r="16" spans="1:12" s="222" customFormat="1" ht="24.95" customHeight="1">
      <c r="A16" s="213" t="s">
        <v>434</v>
      </c>
      <c r="B16" s="214">
        <v>14</v>
      </c>
      <c r="C16" s="214">
        <v>536</v>
      </c>
      <c r="D16" s="702" t="s">
        <v>436</v>
      </c>
      <c r="E16" s="215">
        <v>1</v>
      </c>
      <c r="F16" s="216">
        <v>157</v>
      </c>
      <c r="G16" s="217">
        <v>1</v>
      </c>
      <c r="H16" s="218">
        <f t="shared" si="2"/>
        <v>0</v>
      </c>
      <c r="I16" s="219">
        <f t="shared" si="3"/>
        <v>0.6</v>
      </c>
      <c r="J16" s="220">
        <f>배점기준!$E$74*MAX(H16,I16)*E16</f>
        <v>0.6</v>
      </c>
      <c r="K16" s="221"/>
    </row>
    <row r="17" spans="1:11" s="222" customFormat="1" ht="24.95" customHeight="1">
      <c r="A17" s="213" t="s">
        <v>434</v>
      </c>
      <c r="B17" s="214">
        <v>15</v>
      </c>
      <c r="C17" s="214">
        <v>539</v>
      </c>
      <c r="D17" s="702" t="s">
        <v>437</v>
      </c>
      <c r="E17" s="215">
        <v>1</v>
      </c>
      <c r="F17" s="216">
        <v>2</v>
      </c>
      <c r="G17" s="217">
        <v>1</v>
      </c>
      <c r="H17" s="218">
        <f t="shared" si="2"/>
        <v>0</v>
      </c>
      <c r="I17" s="219">
        <f t="shared" si="3"/>
        <v>0.6</v>
      </c>
      <c r="J17" s="220">
        <f>배점기준!$E$74*MAX(H17,I17)*E17</f>
        <v>0.6</v>
      </c>
      <c r="K17" s="221"/>
    </row>
    <row r="18" spans="1:11" s="222" customFormat="1" ht="24.95" customHeight="1">
      <c r="A18" s="213" t="s">
        <v>434</v>
      </c>
      <c r="B18" s="214">
        <v>16</v>
      </c>
      <c r="C18" s="214">
        <v>553</v>
      </c>
      <c r="D18" s="702" t="s">
        <v>438</v>
      </c>
      <c r="E18" s="215">
        <v>1</v>
      </c>
      <c r="F18" s="216">
        <v>620</v>
      </c>
      <c r="G18" s="217">
        <v>2</v>
      </c>
      <c r="H18" s="218">
        <f t="shared" si="2"/>
        <v>0</v>
      </c>
      <c r="I18" s="219">
        <f t="shared" si="3"/>
        <v>0.7</v>
      </c>
      <c r="J18" s="220">
        <f>배점기준!$E$74*MAX(H18,I18)*E18</f>
        <v>0.7</v>
      </c>
      <c r="K18" s="221"/>
    </row>
    <row r="19" spans="1:11" s="222" customFormat="1" ht="24.95" customHeight="1">
      <c r="A19" s="213" t="s">
        <v>434</v>
      </c>
      <c r="B19" s="214">
        <v>17</v>
      </c>
      <c r="C19" s="214">
        <v>555</v>
      </c>
      <c r="D19" s="702" t="s">
        <v>439</v>
      </c>
      <c r="E19" s="215">
        <v>1</v>
      </c>
      <c r="F19" s="216">
        <v>1208</v>
      </c>
      <c r="G19" s="217">
        <v>1</v>
      </c>
      <c r="H19" s="218">
        <f t="shared" si="2"/>
        <v>0.6</v>
      </c>
      <c r="I19" s="219">
        <f t="shared" si="3"/>
        <v>0.6</v>
      </c>
      <c r="J19" s="220">
        <f>배점기준!$E$74*MAX(H19,I19)*E19</f>
        <v>0.6</v>
      </c>
      <c r="K19" s="221"/>
    </row>
    <row r="20" spans="1:11" s="222" customFormat="1" ht="24.95" customHeight="1">
      <c r="A20" s="213" t="s">
        <v>434</v>
      </c>
      <c r="B20" s="214">
        <v>18</v>
      </c>
      <c r="C20" s="214">
        <v>556</v>
      </c>
      <c r="D20" s="702" t="s">
        <v>440</v>
      </c>
      <c r="E20" s="215">
        <v>1</v>
      </c>
      <c r="F20" s="216">
        <v>2043</v>
      </c>
      <c r="G20" s="217">
        <v>2</v>
      </c>
      <c r="H20" s="218">
        <f t="shared" si="2"/>
        <v>1</v>
      </c>
      <c r="I20" s="219">
        <f t="shared" si="3"/>
        <v>0.7</v>
      </c>
      <c r="J20" s="220">
        <f>배점기준!$E$74*MAX(H20,I20)*E20</f>
        <v>1</v>
      </c>
      <c r="K20" s="221"/>
    </row>
    <row r="21" spans="1:11" s="222" customFormat="1" ht="24.95" customHeight="1">
      <c r="A21" s="213" t="s">
        <v>434</v>
      </c>
      <c r="B21" s="214">
        <v>19</v>
      </c>
      <c r="C21" s="214">
        <v>561</v>
      </c>
      <c r="D21" s="702" t="s">
        <v>441</v>
      </c>
      <c r="E21" s="215">
        <v>1</v>
      </c>
      <c r="F21" s="216">
        <v>856</v>
      </c>
      <c r="G21" s="217">
        <v>1</v>
      </c>
      <c r="H21" s="218">
        <f t="shared" si="2"/>
        <v>0</v>
      </c>
      <c r="I21" s="219">
        <f t="shared" si="3"/>
        <v>0.6</v>
      </c>
      <c r="J21" s="220">
        <f>배점기준!$E$74*MAX(H21,I21)*E21</f>
        <v>0.6</v>
      </c>
      <c r="K21" s="221"/>
    </row>
    <row r="22" spans="1:11" s="222" customFormat="1" ht="24.95" customHeight="1">
      <c r="A22" s="213" t="s">
        <v>434</v>
      </c>
      <c r="B22" s="214">
        <v>20</v>
      </c>
      <c r="C22" s="214">
        <v>567</v>
      </c>
      <c r="D22" s="702" t="s">
        <v>442</v>
      </c>
      <c r="E22" s="215">
        <v>1</v>
      </c>
      <c r="F22" s="216">
        <v>1241</v>
      </c>
      <c r="G22" s="217">
        <v>1</v>
      </c>
      <c r="H22" s="218">
        <f t="shared" si="2"/>
        <v>0.6</v>
      </c>
      <c r="I22" s="219">
        <f t="shared" si="3"/>
        <v>0.6</v>
      </c>
      <c r="J22" s="220">
        <f>배점기준!$E$74*MAX(H22,I22)*E22</f>
        <v>0.6</v>
      </c>
      <c r="K22" s="221"/>
    </row>
    <row r="23" spans="1:11" s="222" customFormat="1" ht="24.95" customHeight="1">
      <c r="A23" s="213" t="s">
        <v>434</v>
      </c>
      <c r="B23" s="214">
        <v>21</v>
      </c>
      <c r="C23" s="214">
        <v>582</v>
      </c>
      <c r="D23" s="702" t="s">
        <v>443</v>
      </c>
      <c r="E23" s="215">
        <v>1</v>
      </c>
      <c r="F23" s="216">
        <v>524</v>
      </c>
      <c r="G23" s="217">
        <v>1</v>
      </c>
      <c r="H23" s="218">
        <f t="shared" si="2"/>
        <v>0</v>
      </c>
      <c r="I23" s="219">
        <f t="shared" si="3"/>
        <v>0.6</v>
      </c>
      <c r="J23" s="220">
        <f>배점기준!$E$74*MAX(H23,I23)*E23</f>
        <v>0.6</v>
      </c>
      <c r="K23" s="221"/>
    </row>
    <row r="24" spans="1:11" s="222" customFormat="1" ht="24.95" customHeight="1">
      <c r="A24" s="213" t="s">
        <v>434</v>
      </c>
      <c r="B24" s="214">
        <v>22</v>
      </c>
      <c r="C24" s="214">
        <v>584</v>
      </c>
      <c r="D24" s="702" t="s">
        <v>444</v>
      </c>
      <c r="E24" s="215">
        <v>1</v>
      </c>
      <c r="F24" s="216">
        <v>26</v>
      </c>
      <c r="G24" s="217">
        <v>4</v>
      </c>
      <c r="H24" s="218">
        <f t="shared" si="2"/>
        <v>0</v>
      </c>
      <c r="I24" s="219">
        <f t="shared" si="3"/>
        <v>0.9</v>
      </c>
      <c r="J24" s="220">
        <f>배점기준!$E$74*MAX(H24,I24)*E24</f>
        <v>0.9</v>
      </c>
      <c r="K24" s="221"/>
    </row>
    <row r="25" spans="1:11" s="222" customFormat="1" ht="24.95" customHeight="1">
      <c r="A25" s="213" t="s">
        <v>434</v>
      </c>
      <c r="B25" s="214">
        <v>23</v>
      </c>
      <c r="C25" s="214">
        <v>587</v>
      </c>
      <c r="D25" s="702" t="s">
        <v>445</v>
      </c>
      <c r="E25" s="215">
        <v>1</v>
      </c>
      <c r="F25" s="216">
        <v>79</v>
      </c>
      <c r="G25" s="217">
        <v>1</v>
      </c>
      <c r="H25" s="218">
        <f>IF(F25&gt;=2000,1,IF(F25&gt;=1800,0.9,IF(F25&gt;=1600,0.8,IF(F25&gt;=1400,0.7,IF(F25&gt;=1200,0.6,0)))))</f>
        <v>0</v>
      </c>
      <c r="I25" s="219">
        <f>IF(G25&gt;=5,1,IF(G25&gt;=4,0.9,IF(G25&gt;=3,0.8,IF(G25&gt;=2,0.7,IF(G25&gt;=1,0.6,0)))))</f>
        <v>0.6</v>
      </c>
      <c r="J25" s="220">
        <f>배점기준!$E$74*MAX(H25,I25)*E25</f>
        <v>0.6</v>
      </c>
      <c r="K25" s="221"/>
    </row>
    <row r="26" spans="1:11" s="222" customFormat="1" ht="24.95" customHeight="1">
      <c r="A26" s="213" t="s">
        <v>434</v>
      </c>
      <c r="B26" s="214">
        <v>24</v>
      </c>
      <c r="C26" s="214">
        <v>597</v>
      </c>
      <c r="D26" s="702" t="s">
        <v>446</v>
      </c>
      <c r="E26" s="215">
        <v>1</v>
      </c>
      <c r="F26" s="216">
        <v>8</v>
      </c>
      <c r="G26" s="217">
        <v>1</v>
      </c>
      <c r="H26" s="218">
        <f>IF(F26&gt;=2000,1,IF(F26&gt;=1800,0.9,IF(F26&gt;=1600,0.8,IF(F26&gt;=1400,0.7,IF(F26&gt;=1200,0.6,0)))))</f>
        <v>0</v>
      </c>
      <c r="I26" s="219">
        <f>IF(G26&gt;=5,1,IF(G26&gt;=4,0.9,IF(G26&gt;=3,0.8,IF(G26&gt;=2,0.7,IF(G26&gt;=1,0.6,0)))))</f>
        <v>0.6</v>
      </c>
      <c r="J26" s="220">
        <f>배점기준!$E$74*MAX(H26,I26)*E26</f>
        <v>0.6</v>
      </c>
      <c r="K26" s="221"/>
    </row>
    <row r="27" spans="1:11" s="183" customFormat="1" ht="24.95" customHeight="1">
      <c r="A27" s="213" t="s">
        <v>434</v>
      </c>
      <c r="B27" s="214">
        <v>25</v>
      </c>
      <c r="C27" s="214">
        <v>603</v>
      </c>
      <c r="D27" s="702" t="s">
        <v>447</v>
      </c>
      <c r="E27" s="215">
        <v>1</v>
      </c>
      <c r="F27" s="216">
        <v>2</v>
      </c>
      <c r="G27" s="217">
        <v>1</v>
      </c>
      <c r="H27" s="218">
        <f>IF(F27&gt;=2000,1,IF(F27&gt;=1800,0.9,IF(F27&gt;=1600,0.8,IF(F27&gt;=1400,0.7,IF(F27&gt;=1200,0.6,0)))))</f>
        <v>0</v>
      </c>
      <c r="I27" s="219">
        <f>IF(G27&gt;=5,1,IF(G27&gt;=4,0.9,IF(G27&gt;=3,0.8,IF(G27&gt;=2,0.7,IF(G27&gt;=1,0.6,0)))))</f>
        <v>0.6</v>
      </c>
      <c r="J27" s="220">
        <f>배점기준!$E$74*MAX(H27,I27)*E27</f>
        <v>0.6</v>
      </c>
      <c r="K27" s="221"/>
    </row>
    <row r="28" spans="1:11" s="222" customFormat="1" ht="24.95" customHeight="1">
      <c r="A28" s="1035" t="s">
        <v>363</v>
      </c>
      <c r="B28" s="1036"/>
      <c r="C28" s="1036"/>
      <c r="D28" s="1036"/>
      <c r="E28" s="1036"/>
      <c r="F28" s="1036"/>
      <c r="G28" s="1036"/>
      <c r="H28" s="1036"/>
      <c r="I28" s="1037"/>
      <c r="J28" s="429">
        <f>SUM(J3:J27)</f>
        <v>18</v>
      </c>
      <c r="K28" s="221"/>
    </row>
    <row r="29" spans="1:11" s="222" customFormat="1" ht="24.75" customHeight="1">
      <c r="A29" s="213" t="s">
        <v>213</v>
      </c>
      <c r="B29" s="214"/>
      <c r="C29" s="188"/>
      <c r="D29" s="214" t="s">
        <v>420</v>
      </c>
      <c r="E29" s="215"/>
      <c r="F29" s="216"/>
      <c r="G29" s="216"/>
      <c r="H29" s="218"/>
      <c r="I29" s="219">
        <f>IF(G29&gt;=5,1,IF(G29&gt;=4,0.9,IF(G29&gt;=3,0.8,IF(G29&gt;=2,0.7,IF(G29&gt;=1,0.6,0)))))</f>
        <v>0</v>
      </c>
      <c r="J29" s="220">
        <f>배점기준!$F$74*MAX(H29,I29)*E29</f>
        <v>0</v>
      </c>
      <c r="K29" s="221"/>
    </row>
    <row r="30" spans="1:11" s="222" customFormat="1" ht="24.75" customHeight="1">
      <c r="A30" s="1033" t="s">
        <v>364</v>
      </c>
      <c r="B30" s="1034"/>
      <c r="C30" s="1034"/>
      <c r="D30" s="1034"/>
      <c r="E30" s="1034"/>
      <c r="F30" s="1034"/>
      <c r="G30" s="1034"/>
      <c r="H30" s="1034"/>
      <c r="I30" s="1034"/>
      <c r="J30" s="608">
        <f>SUM(J29:J29)</f>
        <v>0</v>
      </c>
      <c r="K30" s="221"/>
    </row>
    <row r="31" spans="1:11" s="183" customFormat="1" ht="24.75" customHeight="1">
      <c r="A31" s="540" t="s">
        <v>328</v>
      </c>
      <c r="B31" s="214"/>
      <c r="C31" s="188"/>
      <c r="D31" s="214" t="s">
        <v>420</v>
      </c>
      <c r="E31" s="215"/>
      <c r="F31" s="216"/>
      <c r="G31" s="216"/>
      <c r="H31" s="218"/>
      <c r="I31" s="219">
        <f>IF(G31&gt;=5,1,IF(G31&gt;=4,0.9,IF(G31&gt;=3,0.8,IF(G31&gt;=2,0.7,IF(G31&gt;=1,0.6,0)))))</f>
        <v>0</v>
      </c>
      <c r="J31" s="220"/>
      <c r="K31" s="221"/>
    </row>
    <row r="32" spans="1:11" s="222" customFormat="1" ht="24.75" customHeight="1" thickBot="1">
      <c r="A32" s="1031" t="s">
        <v>365</v>
      </c>
      <c r="B32" s="1032"/>
      <c r="C32" s="1032"/>
      <c r="D32" s="1032"/>
      <c r="E32" s="1032"/>
      <c r="F32" s="1032"/>
      <c r="G32" s="1032"/>
      <c r="H32" s="1032"/>
      <c r="I32" s="1032"/>
      <c r="J32" s="609">
        <f>SUM(J31:J31)</f>
        <v>0</v>
      </c>
      <c r="K32" s="224"/>
    </row>
    <row r="33" spans="1:10" s="183" customFormat="1" ht="15" customHeight="1">
      <c r="A33" s="225"/>
      <c r="B33" s="225"/>
      <c r="C33" s="237"/>
      <c r="D33" s="226"/>
      <c r="E33" s="226"/>
      <c r="F33" s="226"/>
      <c r="G33" s="226"/>
      <c r="H33" s="227"/>
      <c r="I33" s="227"/>
      <c r="J33" s="227"/>
    </row>
    <row r="34" spans="1:10" s="183" customFormat="1" ht="15" customHeight="1">
      <c r="A34" s="228"/>
      <c r="B34" s="228"/>
      <c r="C34" s="235"/>
      <c r="D34" s="229"/>
      <c r="E34" s="229"/>
      <c r="F34" s="229"/>
      <c r="G34" s="229"/>
      <c r="H34" s="230"/>
      <c r="I34" s="230"/>
      <c r="J34" s="230"/>
    </row>
    <row r="35" spans="1:10" ht="15" customHeight="1">
      <c r="A35" s="127"/>
      <c r="B35" s="127"/>
      <c r="C35" s="236"/>
      <c r="J35" s="129"/>
    </row>
    <row r="36" spans="1:10" ht="15" customHeight="1">
      <c r="A36" s="127"/>
      <c r="B36" s="127"/>
      <c r="C36" s="236"/>
      <c r="J36" s="129"/>
    </row>
    <row r="37" spans="1:10" ht="15" customHeight="1">
      <c r="A37" s="127"/>
      <c r="B37" s="127"/>
      <c r="C37" s="236"/>
      <c r="J37" s="129"/>
    </row>
    <row r="38" spans="1:10" ht="15" customHeight="1">
      <c r="A38" s="127"/>
      <c r="B38" s="127"/>
      <c r="C38" s="236"/>
      <c r="J38" s="129"/>
    </row>
    <row r="39" spans="1:10" ht="15" customHeight="1">
      <c r="E39" s="132"/>
      <c r="F39" s="132"/>
      <c r="G39" s="132"/>
      <c r="H39" s="133"/>
      <c r="I39" s="133"/>
      <c r="J39" s="134"/>
    </row>
    <row r="40" spans="1:10" ht="15" customHeight="1">
      <c r="E40" s="132"/>
      <c r="F40" s="132"/>
      <c r="G40" s="132"/>
      <c r="H40" s="133"/>
      <c r="I40" s="133"/>
      <c r="J40" s="134"/>
    </row>
    <row r="41" spans="1:10" ht="15" customHeight="1">
      <c r="E41" s="132"/>
      <c r="F41" s="132"/>
      <c r="G41" s="132"/>
      <c r="H41" s="133"/>
      <c r="I41" s="133"/>
      <c r="J41" s="134"/>
    </row>
    <row r="42" spans="1:10" ht="15" customHeight="1">
      <c r="E42" s="132"/>
      <c r="F42" s="132"/>
      <c r="G42" s="132"/>
      <c r="H42" s="133"/>
      <c r="I42" s="133"/>
      <c r="J42" s="134"/>
    </row>
    <row r="43" spans="1:10" ht="15" customHeight="1">
      <c r="E43" s="132"/>
      <c r="F43" s="132"/>
      <c r="G43" s="132"/>
      <c r="H43" s="133"/>
      <c r="I43" s="133"/>
      <c r="J43" s="134"/>
    </row>
    <row r="44" spans="1:10" ht="12" customHeight="1">
      <c r="E44" s="132"/>
      <c r="F44" s="132"/>
      <c r="G44" s="132"/>
      <c r="H44" s="133"/>
      <c r="I44" s="133"/>
      <c r="J44" s="134"/>
    </row>
    <row r="45" spans="1:10" ht="12" customHeight="1">
      <c r="E45" s="132"/>
      <c r="F45" s="132"/>
      <c r="G45" s="132"/>
      <c r="H45" s="133"/>
      <c r="I45" s="133"/>
      <c r="J45" s="134"/>
    </row>
    <row r="46" spans="1:10" ht="12" customHeight="1">
      <c r="E46" s="132"/>
      <c r="F46" s="132"/>
      <c r="G46" s="132"/>
      <c r="H46" s="133"/>
      <c r="I46" s="133"/>
      <c r="J46" s="134"/>
    </row>
    <row r="47" spans="1:10" ht="12" customHeight="1">
      <c r="E47" s="132"/>
      <c r="F47" s="132"/>
      <c r="G47" s="132"/>
      <c r="H47" s="133"/>
      <c r="I47" s="133"/>
      <c r="J47" s="134"/>
    </row>
    <row r="48" spans="1:10" ht="12" customHeight="1">
      <c r="E48" s="132"/>
      <c r="F48" s="132"/>
      <c r="G48" s="132"/>
      <c r="H48" s="133"/>
      <c r="I48" s="133"/>
      <c r="J48" s="134"/>
    </row>
    <row r="49" spans="5:10" ht="12" customHeight="1">
      <c r="E49" s="132"/>
      <c r="F49" s="132"/>
      <c r="G49" s="132"/>
      <c r="H49" s="133"/>
      <c r="I49" s="133"/>
      <c r="J49" s="134"/>
    </row>
    <row r="50" spans="5:10" ht="12" customHeight="1">
      <c r="E50" s="132"/>
      <c r="F50" s="132"/>
      <c r="G50" s="132"/>
      <c r="H50" s="133"/>
      <c r="I50" s="133"/>
      <c r="J50" s="134"/>
    </row>
    <row r="51" spans="5:10" ht="12" customHeight="1">
      <c r="E51" s="132"/>
      <c r="F51" s="132"/>
      <c r="G51" s="132"/>
      <c r="H51" s="133"/>
      <c r="I51" s="133"/>
      <c r="J51" s="134"/>
    </row>
    <row r="52" spans="5:10" ht="12" customHeight="1">
      <c r="E52" s="132"/>
      <c r="F52" s="132"/>
      <c r="G52" s="132"/>
      <c r="H52" s="133"/>
      <c r="I52" s="133"/>
      <c r="J52" s="134"/>
    </row>
    <row r="53" spans="5:10" ht="12" customHeight="1">
      <c r="E53" s="132"/>
      <c r="F53" s="132"/>
      <c r="G53" s="132"/>
      <c r="H53" s="133"/>
      <c r="I53" s="133"/>
      <c r="J53" s="134"/>
    </row>
    <row r="54" spans="5:10" ht="12" customHeight="1">
      <c r="E54" s="132"/>
      <c r="F54" s="132"/>
      <c r="G54" s="132"/>
      <c r="H54" s="133"/>
      <c r="I54" s="133"/>
      <c r="J54" s="134"/>
    </row>
    <row r="55" spans="5:10" ht="12" customHeight="1">
      <c r="E55" s="132"/>
      <c r="F55" s="132"/>
      <c r="G55" s="132"/>
      <c r="H55" s="133"/>
      <c r="I55" s="133"/>
      <c r="J55" s="134"/>
    </row>
    <row r="56" spans="5:10" ht="12" customHeight="1">
      <c r="E56" s="132"/>
      <c r="F56" s="132"/>
      <c r="G56" s="132"/>
      <c r="H56" s="133"/>
      <c r="I56" s="133"/>
      <c r="J56" s="134"/>
    </row>
    <row r="57" spans="5:10" ht="12" customHeight="1">
      <c r="E57" s="132"/>
      <c r="F57" s="132"/>
      <c r="G57" s="132"/>
      <c r="H57" s="133"/>
      <c r="I57" s="133"/>
      <c r="J57" s="134"/>
    </row>
    <row r="58" spans="5:10" ht="12" customHeight="1">
      <c r="E58" s="132"/>
      <c r="F58" s="132"/>
      <c r="G58" s="132"/>
      <c r="H58" s="133"/>
      <c r="I58" s="133"/>
      <c r="J58" s="134"/>
    </row>
    <row r="59" spans="5:10" ht="12" customHeight="1">
      <c r="E59" s="132"/>
      <c r="F59" s="132"/>
      <c r="G59" s="132"/>
      <c r="H59" s="133"/>
      <c r="I59" s="133"/>
      <c r="J59" s="134"/>
    </row>
    <row r="60" spans="5:10" ht="12" customHeight="1">
      <c r="E60" s="132"/>
      <c r="F60" s="132"/>
      <c r="G60" s="132"/>
      <c r="H60" s="133"/>
      <c r="I60" s="133"/>
      <c r="J60" s="134"/>
    </row>
    <row r="61" spans="5:10" ht="12" customHeight="1">
      <c r="E61" s="132"/>
      <c r="F61" s="132"/>
      <c r="G61" s="132"/>
      <c r="H61" s="133"/>
      <c r="I61" s="133"/>
      <c r="J61" s="134"/>
    </row>
    <row r="62" spans="5:10" ht="12" customHeight="1">
      <c r="E62" s="132"/>
      <c r="F62" s="132"/>
      <c r="G62" s="132"/>
      <c r="H62" s="133"/>
      <c r="I62" s="133"/>
      <c r="J62" s="134"/>
    </row>
    <row r="63" spans="5:10" ht="12" customHeight="1">
      <c r="E63" s="132"/>
      <c r="F63" s="132"/>
      <c r="G63" s="132"/>
      <c r="H63" s="133"/>
      <c r="I63" s="133"/>
      <c r="J63" s="134"/>
    </row>
    <row r="64" spans="5:10" ht="12" customHeight="1">
      <c r="E64" s="132"/>
      <c r="F64" s="132"/>
      <c r="G64" s="132"/>
      <c r="H64" s="133"/>
      <c r="I64" s="133"/>
      <c r="J64" s="134"/>
    </row>
    <row r="65" spans="5:10" ht="12" customHeight="1">
      <c r="E65" s="132"/>
      <c r="F65" s="132"/>
      <c r="G65" s="132"/>
      <c r="H65" s="133"/>
      <c r="I65" s="133"/>
      <c r="J65" s="134"/>
    </row>
    <row r="66" spans="5:10" ht="12" customHeight="1">
      <c r="E66" s="132"/>
      <c r="F66" s="132"/>
      <c r="G66" s="132"/>
      <c r="H66" s="133"/>
      <c r="I66" s="133"/>
      <c r="J66" s="134"/>
    </row>
    <row r="67" spans="5:10" ht="12" customHeight="1">
      <c r="E67" s="132"/>
      <c r="F67" s="132"/>
      <c r="G67" s="132"/>
      <c r="H67" s="133"/>
      <c r="I67" s="133"/>
      <c r="J67" s="134"/>
    </row>
    <row r="68" spans="5:10" ht="12" customHeight="1">
      <c r="E68" s="132"/>
      <c r="F68" s="132"/>
      <c r="G68" s="132"/>
      <c r="H68" s="133"/>
      <c r="I68" s="133"/>
      <c r="J68" s="134"/>
    </row>
    <row r="69" spans="5:10" ht="12" customHeight="1">
      <c r="E69" s="132"/>
      <c r="F69" s="132"/>
      <c r="G69" s="132"/>
      <c r="H69" s="133"/>
      <c r="I69" s="133"/>
      <c r="J69" s="134"/>
    </row>
    <row r="70" spans="5:10" ht="12" customHeight="1">
      <c r="E70" s="132"/>
      <c r="F70" s="132"/>
      <c r="G70" s="132"/>
      <c r="H70" s="133"/>
      <c r="I70" s="133"/>
      <c r="J70" s="134"/>
    </row>
    <row r="71" spans="5:10" ht="12" customHeight="1">
      <c r="E71" s="132"/>
      <c r="F71" s="132"/>
      <c r="G71" s="132"/>
      <c r="H71" s="133"/>
      <c r="I71" s="133"/>
      <c r="J71" s="134"/>
    </row>
    <row r="72" spans="5:10" ht="12" customHeight="1">
      <c r="E72" s="132"/>
      <c r="F72" s="132"/>
      <c r="G72" s="132"/>
      <c r="H72" s="133"/>
      <c r="I72" s="133"/>
      <c r="J72" s="134"/>
    </row>
    <row r="73" spans="5:10" ht="12" customHeight="1">
      <c r="E73" s="132"/>
      <c r="F73" s="132"/>
      <c r="G73" s="132"/>
      <c r="H73" s="133"/>
      <c r="I73" s="133"/>
      <c r="J73" s="134"/>
    </row>
    <row r="74" spans="5:10" ht="12" customHeight="1">
      <c r="E74" s="132"/>
      <c r="F74" s="132"/>
      <c r="G74" s="132"/>
      <c r="H74" s="133"/>
      <c r="I74" s="133"/>
      <c r="J74" s="134"/>
    </row>
    <row r="75" spans="5:10" ht="12" customHeight="1">
      <c r="E75" s="132"/>
      <c r="F75" s="132"/>
      <c r="G75" s="132"/>
      <c r="H75" s="133"/>
      <c r="I75" s="133"/>
      <c r="J75" s="134"/>
    </row>
    <row r="76" spans="5:10" ht="12" customHeight="1">
      <c r="E76" s="132"/>
      <c r="F76" s="132"/>
      <c r="G76" s="132"/>
      <c r="H76" s="133"/>
      <c r="I76" s="133"/>
      <c r="J76" s="134"/>
    </row>
    <row r="77" spans="5:10" ht="12" customHeight="1">
      <c r="E77" s="132"/>
      <c r="F77" s="132"/>
      <c r="G77" s="132"/>
      <c r="H77" s="133"/>
      <c r="I77" s="133"/>
      <c r="J77" s="134"/>
    </row>
    <row r="78" spans="5:10" ht="12" customHeight="1">
      <c r="E78" s="132"/>
      <c r="F78" s="132"/>
      <c r="G78" s="132"/>
      <c r="H78" s="133"/>
      <c r="I78" s="133"/>
      <c r="J78" s="134"/>
    </row>
    <row r="79" spans="5:10" ht="12" customHeight="1">
      <c r="E79" s="132"/>
      <c r="F79" s="132"/>
      <c r="G79" s="132"/>
      <c r="H79" s="133"/>
      <c r="I79" s="133"/>
      <c r="J79" s="134"/>
    </row>
    <row r="80" spans="5:10" ht="12" customHeight="1">
      <c r="E80" s="132"/>
      <c r="F80" s="132"/>
      <c r="G80" s="132"/>
      <c r="H80" s="133"/>
      <c r="I80" s="133"/>
      <c r="J80" s="134"/>
    </row>
    <row r="81" spans="5:10" ht="12" customHeight="1">
      <c r="E81" s="132"/>
      <c r="F81" s="132"/>
      <c r="G81" s="132"/>
      <c r="H81" s="133"/>
      <c r="I81" s="133"/>
      <c r="J81" s="134"/>
    </row>
    <row r="82" spans="5:10" ht="12" customHeight="1">
      <c r="E82" s="132"/>
      <c r="F82" s="132"/>
      <c r="G82" s="132"/>
      <c r="H82" s="133"/>
      <c r="I82" s="133"/>
      <c r="J82" s="134"/>
    </row>
    <row r="83" spans="5:10" ht="12" customHeight="1">
      <c r="E83" s="132"/>
      <c r="F83" s="132"/>
      <c r="G83" s="132"/>
      <c r="H83" s="133"/>
      <c r="I83" s="133"/>
      <c r="J83" s="134"/>
    </row>
    <row r="84" spans="5:10" ht="12" customHeight="1">
      <c r="E84" s="132"/>
      <c r="F84" s="132"/>
      <c r="G84" s="132"/>
      <c r="H84" s="133"/>
      <c r="I84" s="133"/>
      <c r="J84" s="134"/>
    </row>
    <row r="85" spans="5:10" ht="12" customHeight="1">
      <c r="E85" s="132"/>
      <c r="F85" s="132"/>
      <c r="G85" s="132"/>
      <c r="H85" s="133"/>
      <c r="I85" s="133"/>
      <c r="J85" s="134"/>
    </row>
    <row r="86" spans="5:10" ht="12" customHeight="1">
      <c r="E86" s="132"/>
      <c r="F86" s="132"/>
      <c r="G86" s="132"/>
      <c r="H86" s="133"/>
      <c r="I86" s="133"/>
      <c r="J86" s="134"/>
    </row>
    <row r="87" spans="5:10" ht="12" customHeight="1">
      <c r="E87" s="132"/>
      <c r="F87" s="132"/>
      <c r="G87" s="132"/>
      <c r="H87" s="133"/>
      <c r="I87" s="133"/>
      <c r="J87" s="134"/>
    </row>
    <row r="88" spans="5:10" ht="12" customHeight="1">
      <c r="E88" s="132"/>
      <c r="F88" s="132"/>
      <c r="G88" s="132"/>
      <c r="H88" s="133"/>
      <c r="I88" s="133"/>
      <c r="J88" s="134"/>
    </row>
    <row r="89" spans="5:10" ht="12" customHeight="1">
      <c r="E89" s="132"/>
      <c r="F89" s="132"/>
      <c r="G89" s="132"/>
      <c r="H89" s="133"/>
      <c r="I89" s="133"/>
      <c r="J89" s="134"/>
    </row>
    <row r="90" spans="5:10" ht="12" customHeight="1">
      <c r="E90" s="132"/>
      <c r="F90" s="132"/>
      <c r="G90" s="132"/>
      <c r="H90" s="133"/>
      <c r="I90" s="133"/>
      <c r="J90" s="134"/>
    </row>
    <row r="91" spans="5:10" ht="12" customHeight="1">
      <c r="E91" s="132"/>
      <c r="F91" s="132"/>
      <c r="G91" s="132"/>
      <c r="H91" s="133"/>
      <c r="I91" s="133"/>
      <c r="J91" s="134"/>
    </row>
    <row r="92" spans="5:10" ht="12" customHeight="1">
      <c r="E92" s="132"/>
      <c r="F92" s="132"/>
      <c r="G92" s="132"/>
      <c r="H92" s="133"/>
      <c r="I92" s="133"/>
      <c r="J92" s="134"/>
    </row>
    <row r="93" spans="5:10" ht="12" customHeight="1">
      <c r="E93" s="132"/>
      <c r="F93" s="132"/>
      <c r="G93" s="132"/>
      <c r="H93" s="133"/>
      <c r="I93" s="133"/>
      <c r="J93" s="134"/>
    </row>
    <row r="94" spans="5:10" ht="12" customHeight="1">
      <c r="E94" s="132"/>
      <c r="F94" s="132"/>
      <c r="G94" s="132"/>
      <c r="H94" s="133"/>
      <c r="I94" s="133"/>
      <c r="J94" s="134"/>
    </row>
    <row r="95" spans="5:10" ht="12" customHeight="1">
      <c r="E95" s="132"/>
      <c r="F95" s="132"/>
      <c r="G95" s="132"/>
      <c r="H95" s="133"/>
      <c r="I95" s="133"/>
      <c r="J95" s="134"/>
    </row>
    <row r="96" spans="5:10" ht="12" customHeight="1">
      <c r="E96" s="132"/>
      <c r="F96" s="132"/>
      <c r="G96" s="132"/>
      <c r="H96" s="133"/>
      <c r="I96" s="133"/>
      <c r="J96" s="134"/>
    </row>
    <row r="97" spans="5:10" ht="12" customHeight="1">
      <c r="E97" s="132"/>
      <c r="F97" s="132"/>
      <c r="G97" s="132"/>
      <c r="H97" s="133"/>
      <c r="I97" s="133"/>
      <c r="J97" s="134"/>
    </row>
    <row r="98" spans="5:10" ht="12" customHeight="1">
      <c r="E98" s="132"/>
      <c r="F98" s="132"/>
      <c r="G98" s="132"/>
      <c r="H98" s="133"/>
      <c r="I98" s="133"/>
      <c r="J98" s="134"/>
    </row>
    <row r="99" spans="5:10" ht="12" customHeight="1">
      <c r="E99" s="132"/>
      <c r="F99" s="132"/>
      <c r="G99" s="132"/>
      <c r="H99" s="133"/>
      <c r="I99" s="133"/>
      <c r="J99" s="134"/>
    </row>
    <row r="100" spans="5:10" ht="12" customHeight="1">
      <c r="E100" s="132"/>
      <c r="F100" s="132"/>
      <c r="G100" s="132"/>
      <c r="H100" s="133"/>
      <c r="I100" s="133"/>
      <c r="J100" s="134"/>
    </row>
    <row r="101" spans="5:10" ht="12" customHeight="1">
      <c r="E101" s="132"/>
      <c r="F101" s="132"/>
      <c r="G101" s="132"/>
      <c r="H101" s="133"/>
      <c r="I101" s="133"/>
      <c r="J101" s="134"/>
    </row>
    <row r="102" spans="5:10" ht="12" customHeight="1">
      <c r="E102" s="132"/>
      <c r="F102" s="132"/>
      <c r="G102" s="132"/>
      <c r="H102" s="133"/>
      <c r="I102" s="133"/>
      <c r="J102" s="134"/>
    </row>
    <row r="103" spans="5:10" ht="12" customHeight="1">
      <c r="E103" s="132"/>
      <c r="F103" s="132"/>
      <c r="G103" s="132"/>
      <c r="H103" s="133"/>
      <c r="I103" s="133"/>
      <c r="J103" s="134"/>
    </row>
    <row r="104" spans="5:10" ht="12" customHeight="1">
      <c r="E104" s="132"/>
      <c r="F104" s="132"/>
      <c r="G104" s="132"/>
      <c r="H104" s="133"/>
      <c r="I104" s="133"/>
      <c r="J104" s="134"/>
    </row>
    <row r="105" spans="5:10" ht="12" customHeight="1">
      <c r="E105" s="132"/>
      <c r="F105" s="132"/>
      <c r="G105" s="132"/>
      <c r="H105" s="133"/>
      <c r="I105" s="133"/>
      <c r="J105" s="134"/>
    </row>
    <row r="106" spans="5:10" ht="12" customHeight="1">
      <c r="E106" s="132"/>
      <c r="F106" s="132"/>
      <c r="G106" s="132"/>
      <c r="H106" s="133"/>
      <c r="I106" s="133"/>
      <c r="J106" s="134"/>
    </row>
    <row r="107" spans="5:10" ht="12" customHeight="1">
      <c r="E107" s="132"/>
      <c r="F107" s="132"/>
      <c r="G107" s="132"/>
      <c r="H107" s="133"/>
      <c r="I107" s="133"/>
      <c r="J107" s="134"/>
    </row>
    <row r="108" spans="5:10" ht="12" customHeight="1">
      <c r="E108" s="132"/>
      <c r="F108" s="132"/>
      <c r="G108" s="132"/>
      <c r="H108" s="133"/>
      <c r="I108" s="133"/>
      <c r="J108" s="134"/>
    </row>
    <row r="109" spans="5:10" ht="12" customHeight="1">
      <c r="E109" s="132"/>
      <c r="F109" s="132"/>
      <c r="G109" s="132"/>
      <c r="H109" s="133"/>
      <c r="I109" s="133"/>
      <c r="J109" s="134"/>
    </row>
    <row r="110" spans="5:10" ht="12" customHeight="1">
      <c r="E110" s="132"/>
      <c r="F110" s="132"/>
      <c r="G110" s="132"/>
      <c r="H110" s="133"/>
      <c r="I110" s="133"/>
      <c r="J110" s="134"/>
    </row>
    <row r="111" spans="5:10" ht="12" customHeight="1">
      <c r="E111" s="132"/>
      <c r="F111" s="132"/>
      <c r="G111" s="132"/>
      <c r="H111" s="133"/>
      <c r="I111" s="133"/>
      <c r="J111" s="134"/>
    </row>
    <row r="112" spans="5:10" ht="12" customHeight="1">
      <c r="E112" s="132"/>
      <c r="F112" s="132"/>
      <c r="G112" s="132"/>
      <c r="H112" s="133"/>
      <c r="I112" s="133"/>
      <c r="J112" s="134"/>
    </row>
    <row r="113" spans="5:10" ht="12" customHeight="1">
      <c r="E113" s="132"/>
      <c r="F113" s="132"/>
      <c r="G113" s="132"/>
      <c r="H113" s="133"/>
      <c r="I113" s="133"/>
      <c r="J113" s="134"/>
    </row>
    <row r="114" spans="5:10" ht="12" customHeight="1">
      <c r="E114" s="132"/>
      <c r="F114" s="132"/>
      <c r="G114" s="132"/>
      <c r="H114" s="133"/>
      <c r="I114" s="133"/>
      <c r="J114" s="134"/>
    </row>
    <row r="115" spans="5:10" ht="12" customHeight="1">
      <c r="E115" s="132"/>
      <c r="F115" s="132"/>
      <c r="G115" s="132"/>
      <c r="H115" s="133"/>
      <c r="I115" s="133"/>
      <c r="J115" s="134"/>
    </row>
    <row r="116" spans="5:10" ht="12" customHeight="1">
      <c r="E116" s="132"/>
      <c r="F116" s="132"/>
      <c r="G116" s="132"/>
      <c r="H116" s="133"/>
      <c r="I116" s="133"/>
      <c r="J116" s="134"/>
    </row>
    <row r="117" spans="5:10" ht="12" customHeight="1">
      <c r="E117" s="132"/>
      <c r="F117" s="132"/>
      <c r="G117" s="132"/>
      <c r="H117" s="133"/>
      <c r="I117" s="133"/>
      <c r="J117" s="134"/>
    </row>
    <row r="118" spans="5:10" ht="12" customHeight="1">
      <c r="E118" s="132"/>
      <c r="F118" s="132"/>
      <c r="G118" s="132"/>
      <c r="H118" s="133"/>
      <c r="I118" s="133"/>
      <c r="J118" s="134"/>
    </row>
    <row r="119" spans="5:10" ht="12" customHeight="1">
      <c r="E119" s="132"/>
      <c r="F119" s="132"/>
      <c r="G119" s="132"/>
      <c r="H119" s="133"/>
      <c r="I119" s="133"/>
      <c r="J119" s="134"/>
    </row>
    <row r="120" spans="5:10" ht="12" customHeight="1">
      <c r="E120" s="132"/>
      <c r="F120" s="132"/>
      <c r="G120" s="132"/>
      <c r="H120" s="133"/>
      <c r="I120" s="133"/>
      <c r="J120" s="134"/>
    </row>
    <row r="121" spans="5:10" ht="12" customHeight="1">
      <c r="E121" s="132"/>
      <c r="F121" s="132"/>
      <c r="G121" s="132"/>
      <c r="H121" s="133"/>
      <c r="I121" s="133"/>
      <c r="J121" s="134"/>
    </row>
    <row r="122" spans="5:10" ht="12" customHeight="1">
      <c r="E122" s="132"/>
      <c r="F122" s="132"/>
      <c r="G122" s="132"/>
      <c r="H122" s="133"/>
      <c r="I122" s="133"/>
      <c r="J122" s="134"/>
    </row>
    <row r="123" spans="5:10" ht="12" customHeight="1">
      <c r="E123" s="132"/>
      <c r="F123" s="132"/>
      <c r="G123" s="132"/>
      <c r="H123" s="133"/>
      <c r="I123" s="133"/>
      <c r="J123" s="134"/>
    </row>
    <row r="124" spans="5:10" ht="12" customHeight="1">
      <c r="E124" s="132"/>
      <c r="F124" s="132"/>
      <c r="G124" s="132"/>
      <c r="H124" s="133"/>
      <c r="I124" s="133"/>
      <c r="J124" s="134"/>
    </row>
    <row r="125" spans="5:10" ht="12" customHeight="1">
      <c r="E125" s="132"/>
      <c r="F125" s="132"/>
      <c r="G125" s="132"/>
      <c r="H125" s="133"/>
      <c r="I125" s="133"/>
      <c r="J125" s="134"/>
    </row>
    <row r="126" spans="5:10" ht="12" customHeight="1">
      <c r="E126" s="132"/>
      <c r="F126" s="132"/>
      <c r="G126" s="132"/>
      <c r="H126" s="133"/>
      <c r="I126" s="133"/>
      <c r="J126" s="134"/>
    </row>
    <row r="127" spans="5:10" ht="12" customHeight="1">
      <c r="E127" s="132"/>
      <c r="F127" s="132"/>
      <c r="G127" s="132"/>
      <c r="H127" s="133"/>
      <c r="I127" s="133"/>
      <c r="J127" s="134"/>
    </row>
    <row r="128" spans="5:10" ht="12" customHeight="1">
      <c r="E128" s="132"/>
      <c r="F128" s="132"/>
      <c r="G128" s="132"/>
      <c r="H128" s="133"/>
      <c r="I128" s="133"/>
      <c r="J128" s="134"/>
    </row>
    <row r="129" spans="5:10" ht="12" customHeight="1">
      <c r="E129" s="132"/>
      <c r="F129" s="132"/>
      <c r="G129" s="132"/>
      <c r="H129" s="133"/>
      <c r="I129" s="133"/>
      <c r="J129" s="134"/>
    </row>
    <row r="130" spans="5:10" ht="12" customHeight="1">
      <c r="E130" s="132"/>
      <c r="F130" s="132"/>
      <c r="G130" s="132"/>
      <c r="H130" s="133"/>
      <c r="I130" s="133"/>
      <c r="J130" s="134"/>
    </row>
    <row r="131" spans="5:10" ht="12" customHeight="1">
      <c r="E131" s="132"/>
      <c r="F131" s="132"/>
      <c r="G131" s="132"/>
      <c r="H131" s="133"/>
      <c r="I131" s="133"/>
      <c r="J131" s="134"/>
    </row>
    <row r="132" spans="5:10" ht="12" customHeight="1">
      <c r="E132" s="132"/>
      <c r="F132" s="132"/>
      <c r="G132" s="132"/>
      <c r="H132" s="133"/>
      <c r="I132" s="133"/>
      <c r="J132" s="134"/>
    </row>
    <row r="133" spans="5:10" ht="12" customHeight="1">
      <c r="E133" s="132"/>
      <c r="F133" s="132"/>
      <c r="G133" s="132"/>
      <c r="H133" s="133"/>
      <c r="I133" s="133"/>
      <c r="J133" s="134"/>
    </row>
    <row r="134" spans="5:10" ht="12" customHeight="1">
      <c r="E134" s="132"/>
      <c r="F134" s="132"/>
      <c r="G134" s="132"/>
      <c r="H134" s="133"/>
      <c r="I134" s="133"/>
      <c r="J134" s="134"/>
    </row>
    <row r="135" spans="5:10" ht="12" customHeight="1">
      <c r="E135" s="132"/>
      <c r="F135" s="132"/>
      <c r="G135" s="132"/>
      <c r="H135" s="133"/>
      <c r="I135" s="133"/>
      <c r="J135" s="134"/>
    </row>
    <row r="136" spans="5:10" ht="12" customHeight="1">
      <c r="E136" s="132"/>
      <c r="F136" s="132"/>
      <c r="G136" s="132"/>
      <c r="H136" s="133"/>
      <c r="I136" s="133"/>
      <c r="J136" s="134"/>
    </row>
    <row r="137" spans="5:10" ht="12" customHeight="1">
      <c r="E137" s="132"/>
      <c r="F137" s="132"/>
      <c r="G137" s="132"/>
      <c r="H137" s="133"/>
      <c r="I137" s="133"/>
      <c r="J137" s="134"/>
    </row>
    <row r="138" spans="5:10" ht="12" customHeight="1">
      <c r="E138" s="132"/>
      <c r="F138" s="132"/>
      <c r="G138" s="132"/>
      <c r="H138" s="133"/>
      <c r="I138" s="133"/>
      <c r="J138" s="134"/>
    </row>
    <row r="139" spans="5:10" ht="12" customHeight="1">
      <c r="E139" s="132"/>
      <c r="F139" s="132"/>
      <c r="G139" s="132"/>
      <c r="H139" s="133"/>
      <c r="I139" s="133"/>
      <c r="J139" s="134"/>
    </row>
    <row r="140" spans="5:10" ht="12" customHeight="1">
      <c r="E140" s="132"/>
      <c r="F140" s="132"/>
      <c r="G140" s="132"/>
      <c r="H140" s="133"/>
      <c r="I140" s="133"/>
      <c r="J140" s="134"/>
    </row>
    <row r="141" spans="5:10" ht="12" customHeight="1">
      <c r="E141" s="132"/>
      <c r="F141" s="132"/>
      <c r="G141" s="132"/>
      <c r="H141" s="133"/>
      <c r="I141" s="133"/>
      <c r="J141" s="134"/>
    </row>
    <row r="142" spans="5:10" ht="12" customHeight="1">
      <c r="E142" s="132"/>
      <c r="F142" s="132"/>
      <c r="G142" s="132"/>
      <c r="H142" s="133"/>
      <c r="I142" s="133"/>
      <c r="J142" s="134"/>
    </row>
    <row r="143" spans="5:10" ht="12" customHeight="1">
      <c r="E143" s="132"/>
      <c r="F143" s="132"/>
      <c r="G143" s="132"/>
      <c r="H143" s="133"/>
      <c r="I143" s="133"/>
      <c r="J143" s="134"/>
    </row>
  </sheetData>
  <mergeCells count="3">
    <mergeCell ref="A28:I28"/>
    <mergeCell ref="A30:I30"/>
    <mergeCell ref="A32:I32"/>
  </mergeCells>
  <phoneticPr fontId="2" type="noConversion"/>
  <pageMargins left="0.74803149606299213" right="0.74803149606299213" top="1.1811023622047245" bottom="0.78740157480314965" header="0.51181102362204722" footer="0.51181102362204722"/>
  <pageSetup paperSize="9" fitToHeight="3" orientation="landscape" r:id="rId1"/>
  <headerFooter alignWithMargins="0"/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>
    <tabColor indexed="10"/>
    <pageSetUpPr fitToPage="1"/>
  </sheetPr>
  <dimension ref="A1:G12"/>
  <sheetViews>
    <sheetView view="pageBreakPreview" zoomScaleNormal="70" zoomScaleSheetLayoutView="55" workbookViewId="0">
      <selection activeCell="H5" sqref="H5"/>
    </sheetView>
  </sheetViews>
  <sheetFormatPr defaultRowHeight="15.95" customHeight="1"/>
  <cols>
    <col min="1" max="1" width="3.5546875" style="25" customWidth="1"/>
    <col min="2" max="2" width="18.44140625" style="25" customWidth="1"/>
    <col min="3" max="3" width="11.77734375" style="84" customWidth="1"/>
    <col min="4" max="4" width="21.5546875" style="25" customWidth="1"/>
    <col min="5" max="5" width="21.21875" style="25" customWidth="1"/>
    <col min="6" max="6" width="21.44140625" style="25" customWidth="1"/>
    <col min="7" max="7" width="21.33203125" style="25" customWidth="1"/>
    <col min="8" max="10" width="7.77734375" style="2" customWidth="1"/>
    <col min="11" max="13" width="6" style="2" customWidth="1"/>
    <col min="14" max="14" width="5.44140625" style="2" customWidth="1"/>
    <col min="15" max="15" width="7" style="2" customWidth="1"/>
    <col min="16" max="16384" width="8.88671875" style="2"/>
  </cols>
  <sheetData>
    <row r="1" spans="1:7" s="8" customFormat="1" ht="18.75" customHeight="1">
      <c r="A1" s="76" t="s">
        <v>343</v>
      </c>
      <c r="B1" s="77"/>
      <c r="C1" s="92"/>
      <c r="D1" s="77"/>
      <c r="E1" s="77"/>
      <c r="F1" s="77"/>
      <c r="G1" s="77"/>
    </row>
    <row r="2" spans="1:7" s="8" customFormat="1" ht="18.75" customHeight="1">
      <c r="A2" s="76"/>
      <c r="B2" s="77"/>
      <c r="C2" s="92"/>
      <c r="D2" s="77"/>
      <c r="E2" s="77"/>
      <c r="F2" s="77"/>
      <c r="G2" s="77"/>
    </row>
    <row r="3" spans="1:7" ht="10.5" customHeight="1" thickBot="1">
      <c r="B3" s="93"/>
      <c r="C3" s="77"/>
      <c r="D3" s="26"/>
      <c r="E3" s="26"/>
      <c r="F3" s="26"/>
      <c r="G3" s="26"/>
    </row>
    <row r="4" spans="1:7" ht="26.25" customHeight="1">
      <c r="B4" s="1040" t="s">
        <v>43</v>
      </c>
      <c r="C4" s="499" t="s">
        <v>227</v>
      </c>
      <c r="D4" s="500"/>
      <c r="E4" s="500"/>
      <c r="F4" s="500"/>
      <c r="G4" s="501"/>
    </row>
    <row r="5" spans="1:7" ht="44.25" customHeight="1">
      <c r="B5" s="1041"/>
      <c r="C5" s="373" t="s">
        <v>235</v>
      </c>
      <c r="D5" s="615" t="s">
        <v>547</v>
      </c>
      <c r="E5" s="616" t="s">
        <v>548</v>
      </c>
      <c r="F5" s="616" t="s">
        <v>549</v>
      </c>
      <c r="G5" s="617" t="s">
        <v>550</v>
      </c>
    </row>
    <row r="6" spans="1:7" ht="27.75" customHeight="1">
      <c r="B6" s="330" t="str">
        <f>참여업체!C6</f>
        <v>A엔지니어링</v>
      </c>
      <c r="C6" s="333" t="s">
        <v>306</v>
      </c>
      <c r="D6" s="610" t="s">
        <v>307</v>
      </c>
      <c r="E6" s="611" t="s">
        <v>307</v>
      </c>
      <c r="F6" s="611" t="s">
        <v>308</v>
      </c>
      <c r="G6" s="612" t="s">
        <v>308</v>
      </c>
    </row>
    <row r="7" spans="1:7" ht="26.25" customHeight="1" thickBot="1">
      <c r="B7" s="330"/>
      <c r="C7" s="334" t="s">
        <v>309</v>
      </c>
      <c r="D7" s="503">
        <f>IF(D6="아니요",배점기준!$E$82,"0")</f>
        <v>3</v>
      </c>
      <c r="E7" s="504">
        <f>IF(E6="아니요",배점기준!$E$83,"0")</f>
        <v>4</v>
      </c>
      <c r="F7" s="504">
        <f>IF(F6="아니요",배점기준!$E$85,"0")</f>
        <v>1.5</v>
      </c>
      <c r="G7" s="505">
        <f>IF(G6="아니요",배점기준!$E$86,"0")</f>
        <v>1.5</v>
      </c>
    </row>
    <row r="8" spans="1:7" ht="26.25" customHeight="1" thickBot="1">
      <c r="B8" s="441"/>
      <c r="C8" s="440" t="s">
        <v>236</v>
      </c>
      <c r="D8" s="502">
        <f>D7</f>
        <v>3</v>
      </c>
      <c r="E8" s="613">
        <f>E7</f>
        <v>4</v>
      </c>
      <c r="F8" s="1038">
        <f>F7+G7</f>
        <v>3</v>
      </c>
      <c r="G8" s="1039"/>
    </row>
    <row r="9" spans="1:7" ht="33" customHeight="1">
      <c r="B9" s="314"/>
      <c r="C9" s="331"/>
      <c r="D9" s="614"/>
      <c r="E9" s="614"/>
      <c r="F9" s="614"/>
      <c r="G9" s="614"/>
    </row>
    <row r="10" spans="1:7" ht="33" customHeight="1">
      <c r="B10" s="314"/>
      <c r="C10" s="331"/>
      <c r="D10" s="331"/>
      <c r="F10" s="331"/>
      <c r="G10" s="332"/>
    </row>
    <row r="11" spans="1:7" ht="30" customHeight="1">
      <c r="B11" s="166"/>
      <c r="C11" s="164"/>
      <c r="D11" s="331"/>
      <c r="E11" s="331"/>
      <c r="F11" s="165"/>
      <c r="G11" s="165"/>
    </row>
    <row r="12" spans="1:7" ht="15.95" customHeight="1">
      <c r="A12" s="165"/>
      <c r="B12" s="165"/>
    </row>
  </sheetData>
  <mergeCells count="2">
    <mergeCell ref="F8:G8"/>
    <mergeCell ref="B4:B5"/>
  </mergeCells>
  <phoneticPr fontId="23" type="noConversion"/>
  <pageMargins left="0.74803149606299213" right="0.74803149606299213" top="1.1811023622047245" bottom="0.98425196850393704" header="0.51181102362204722" footer="0.51181102362204722"/>
  <pageSetup paperSize="9" scale="94" orientation="landscape" horizontalDpi="4294967293" r:id="rId1"/>
  <headerFooter alignWithMargins="0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10"/>
    <pageSetUpPr fitToPage="1"/>
  </sheetPr>
  <dimension ref="A1:AC9"/>
  <sheetViews>
    <sheetView view="pageBreakPreview" zoomScale="85" zoomScaleNormal="55" zoomScaleSheetLayoutView="70" workbookViewId="0">
      <selection activeCell="G5" sqref="G5:G7"/>
    </sheetView>
  </sheetViews>
  <sheetFormatPr defaultRowHeight="15.95" customHeight="1"/>
  <cols>
    <col min="1" max="1" width="4.21875" style="25" customWidth="1"/>
    <col min="2" max="2" width="26.109375" style="25" customWidth="1"/>
    <col min="3" max="3" width="17.6640625" style="25" customWidth="1"/>
    <col min="4" max="6" width="15.5546875" style="25" customWidth="1"/>
    <col min="7" max="7" width="17.6640625" style="25" customWidth="1"/>
    <col min="8" max="8" width="7" style="25" customWidth="1"/>
    <col min="9" max="10" width="5.6640625" style="25" bestFit="1" customWidth="1"/>
    <col min="11" max="11" width="8.21875" style="25" customWidth="1"/>
    <col min="12" max="12" width="8.6640625" style="25" customWidth="1"/>
    <col min="13" max="13" width="6.5546875" style="25" customWidth="1"/>
    <col min="14" max="14" width="6.44140625" style="25" customWidth="1"/>
    <col min="15" max="19" width="5.6640625" style="2" bestFit="1" customWidth="1"/>
    <col min="20" max="20" width="5.77734375" style="2" customWidth="1"/>
    <col min="21" max="21" width="5.6640625" style="2" bestFit="1" customWidth="1"/>
    <col min="22" max="22" width="5.5546875" style="2" customWidth="1"/>
    <col min="23" max="24" width="7.88671875" style="2" customWidth="1"/>
    <col min="25" max="25" width="9.109375" style="2" customWidth="1"/>
    <col min="26" max="26" width="8.33203125" style="2" customWidth="1"/>
    <col min="27" max="27" width="7.88671875" style="19" customWidth="1"/>
    <col min="28" max="28" width="6.33203125" style="2" bestFit="1" customWidth="1"/>
    <col min="29" max="29" width="8.77734375" style="2" customWidth="1"/>
    <col min="30" max="30" width="6.33203125" style="2" bestFit="1" customWidth="1"/>
    <col min="31" max="31" width="8.5546875" style="2" customWidth="1"/>
    <col min="32" max="32" width="7.5546875" style="2" bestFit="1" customWidth="1"/>
    <col min="33" max="33" width="6" style="2" customWidth="1"/>
    <col min="34" max="34" width="9.44140625" style="2" customWidth="1"/>
    <col min="35" max="35" width="4" style="2" customWidth="1"/>
    <col min="36" max="36" width="7.77734375" style="2" customWidth="1"/>
    <col min="37" max="16384" width="8.88671875" style="2"/>
  </cols>
  <sheetData>
    <row r="1" spans="1:29" s="8" customFormat="1" ht="18.75" customHeight="1">
      <c r="A1" s="552" t="s">
        <v>344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AA1" s="20"/>
    </row>
    <row r="2" spans="1:29" s="4" customFormat="1" ht="8.25" customHeight="1" thickBot="1">
      <c r="A2" s="104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AA2" s="18"/>
    </row>
    <row r="3" spans="1:29" s="4" customFormat="1" ht="18.75" customHeight="1">
      <c r="A3" s="26"/>
      <c r="B3" s="1045" t="s">
        <v>43</v>
      </c>
      <c r="C3" s="1047" t="s">
        <v>64</v>
      </c>
      <c r="D3" s="1051" t="s">
        <v>288</v>
      </c>
      <c r="E3" s="1051" t="s">
        <v>551</v>
      </c>
      <c r="F3" s="1051" t="s">
        <v>552</v>
      </c>
      <c r="G3" s="1049" t="s">
        <v>266</v>
      </c>
      <c r="H3" s="26"/>
      <c r="I3" s="26"/>
    </row>
    <row r="4" spans="1:29" s="4" customFormat="1" ht="18.75" customHeight="1">
      <c r="A4" s="26"/>
      <c r="B4" s="1046"/>
      <c r="C4" s="1048"/>
      <c r="D4" s="1052"/>
      <c r="E4" s="1053"/>
      <c r="F4" s="1053"/>
      <c r="G4" s="1050"/>
      <c r="H4" s="26"/>
      <c r="I4" s="26"/>
    </row>
    <row r="5" spans="1:29" s="4" customFormat="1" ht="50.25" customHeight="1">
      <c r="A5" s="26"/>
      <c r="B5" s="716" t="str">
        <f>참여업체!C6</f>
        <v>A엔지니어링</v>
      </c>
      <c r="C5" s="306">
        <f>참여업체!$C$7</f>
        <v>0.9</v>
      </c>
      <c r="D5" s="430">
        <v>0</v>
      </c>
      <c r="E5" s="430">
        <v>0.3</v>
      </c>
      <c r="F5" s="1054">
        <v>0.2</v>
      </c>
      <c r="G5" s="1042">
        <f>ROUND((D5+E5)*C5+(D6+E6)*C6+(D7+E7)*C7+F5,2)</f>
        <v>0.5</v>
      </c>
      <c r="H5" s="26"/>
      <c r="I5" s="26"/>
      <c r="AC5" s="1"/>
    </row>
    <row r="6" spans="1:29" s="4" customFormat="1" ht="50.25" customHeight="1">
      <c r="A6" s="26"/>
      <c r="B6" s="717" t="str">
        <f>참여업체!D6</f>
        <v>B엔지니어링</v>
      </c>
      <c r="C6" s="307">
        <f>참여업체!$D$7</f>
        <v>0.1</v>
      </c>
      <c r="D6" s="431">
        <v>0</v>
      </c>
      <c r="E6" s="431">
        <v>0.3</v>
      </c>
      <c r="F6" s="1055"/>
      <c r="G6" s="1043"/>
      <c r="H6" s="26"/>
      <c r="I6" s="26"/>
      <c r="AC6" s="1"/>
    </row>
    <row r="7" spans="1:29" s="4" customFormat="1" ht="50.25" customHeight="1" thickBot="1">
      <c r="A7" s="26"/>
      <c r="B7" s="506"/>
      <c r="C7" s="507"/>
      <c r="D7" s="508"/>
      <c r="E7" s="508"/>
      <c r="F7" s="1056"/>
      <c r="G7" s="1044"/>
      <c r="H7" s="26"/>
      <c r="I7" s="26"/>
      <c r="AC7" s="1"/>
    </row>
    <row r="8" spans="1:29" ht="18.75" customHeight="1">
      <c r="B8" s="308"/>
      <c r="I8" s="108"/>
      <c r="J8" s="108"/>
      <c r="K8" s="26"/>
      <c r="L8" s="26"/>
      <c r="M8" s="26"/>
      <c r="N8" s="26"/>
      <c r="O8" s="4"/>
      <c r="P8" s="4"/>
      <c r="Q8" s="4"/>
      <c r="R8" s="4"/>
      <c r="S8" s="4"/>
      <c r="T8" s="4"/>
      <c r="U8" s="4"/>
      <c r="V8" s="4"/>
    </row>
    <row r="9" spans="1:29" ht="18.75" customHeight="1"/>
  </sheetData>
  <mergeCells count="8">
    <mergeCell ref="G5:G7"/>
    <mergeCell ref="B3:B4"/>
    <mergeCell ref="C3:C4"/>
    <mergeCell ref="G3:G4"/>
    <mergeCell ref="D3:D4"/>
    <mergeCell ref="E3:E4"/>
    <mergeCell ref="F3:F4"/>
    <mergeCell ref="F5:F7"/>
  </mergeCells>
  <phoneticPr fontId="2" type="noConversion"/>
  <pageMargins left="0.51181102362204722" right="0.74803149606299213" top="1.1811023622047245" bottom="0.78740157480314965" header="0.51181102362204722" footer="0.51181102362204722"/>
  <pageSetup paperSize="9" scale="96" orientation="landscape" horizontalDpi="4294967293" r:id="rId1"/>
  <headerFooter alignWithMargins="0"/>
  <colBreaks count="1" manualBreakCount="1">
    <brk id="34" max="62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J28"/>
  <sheetViews>
    <sheetView view="pageBreakPreview" zoomScale="80" zoomScaleNormal="115" workbookViewId="0">
      <selection activeCell="K2" sqref="K2"/>
    </sheetView>
  </sheetViews>
  <sheetFormatPr defaultRowHeight="12" customHeight="1"/>
  <cols>
    <col min="1" max="1" width="4.109375" style="123" customWidth="1"/>
    <col min="2" max="2" width="3.77734375" style="123" customWidth="1"/>
    <col min="3" max="3" width="30.109375" style="140" customWidth="1"/>
    <col min="4" max="4" width="13.44140625" style="140" customWidth="1"/>
    <col min="5" max="5" width="11" style="140" customWidth="1"/>
    <col min="6" max="6" width="7.77734375" style="136" customWidth="1"/>
    <col min="7" max="8" width="10.77734375" style="140" customWidth="1"/>
    <col min="9" max="9" width="7.77734375" style="123" customWidth="1"/>
    <col min="10" max="16384" width="8.88671875" style="123"/>
  </cols>
  <sheetData>
    <row r="1" spans="1:9" s="167" customFormat="1" ht="30.75" customHeight="1">
      <c r="B1" s="1058" t="s">
        <v>374</v>
      </c>
      <c r="C1" s="1058"/>
      <c r="D1" s="190"/>
      <c r="E1" s="191"/>
      <c r="F1" s="192"/>
      <c r="G1" s="191"/>
      <c r="H1" s="191"/>
      <c r="I1" s="194"/>
    </row>
    <row r="2" spans="1:9" s="167" customFormat="1" ht="30.75" customHeight="1" thickBot="1">
      <c r="B2" s="623"/>
      <c r="C2" s="1057" t="s">
        <v>375</v>
      </c>
      <c r="D2" s="1057"/>
      <c r="E2" s="1057"/>
      <c r="F2" s="1057"/>
      <c r="G2" s="1057"/>
      <c r="H2" s="1057"/>
      <c r="I2" s="1057"/>
    </row>
    <row r="3" spans="1:9" s="167" customFormat="1" ht="31.5" customHeight="1">
      <c r="A3" s="1063" t="s">
        <v>367</v>
      </c>
      <c r="B3" s="915" t="s">
        <v>3</v>
      </c>
      <c r="C3" s="915" t="s">
        <v>4</v>
      </c>
      <c r="D3" s="915" t="s">
        <v>5</v>
      </c>
      <c r="E3" s="915" t="s">
        <v>6</v>
      </c>
      <c r="F3" s="1060" t="s">
        <v>223</v>
      </c>
      <c r="G3" s="915" t="s">
        <v>30</v>
      </c>
      <c r="H3" s="915"/>
      <c r="I3" s="952" t="s">
        <v>7</v>
      </c>
    </row>
    <row r="4" spans="1:9" s="172" customFormat="1" ht="31.5" customHeight="1" thickBot="1">
      <c r="A4" s="1064"/>
      <c r="B4" s="1059"/>
      <c r="C4" s="1059"/>
      <c r="D4" s="1059"/>
      <c r="E4" s="1059"/>
      <c r="F4" s="1061"/>
      <c r="G4" s="692" t="s">
        <v>31</v>
      </c>
      <c r="H4" s="692" t="s">
        <v>18</v>
      </c>
      <c r="I4" s="1062"/>
    </row>
    <row r="5" spans="1:9" s="174" customFormat="1" ht="33" customHeight="1">
      <c r="A5" s="1065" t="s">
        <v>368</v>
      </c>
      <c r="B5" s="688">
        <v>1</v>
      </c>
      <c r="C5" s="689" t="s">
        <v>476</v>
      </c>
      <c r="D5" s="689" t="s">
        <v>373</v>
      </c>
      <c r="E5" s="632" t="s">
        <v>314</v>
      </c>
      <c r="F5" s="690">
        <v>4890</v>
      </c>
      <c r="G5" s="664">
        <v>38265</v>
      </c>
      <c r="H5" s="664">
        <v>40268</v>
      </c>
      <c r="I5" s="691"/>
    </row>
    <row r="6" spans="1:9" s="172" customFormat="1" ht="33" customHeight="1">
      <c r="A6" s="1065"/>
      <c r="B6" s="625">
        <v>2</v>
      </c>
      <c r="C6" s="178"/>
      <c r="D6" s="178" t="s">
        <v>372</v>
      </c>
      <c r="E6" s="188"/>
      <c r="F6" s="179">
        <v>217</v>
      </c>
      <c r="G6" s="170">
        <v>39861</v>
      </c>
      <c r="H6" s="170">
        <v>40418</v>
      </c>
      <c r="I6" s="633" t="s">
        <v>371</v>
      </c>
    </row>
    <row r="7" spans="1:9" s="174" customFormat="1" ht="33" customHeight="1">
      <c r="A7" s="1065"/>
      <c r="B7" s="625">
        <v>3</v>
      </c>
      <c r="C7" s="178"/>
      <c r="D7" s="178" t="s">
        <v>372</v>
      </c>
      <c r="E7" s="188"/>
      <c r="F7" s="179">
        <v>244</v>
      </c>
      <c r="G7" s="170">
        <v>39517</v>
      </c>
      <c r="H7" s="170">
        <v>40421</v>
      </c>
      <c r="I7" s="633" t="s">
        <v>371</v>
      </c>
    </row>
    <row r="8" spans="1:9" s="174" customFormat="1" ht="33" customHeight="1">
      <c r="A8" s="1065"/>
      <c r="B8" s="626">
        <v>4</v>
      </c>
      <c r="C8" s="627"/>
      <c r="D8" s="627" t="s">
        <v>373</v>
      </c>
      <c r="E8" s="628"/>
      <c r="F8" s="630">
        <v>986</v>
      </c>
      <c r="G8" s="629">
        <v>39562</v>
      </c>
      <c r="H8" s="629">
        <v>40602</v>
      </c>
      <c r="I8" s="631"/>
    </row>
    <row r="9" spans="1:9" s="174" customFormat="1" ht="33" customHeight="1">
      <c r="A9" s="1065"/>
      <c r="B9" s="626">
        <v>5</v>
      </c>
      <c r="C9" s="627"/>
      <c r="D9" s="627" t="s">
        <v>373</v>
      </c>
      <c r="E9" s="628"/>
      <c r="F9" s="630">
        <v>166</v>
      </c>
      <c r="G9" s="629">
        <v>39604</v>
      </c>
      <c r="H9" s="629">
        <v>40698</v>
      </c>
      <c r="I9" s="631"/>
    </row>
    <row r="10" spans="1:9" s="172" customFormat="1" ht="33" customHeight="1">
      <c r="A10" s="1065"/>
      <c r="B10" s="626">
        <v>6</v>
      </c>
      <c r="C10" s="627"/>
      <c r="D10" s="627" t="s">
        <v>373</v>
      </c>
      <c r="E10" s="628"/>
      <c r="F10" s="630">
        <v>1629</v>
      </c>
      <c r="G10" s="629">
        <v>39254</v>
      </c>
      <c r="H10" s="629">
        <v>40721</v>
      </c>
      <c r="I10" s="631"/>
    </row>
    <row r="11" spans="1:9" s="174" customFormat="1" ht="33" customHeight="1">
      <c r="A11" s="1065"/>
      <c r="B11" s="625">
        <v>7</v>
      </c>
      <c r="C11" s="178"/>
      <c r="D11" s="178" t="s">
        <v>372</v>
      </c>
      <c r="E11" s="188"/>
      <c r="F11" s="179">
        <v>677</v>
      </c>
      <c r="G11" s="170">
        <v>40087</v>
      </c>
      <c r="H11" s="170">
        <v>40908</v>
      </c>
      <c r="I11" s="633" t="s">
        <v>371</v>
      </c>
    </row>
    <row r="12" spans="1:9" s="172" customFormat="1" ht="33" customHeight="1">
      <c r="A12" s="1065"/>
      <c r="B12" s="626">
        <v>8</v>
      </c>
      <c r="C12" s="627"/>
      <c r="D12" s="627" t="s">
        <v>373</v>
      </c>
      <c r="E12" s="628"/>
      <c r="F12" s="630">
        <v>1031</v>
      </c>
      <c r="G12" s="629">
        <v>39904</v>
      </c>
      <c r="H12" s="629">
        <v>41029</v>
      </c>
      <c r="I12" s="631"/>
    </row>
    <row r="13" spans="1:9" s="172" customFormat="1" ht="33" customHeight="1">
      <c r="A13" s="1065"/>
      <c r="B13" s="626">
        <v>9</v>
      </c>
      <c r="C13" s="627"/>
      <c r="D13" s="627" t="s">
        <v>373</v>
      </c>
      <c r="E13" s="628"/>
      <c r="F13" s="630">
        <v>812</v>
      </c>
      <c r="G13" s="629">
        <v>39790</v>
      </c>
      <c r="H13" s="629">
        <v>41049</v>
      </c>
      <c r="I13" s="631"/>
    </row>
    <row r="14" spans="1:9" s="172" customFormat="1" ht="33" customHeight="1">
      <c r="A14" s="1065"/>
      <c r="B14" s="624">
        <v>10</v>
      </c>
      <c r="C14" s="178"/>
      <c r="D14" s="178" t="s">
        <v>372</v>
      </c>
      <c r="E14" s="317"/>
      <c r="F14" s="179">
        <v>105</v>
      </c>
      <c r="G14" s="170">
        <v>40262</v>
      </c>
      <c r="H14" s="170">
        <v>41090</v>
      </c>
      <c r="I14" s="633" t="s">
        <v>371</v>
      </c>
    </row>
    <row r="15" spans="1:9" s="172" customFormat="1" ht="33" customHeight="1">
      <c r="A15" s="1065"/>
      <c r="B15" s="626">
        <v>11</v>
      </c>
      <c r="C15" s="627"/>
      <c r="D15" s="627" t="s">
        <v>373</v>
      </c>
      <c r="E15" s="628"/>
      <c r="F15" s="630">
        <v>965</v>
      </c>
      <c r="G15" s="629">
        <v>39650</v>
      </c>
      <c r="H15" s="629">
        <v>41172</v>
      </c>
      <c r="I15" s="631"/>
    </row>
    <row r="16" spans="1:9" s="172" customFormat="1" ht="33" customHeight="1">
      <c r="A16" s="1065"/>
      <c r="B16" s="625">
        <v>12</v>
      </c>
      <c r="C16" s="178"/>
      <c r="D16" s="178" t="s">
        <v>372</v>
      </c>
      <c r="E16" s="188"/>
      <c r="F16" s="179">
        <v>381</v>
      </c>
      <c r="G16" s="170">
        <v>39374</v>
      </c>
      <c r="H16" s="170">
        <v>41234</v>
      </c>
      <c r="I16" s="633" t="s">
        <v>371</v>
      </c>
    </row>
    <row r="17" spans="1:10" s="172" customFormat="1" ht="33" customHeight="1">
      <c r="A17" s="1065"/>
      <c r="B17" s="626">
        <v>13</v>
      </c>
      <c r="C17" s="627"/>
      <c r="D17" s="627" t="s">
        <v>373</v>
      </c>
      <c r="E17" s="628"/>
      <c r="F17" s="630">
        <v>313</v>
      </c>
      <c r="G17" s="629">
        <v>41046</v>
      </c>
      <c r="H17" s="629">
        <v>41321</v>
      </c>
      <c r="I17" s="631"/>
    </row>
    <row r="18" spans="1:10" s="172" customFormat="1" ht="33" customHeight="1">
      <c r="A18" s="1065"/>
      <c r="B18" s="626">
        <v>14</v>
      </c>
      <c r="C18" s="627"/>
      <c r="D18" s="627" t="s">
        <v>313</v>
      </c>
      <c r="E18" s="632"/>
      <c r="F18" s="630">
        <v>914</v>
      </c>
      <c r="G18" s="664">
        <v>40014</v>
      </c>
      <c r="H18" s="664">
        <v>41517</v>
      </c>
      <c r="I18" s="631"/>
    </row>
    <row r="19" spans="1:10" s="172" customFormat="1" ht="33" customHeight="1">
      <c r="A19" s="1065"/>
      <c r="B19" s="626">
        <v>15</v>
      </c>
      <c r="C19" s="627"/>
      <c r="D19" s="627" t="s">
        <v>373</v>
      </c>
      <c r="E19" s="632"/>
      <c r="F19" s="630">
        <v>1755</v>
      </c>
      <c r="G19" s="664">
        <v>39812</v>
      </c>
      <c r="H19" s="664">
        <v>41631</v>
      </c>
      <c r="I19" s="631"/>
    </row>
    <row r="20" spans="1:10" s="172" customFormat="1" ht="33" customHeight="1">
      <c r="A20" s="1065"/>
      <c r="B20" s="625">
        <v>16</v>
      </c>
      <c r="C20" s="178"/>
      <c r="D20" s="178" t="s">
        <v>372</v>
      </c>
      <c r="E20" s="317"/>
      <c r="F20" s="179">
        <v>316</v>
      </c>
      <c r="G20" s="176">
        <v>40548</v>
      </c>
      <c r="H20" s="176">
        <v>41765</v>
      </c>
      <c r="I20" s="633" t="s">
        <v>371</v>
      </c>
    </row>
    <row r="21" spans="1:10" s="172" customFormat="1" ht="33" customHeight="1" thickBot="1">
      <c r="A21" s="1065"/>
      <c r="B21" s="665">
        <v>17</v>
      </c>
      <c r="C21" s="673"/>
      <c r="D21" s="673" t="s">
        <v>373</v>
      </c>
      <c r="E21" s="674"/>
      <c r="F21" s="673">
        <v>1914</v>
      </c>
      <c r="G21" s="675">
        <v>39944</v>
      </c>
      <c r="H21" s="675">
        <v>41894</v>
      </c>
      <c r="I21" s="666"/>
    </row>
    <row r="22" spans="1:10" s="172" customFormat="1" ht="33" customHeight="1">
      <c r="A22" s="1066" t="s">
        <v>407</v>
      </c>
      <c r="B22" s="703" t="s">
        <v>369</v>
      </c>
      <c r="C22" s="676"/>
      <c r="D22" s="676" t="s">
        <v>372</v>
      </c>
      <c r="E22" s="677"/>
      <c r="F22" s="678">
        <v>597</v>
      </c>
      <c r="G22" s="679">
        <v>36705</v>
      </c>
      <c r="H22" s="679">
        <v>38503</v>
      </c>
      <c r="I22" s="680" t="s">
        <v>371</v>
      </c>
    </row>
    <row r="23" spans="1:10" s="172" customFormat="1" ht="33" customHeight="1">
      <c r="A23" s="1065"/>
      <c r="B23" s="632" t="s">
        <v>370</v>
      </c>
      <c r="C23" s="627"/>
      <c r="D23" s="668" t="s">
        <v>379</v>
      </c>
      <c r="E23" s="669"/>
      <c r="F23" s="670">
        <v>831</v>
      </c>
      <c r="G23" s="671">
        <v>37817</v>
      </c>
      <c r="H23" s="671">
        <v>38898</v>
      </c>
      <c r="I23" s="667"/>
    </row>
    <row r="24" spans="1:10" s="172" customFormat="1" ht="33" customHeight="1">
      <c r="A24" s="1065"/>
      <c r="B24" s="632" t="s">
        <v>404</v>
      </c>
      <c r="C24" s="627"/>
      <c r="D24" s="668" t="s">
        <v>379</v>
      </c>
      <c r="E24" s="672"/>
      <c r="F24" s="670">
        <v>875</v>
      </c>
      <c r="G24" s="671">
        <v>38353</v>
      </c>
      <c r="H24" s="671">
        <v>39082</v>
      </c>
      <c r="I24" s="667"/>
    </row>
    <row r="25" spans="1:10" s="172" customFormat="1" ht="33" customHeight="1">
      <c r="A25" s="1065"/>
      <c r="B25" s="625" t="s">
        <v>448</v>
      </c>
      <c r="C25" s="178"/>
      <c r="D25" s="649" t="s">
        <v>380</v>
      </c>
      <c r="E25" s="647"/>
      <c r="F25" s="638">
        <v>338</v>
      </c>
      <c r="G25" s="641">
        <v>38991</v>
      </c>
      <c r="H25" s="641">
        <v>39813</v>
      </c>
      <c r="I25" s="633" t="s">
        <v>371</v>
      </c>
    </row>
    <row r="26" spans="1:10" s="172" customFormat="1" ht="33" customHeight="1">
      <c r="A26" s="1065"/>
      <c r="B26" s="632" t="s">
        <v>405</v>
      </c>
      <c r="C26" s="627"/>
      <c r="D26" s="668" t="s">
        <v>379</v>
      </c>
      <c r="E26" s="669"/>
      <c r="F26" s="670">
        <v>809</v>
      </c>
      <c r="G26" s="671">
        <v>39174</v>
      </c>
      <c r="H26" s="671">
        <v>39903</v>
      </c>
      <c r="I26" s="667"/>
    </row>
    <row r="27" spans="1:10" s="172" customFormat="1" ht="33" customHeight="1" thickBot="1">
      <c r="A27" s="1067"/>
      <c r="B27" s="682" t="s">
        <v>406</v>
      </c>
      <c r="C27" s="681"/>
      <c r="D27" s="683" t="s">
        <v>379</v>
      </c>
      <c r="E27" s="684"/>
      <c r="F27" s="685">
        <v>911</v>
      </c>
      <c r="G27" s="686">
        <v>39078</v>
      </c>
      <c r="H27" s="686">
        <v>39990</v>
      </c>
      <c r="I27" s="687"/>
    </row>
    <row r="28" spans="1:10" s="183" customFormat="1" ht="15" customHeight="1">
      <c r="B28" s="148"/>
      <c r="C28" s="159"/>
      <c r="D28" s="159"/>
      <c r="E28" s="159"/>
      <c r="F28" s="196">
        <f>SUM(F5:F21)</f>
        <v>17315</v>
      </c>
      <c r="G28" s="159"/>
      <c r="H28" s="159"/>
      <c r="I28" s="123"/>
      <c r="J28" s="183">
        <f>'유사(주관)'!L21</f>
        <v>17320</v>
      </c>
    </row>
  </sheetData>
  <mergeCells count="12">
    <mergeCell ref="A3:A4"/>
    <mergeCell ref="A5:A21"/>
    <mergeCell ref="A22:A27"/>
    <mergeCell ref="C2:I2"/>
    <mergeCell ref="B1:C1"/>
    <mergeCell ref="B3:B4"/>
    <mergeCell ref="C3:C4"/>
    <mergeCell ref="D3:D4"/>
    <mergeCell ref="E3:E4"/>
    <mergeCell ref="G3:H3"/>
    <mergeCell ref="F3:F4"/>
    <mergeCell ref="I3:I4"/>
  </mergeCells>
  <phoneticPr fontId="2" type="noConversion"/>
  <pageMargins left="0.74803149606299213" right="0.74803149606299213" top="1.1811023622047245" bottom="0.78740157480314965" header="0.51181102362204722" footer="0.51181102362204722"/>
  <pageSetup paperSize="9" scale="75" fitToHeight="3" orientation="portrait" r:id="rId1"/>
  <headerFooter alignWithMargins="0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24</vt:i4>
      </vt:variant>
      <vt:variant>
        <vt:lpstr>이름이 지정된 범위</vt:lpstr>
      </vt:variant>
      <vt:variant>
        <vt:i4>32</vt:i4>
      </vt:variant>
    </vt:vector>
  </HeadingPairs>
  <TitlesOfParts>
    <vt:vector size="56" baseType="lpstr">
      <vt:lpstr>작성요령</vt:lpstr>
      <vt:lpstr>참여업체</vt:lpstr>
      <vt:lpstr>배점기준</vt:lpstr>
      <vt:lpstr>종합</vt:lpstr>
      <vt:lpstr>기술인</vt:lpstr>
      <vt:lpstr>경력산출근거</vt:lpstr>
      <vt:lpstr>교육훈련</vt:lpstr>
      <vt:lpstr>사책 AAA</vt:lpstr>
      <vt:lpstr>분책 BBB</vt:lpstr>
      <vt:lpstr>참여1 CCC</vt:lpstr>
      <vt:lpstr>참여2 DDD</vt:lpstr>
      <vt:lpstr>유사용역</vt:lpstr>
      <vt:lpstr>유사(주관)</vt:lpstr>
      <vt:lpstr>유사(부관)</vt:lpstr>
      <vt:lpstr>신용도</vt:lpstr>
      <vt:lpstr>부실벌점</vt:lpstr>
      <vt:lpstr>기술투자</vt:lpstr>
      <vt:lpstr>개발(주관)</vt:lpstr>
      <vt:lpstr>개발(협력)</vt:lpstr>
      <vt:lpstr>활용(주관)</vt:lpstr>
      <vt:lpstr>활용(협력)</vt:lpstr>
      <vt:lpstr>중첩도</vt:lpstr>
      <vt:lpstr>가감점</vt:lpstr>
      <vt:lpstr>민간실적집계표</vt:lpstr>
      <vt:lpstr>가감점!Print_Area</vt:lpstr>
      <vt:lpstr>'개발(주관)'!Print_Area</vt:lpstr>
      <vt:lpstr>'개발(협력)'!Print_Area</vt:lpstr>
      <vt:lpstr>경력산출근거!Print_Area</vt:lpstr>
      <vt:lpstr>교육훈련!Print_Area</vt:lpstr>
      <vt:lpstr>기술인!Print_Area</vt:lpstr>
      <vt:lpstr>기술투자!Print_Area</vt:lpstr>
      <vt:lpstr>민간실적집계표!Print_Area</vt:lpstr>
      <vt:lpstr>배점기준!Print_Area</vt:lpstr>
      <vt:lpstr>부실벌점!Print_Area</vt:lpstr>
      <vt:lpstr>'분책 BBB'!Print_Area</vt:lpstr>
      <vt:lpstr>'사책 AAA'!Print_Area</vt:lpstr>
      <vt:lpstr>신용도!Print_Area</vt:lpstr>
      <vt:lpstr>'유사(부관)'!Print_Area</vt:lpstr>
      <vt:lpstr>'유사(주관)'!Print_Area</vt:lpstr>
      <vt:lpstr>유사용역!Print_Area</vt:lpstr>
      <vt:lpstr>종합!Print_Area</vt:lpstr>
      <vt:lpstr>중첩도!Print_Area</vt:lpstr>
      <vt:lpstr>'참여1 CCC'!Print_Area</vt:lpstr>
      <vt:lpstr>'참여2 DDD'!Print_Area</vt:lpstr>
      <vt:lpstr>참여업체!Print_Area</vt:lpstr>
      <vt:lpstr>'활용(주관)'!Print_Area</vt:lpstr>
      <vt:lpstr>'활용(협력)'!Print_Area</vt:lpstr>
      <vt:lpstr>'개발(주관)'!Print_Titles</vt:lpstr>
      <vt:lpstr>'개발(협력)'!Print_Titles</vt:lpstr>
      <vt:lpstr>민간실적집계표!Print_Titles</vt:lpstr>
      <vt:lpstr>'유사(부관)'!Print_Titles</vt:lpstr>
      <vt:lpstr>'유사(주관)'!Print_Titles</vt:lpstr>
      <vt:lpstr>'활용(주관)'!Print_Titles</vt:lpstr>
      <vt:lpstr>'활용(협력)'!Print_Titles</vt:lpstr>
      <vt:lpstr>기준</vt:lpstr>
      <vt:lpstr>회사채</vt:lpstr>
    </vt:vector>
  </TitlesOfParts>
  <Company>LH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100101_PQ평가 지침평가표</dc:title>
  <dc:creator>박광민</dc:creator>
  <cp:lastModifiedBy>최수용</cp:lastModifiedBy>
  <cp:lastPrinted>2015-02-11T06:16:49Z</cp:lastPrinted>
  <dcterms:created xsi:type="dcterms:W3CDTF">2005-06-07T00:13:25Z</dcterms:created>
  <dcterms:modified xsi:type="dcterms:W3CDTF">2025-11-12T07:35:59Z</dcterms:modified>
</cp:coreProperties>
</file>