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jpeg" ContentType="image/jpeg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1490" yWindow="1500" windowWidth="13815" windowHeight="12240" tabRatio="920" activeTab="4"/>
  </bookViews>
  <sheets>
    <sheet name="작성요령" sheetId="61" r:id="rId1"/>
    <sheet name="참여업체" sheetId="19" r:id="rId2"/>
    <sheet name="배점기준" sheetId="18" r:id="rId3"/>
    <sheet name="기술자" sheetId="7" r:id="rId4"/>
    <sheet name="종합" sheetId="132" r:id="rId5"/>
    <sheet name="사업책임기술자(000)" sheetId="151" r:id="rId6"/>
    <sheet name="분야1책임자(000)" sheetId="152" r:id="rId7"/>
    <sheet name="분야2책임자(000)" sheetId="164" r:id="rId8"/>
    <sheet name="분야1참여자(000)" sheetId="156" r:id="rId9"/>
    <sheet name="분야2참여자(000)" sheetId="167" r:id="rId10"/>
    <sheet name="교육훈련" sheetId="124" r:id="rId11"/>
    <sheet name="유사용역" sheetId="9" r:id="rId12"/>
    <sheet name="유사(000)" sheetId="95" r:id="rId13"/>
    <sheet name="유사(0001)" sheetId="148" r:id="rId14"/>
    <sheet name="유사(0002)" sheetId="162" r:id="rId15"/>
    <sheet name="신용도" sheetId="31" r:id="rId16"/>
    <sheet name="부실벌점" sheetId="122" r:id="rId17"/>
    <sheet name="기술투자" sheetId="32" r:id="rId18"/>
    <sheet name="개발(000)" sheetId="171" r:id="rId19"/>
    <sheet name="개발(0001)" sheetId="149" r:id="rId20"/>
    <sheet name="개발(0002)" sheetId="55" r:id="rId21"/>
    <sheet name="활용(000)" sheetId="172" r:id="rId22"/>
    <sheet name="활용(0001)" sheetId="150" r:id="rId23"/>
    <sheet name="활용(0002)" sheetId="56" r:id="rId24"/>
    <sheet name="가감점" sheetId="36" r:id="rId25"/>
    <sheet name="Sheet1" sheetId="130" r:id="rId26"/>
  </sheets>
  <externalReferences>
    <externalReference r:id="rId27"/>
  </externalReferences>
  <definedNames>
    <definedName name="_xlnm._FilterDatabase" localSheetId="11" hidden="1">유사용역!$C$3:$H$6</definedName>
    <definedName name="_xlnm.Print_Area" localSheetId="24">가감점!$A$1:$F$7</definedName>
    <definedName name="_xlnm.Print_Area" localSheetId="18">'개발(000)'!$A$1:$K$16</definedName>
    <definedName name="_xlnm.Print_Area" localSheetId="19">'개발(0001)'!$A$1:$J$14</definedName>
    <definedName name="_xlnm.Print_Area" localSheetId="20">'개발(0002)'!$A$1:$J$14</definedName>
    <definedName name="_xlnm.Print_Area" localSheetId="10">교육훈련!$A$1:$G$16</definedName>
    <definedName name="_xlnm.Print_Area" localSheetId="3">기술자!$A$1:$H$35</definedName>
    <definedName name="_xlnm.Print_Area" localSheetId="17">기술투자!$A$1:$O$29</definedName>
    <definedName name="_xlnm.Print_Area" localSheetId="2">배점기준!$A$1:$I$110</definedName>
    <definedName name="_xlnm.Print_Area" localSheetId="16">부실벌점!$A$1:$G$22</definedName>
    <definedName name="_xlnm.Print_Area" localSheetId="8">'분야1참여자(000)'!$A$1:$Q$12</definedName>
    <definedName name="_xlnm.Print_Area" localSheetId="6">'분야1책임자(000)'!$A$1:$Q$9</definedName>
    <definedName name="_xlnm.Print_Area" localSheetId="9">'분야2참여자(000)'!$A$1:$Q$8</definedName>
    <definedName name="_xlnm.Print_Area" localSheetId="5">'사업책임기술자(000)'!$A$1:$Q$35</definedName>
    <definedName name="_xlnm.Print_Area" localSheetId="15">신용도!$A$1:$L$16</definedName>
    <definedName name="_xlnm.Print_Area" localSheetId="12">'유사(000)'!$A$1:$N$10</definedName>
    <definedName name="_xlnm.Print_Area" localSheetId="13">'유사(0001)'!$A$1:$N$8</definedName>
    <definedName name="_xlnm.Print_Area" localSheetId="14">'유사(0002)'!$A$1:$N$10</definedName>
    <definedName name="_xlnm.Print_Area" localSheetId="11">유사용역!$A$1:$H$12</definedName>
    <definedName name="_xlnm.Print_Area" localSheetId="4">종합!$A$1:$I$30</definedName>
    <definedName name="_xlnm.Print_Area" localSheetId="1">참여업체!$B$1:$G$7</definedName>
    <definedName name="_xlnm.Print_Area" localSheetId="21">'활용(000)'!$A$1:$K$10</definedName>
    <definedName name="_xlnm.Print_Area" localSheetId="22">'활용(0001)'!$A$1:$K$14</definedName>
    <definedName name="_xlnm.Print_Area" localSheetId="23">'활용(0002)'!$A$1:$K$16</definedName>
    <definedName name="_xlnm.Print_Titles" localSheetId="19">'개발(0001)'!$2:$2</definedName>
    <definedName name="_xlnm.Print_Titles" localSheetId="20">'개발(0002)'!$2:$2</definedName>
    <definedName name="_xlnm.Print_Titles" localSheetId="10">교육훈련!$3:$3</definedName>
    <definedName name="_xlnm.Print_Titles" localSheetId="8">'분야1참여자(000)'!$1:$1</definedName>
    <definedName name="_xlnm.Print_Titles" localSheetId="6">'분야1책임자(000)'!$1:$6</definedName>
    <definedName name="_xlnm.Print_Titles" localSheetId="9">'분야2참여자(000)'!$1:$1</definedName>
    <definedName name="_xlnm.Print_Titles" localSheetId="12">'유사(000)'!$2:$3</definedName>
    <definedName name="_xlnm.Print_Titles" localSheetId="13">'유사(0001)'!$2:$3</definedName>
    <definedName name="_xlnm.Print_Titles" localSheetId="14">'유사(0002)'!$2:$3</definedName>
    <definedName name="_xlnm.Print_Titles" localSheetId="21">'활용(000)'!$2:$2</definedName>
    <definedName name="_xlnm.Print_Titles" localSheetId="22">'활용(0001)'!$2:$2</definedName>
    <definedName name="_xlnm.Print_Titles" localSheetId="23">'활용(0002)'!$2:$2</definedName>
    <definedName name="기준">신용도!$P$38</definedName>
    <definedName name="회사채">신용도!$C$21:$C$39</definedName>
  </definedNames>
  <calcPr calcId="125725"/>
</workbook>
</file>

<file path=xl/calcChain.xml><?xml version="1.0" encoding="utf-8"?>
<calcChain xmlns="http://schemas.openxmlformats.org/spreadsheetml/2006/main">
  <c r="M8" i="162"/>
  <c r="M7"/>
  <c r="M4"/>
  <c r="L9"/>
  <c r="M9" s="1"/>
  <c r="L8"/>
  <c r="L7"/>
  <c r="L6"/>
  <c r="M6" s="1"/>
  <c r="L5"/>
  <c r="M5" s="1"/>
  <c r="L4"/>
  <c r="K9"/>
  <c r="K8"/>
  <c r="K7"/>
  <c r="K6"/>
  <c r="K5"/>
  <c r="K4"/>
  <c r="M9" i="95"/>
  <c r="M6"/>
  <c r="M5"/>
  <c r="L9"/>
  <c r="L8"/>
  <c r="M8" s="1"/>
  <c r="L7"/>
  <c r="M7" s="1"/>
  <c r="L6"/>
  <c r="L5"/>
  <c r="L4"/>
  <c r="M4" s="1"/>
  <c r="L7" i="148"/>
  <c r="M7" s="1"/>
  <c r="L6"/>
  <c r="M6" s="1"/>
  <c r="L5"/>
  <c r="M5" s="1"/>
  <c r="L4"/>
  <c r="M4" s="1"/>
  <c r="K7"/>
  <c r="K6"/>
  <c r="K5"/>
  <c r="K4"/>
  <c r="K9" i="95"/>
  <c r="K8"/>
  <c r="K7"/>
  <c r="K6"/>
  <c r="K5"/>
  <c r="K4"/>
  <c r="P10" i="156"/>
  <c r="P9"/>
  <c r="P8"/>
  <c r="P7"/>
  <c r="P6"/>
  <c r="N10"/>
  <c r="N9"/>
  <c r="N8"/>
  <c r="N7"/>
  <c r="N6"/>
  <c r="P6" i="164"/>
  <c r="N6"/>
  <c r="P7" i="152"/>
  <c r="N7"/>
  <c r="N6" i="151"/>
  <c r="P6"/>
  <c r="G28" i="132"/>
  <c r="F18"/>
  <c r="F17"/>
  <c r="F16"/>
  <c r="F14"/>
  <c r="F13"/>
  <c r="F11"/>
  <c r="F10"/>
  <c r="C33" i="18"/>
  <c r="F15" i="132" s="1"/>
  <c r="C31" i="18"/>
  <c r="F28" i="132"/>
  <c r="E105" i="18"/>
  <c r="E104"/>
  <c r="E103"/>
  <c r="E102"/>
  <c r="D105"/>
  <c r="D104"/>
  <c r="D103"/>
  <c r="D102"/>
  <c r="E99"/>
  <c r="E101"/>
  <c r="E100"/>
  <c r="E98"/>
  <c r="D30"/>
  <c r="D29"/>
  <c r="D28"/>
  <c r="D27"/>
  <c r="D26"/>
  <c r="D23"/>
  <c r="D22"/>
  <c r="D21"/>
  <c r="D20"/>
  <c r="D19"/>
  <c r="F3"/>
  <c r="F34" i="7" s="1"/>
  <c r="E9" i="18"/>
  <c r="C9"/>
  <c r="H25"/>
  <c r="H28" s="1"/>
  <c r="H18"/>
  <c r="H19" s="1"/>
  <c r="G18"/>
  <c r="G19" s="1"/>
  <c r="F18"/>
  <c r="F20" s="1"/>
  <c r="H12"/>
  <c r="B4" i="132"/>
  <c r="B3"/>
  <c r="I15"/>
  <c r="I12"/>
  <c r="I11"/>
  <c r="I10"/>
  <c r="J6" i="55"/>
  <c r="J5"/>
  <c r="H5"/>
  <c r="F22" i="18" l="1"/>
  <c r="H26"/>
  <c r="F21"/>
  <c r="H30"/>
  <c r="C110"/>
  <c r="F12" i="132"/>
  <c r="H29" i="18"/>
  <c r="G27" i="132"/>
  <c r="H27" i="18"/>
  <c r="F19"/>
  <c r="F23"/>
  <c r="H20"/>
  <c r="H21"/>
  <c r="H22"/>
  <c r="H23"/>
  <c r="G20"/>
  <c r="G21"/>
  <c r="G22"/>
  <c r="G23"/>
  <c r="C6" i="9"/>
  <c r="C9" s="1"/>
  <c r="C5"/>
  <c r="C8" s="1"/>
  <c r="C4"/>
  <c r="C7" s="1"/>
  <c r="B8" i="31"/>
  <c r="B7" i="122" s="1"/>
  <c r="B8" i="32" s="1"/>
  <c r="B7" i="31"/>
  <c r="B6" i="36" s="1"/>
  <c r="B6" i="31"/>
  <c r="B5" i="36" s="1"/>
  <c r="H66" i="18"/>
  <c r="M6" i="167"/>
  <c r="K6"/>
  <c r="H6"/>
  <c r="A7" i="15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K6"/>
  <c r="H6"/>
  <c r="E9" i="9"/>
  <c r="E8"/>
  <c r="E7"/>
  <c r="E4"/>
  <c r="E5"/>
  <c r="E6"/>
  <c r="I28" i="32"/>
  <c r="I27"/>
  <c r="I26"/>
  <c r="N6"/>
  <c r="N7"/>
  <c r="N8"/>
  <c r="H7" i="149"/>
  <c r="I7" i="172"/>
  <c r="H7"/>
  <c r="J7" s="1"/>
  <c r="H4"/>
  <c r="J4" s="1"/>
  <c r="I4"/>
  <c r="H5"/>
  <c r="I5"/>
  <c r="H3"/>
  <c r="J3" s="1"/>
  <c r="I3"/>
  <c r="J10"/>
  <c r="G26" i="32" s="1"/>
  <c r="H4" i="150"/>
  <c r="H5"/>
  <c r="H6"/>
  <c r="H7"/>
  <c r="H8"/>
  <c r="H9"/>
  <c r="H3"/>
  <c r="C7" i="36"/>
  <c r="C6"/>
  <c r="C5"/>
  <c r="J16" i="171"/>
  <c r="J6" i="32" s="1"/>
  <c r="J14" i="171"/>
  <c r="K6" i="32" s="1"/>
  <c r="J7" i="171"/>
  <c r="J8"/>
  <c r="H8"/>
  <c r="H7"/>
  <c r="J6"/>
  <c r="G6" i="32" s="1"/>
  <c r="J4" i="171"/>
  <c r="C6" i="32" s="1"/>
  <c r="A1" i="171"/>
  <c r="H13" i="32"/>
  <c r="F16"/>
  <c r="G16" s="1"/>
  <c r="F17"/>
  <c r="F18"/>
  <c r="F21"/>
  <c r="F20"/>
  <c r="F19"/>
  <c r="H14" i="31"/>
  <c r="G14"/>
  <c r="F14"/>
  <c r="I7"/>
  <c r="I6"/>
  <c r="A5" i="95"/>
  <c r="A6" s="1"/>
  <c r="A7" s="1"/>
  <c r="A8" s="1"/>
  <c r="A9" s="1"/>
  <c r="K6" i="164"/>
  <c r="H6"/>
  <c r="C1" i="162"/>
  <c r="H9"/>
  <c r="K7" i="156"/>
  <c r="H7"/>
  <c r="K9"/>
  <c r="H9"/>
  <c r="K10"/>
  <c r="H10"/>
  <c r="K8"/>
  <c r="H8"/>
  <c r="K6"/>
  <c r="H6"/>
  <c r="K7" i="152"/>
  <c r="H7"/>
  <c r="I9" i="150"/>
  <c r="I8"/>
  <c r="I7"/>
  <c r="J7" s="1"/>
  <c r="I6"/>
  <c r="J6" s="1"/>
  <c r="I5"/>
  <c r="I4"/>
  <c r="I3"/>
  <c r="J3" s="1"/>
  <c r="J7" i="149"/>
  <c r="J8" s="1"/>
  <c r="F7" i="32" s="1"/>
  <c r="J3" i="149"/>
  <c r="H3"/>
  <c r="H3" i="55"/>
  <c r="C1" i="148"/>
  <c r="J14" i="150"/>
  <c r="G27" i="32" s="1"/>
  <c r="J14" i="149"/>
  <c r="J7" i="32" s="1"/>
  <c r="J12" i="149"/>
  <c r="K7" i="32" s="1"/>
  <c r="J10" i="149"/>
  <c r="E7" i="32" s="1"/>
  <c r="J6" i="149"/>
  <c r="G7" i="32" s="1"/>
  <c r="J4" i="149"/>
  <c r="C7" i="32" s="1"/>
  <c r="J12" i="150"/>
  <c r="E27" i="32" s="1"/>
  <c r="I6" i="56"/>
  <c r="H6"/>
  <c r="C1" i="95"/>
  <c r="F27" i="132"/>
  <c r="F26"/>
  <c r="F25"/>
  <c r="F24"/>
  <c r="F23"/>
  <c r="F22"/>
  <c r="F21"/>
  <c r="F20"/>
  <c r="F19"/>
  <c r="F9"/>
  <c r="F8"/>
  <c r="F7"/>
  <c r="H3" i="56"/>
  <c r="I3"/>
  <c r="H4"/>
  <c r="I4"/>
  <c r="H5"/>
  <c r="I5"/>
  <c r="H7"/>
  <c r="I7"/>
  <c r="H8"/>
  <c r="I8"/>
  <c r="H9"/>
  <c r="I9"/>
  <c r="H10"/>
  <c r="I10"/>
  <c r="H11"/>
  <c r="I11"/>
  <c r="J14"/>
  <c r="E28" i="32" s="1"/>
  <c r="J16" i="56"/>
  <c r="G28" i="32" s="1"/>
  <c r="J3" i="55"/>
  <c r="J4" s="1"/>
  <c r="C8" i="32" s="1"/>
  <c r="G8"/>
  <c r="H7" i="55"/>
  <c r="J7"/>
  <c r="J10"/>
  <c r="E8" i="32" s="1"/>
  <c r="J12" i="55"/>
  <c r="K8" i="32" s="1"/>
  <c r="J14" i="55"/>
  <c r="J8" i="32" s="1"/>
  <c r="F13"/>
  <c r="F14"/>
  <c r="F15"/>
  <c r="F5" i="122"/>
  <c r="J6" i="31" s="1"/>
  <c r="F7" i="122"/>
  <c r="J8" i="31" s="1"/>
  <c r="F11" i="122"/>
  <c r="F12"/>
  <c r="F13"/>
  <c r="F14"/>
  <c r="F15"/>
  <c r="F16"/>
  <c r="F17"/>
  <c r="F18"/>
  <c r="F19"/>
  <c r="F20"/>
  <c r="F21"/>
  <c r="E6" i="31"/>
  <c r="F6"/>
  <c r="B15"/>
  <c r="E8"/>
  <c r="F8"/>
  <c r="I8"/>
  <c r="F13"/>
  <c r="G13"/>
  <c r="I13" s="1"/>
  <c r="H13"/>
  <c r="F15"/>
  <c r="G15"/>
  <c r="H15"/>
  <c r="I15" s="1"/>
  <c r="F11" i="9"/>
  <c r="G6" i="7"/>
  <c r="G7"/>
  <c r="G18" i="132"/>
  <c r="I18" s="1"/>
  <c r="H5" i="18"/>
  <c r="H7" s="1"/>
  <c r="J9"/>
  <c r="H8" s="1"/>
  <c r="E12"/>
  <c r="F12"/>
  <c r="G12"/>
  <c r="E14"/>
  <c r="F14"/>
  <c r="G14"/>
  <c r="H14"/>
  <c r="I14"/>
  <c r="E16"/>
  <c r="F16"/>
  <c r="G16"/>
  <c r="H16"/>
  <c r="I16"/>
  <c r="E18"/>
  <c r="D37"/>
  <c r="D47"/>
  <c r="D48"/>
  <c r="E25"/>
  <c r="F25"/>
  <c r="G25"/>
  <c r="E32"/>
  <c r="F19" i="7" s="1"/>
  <c r="F32" i="18"/>
  <c r="G32"/>
  <c r="H32"/>
  <c r="I32"/>
  <c r="E34"/>
  <c r="F34"/>
  <c r="G34"/>
  <c r="H34"/>
  <c r="I34"/>
  <c r="E36"/>
  <c r="E37" s="1"/>
  <c r="E23" i="7" s="1"/>
  <c r="F36" i="18"/>
  <c r="F37" s="1"/>
  <c r="G36"/>
  <c r="G37" s="1"/>
  <c r="H36"/>
  <c r="H37" s="1"/>
  <c r="I36"/>
  <c r="I37" s="1"/>
  <c r="E43"/>
  <c r="F43"/>
  <c r="G43"/>
  <c r="H43"/>
  <c r="I43"/>
  <c r="E50"/>
  <c r="F50"/>
  <c r="G50"/>
  <c r="H50"/>
  <c r="I50"/>
  <c r="E57"/>
  <c r="F57"/>
  <c r="G57"/>
  <c r="H57"/>
  <c r="I57"/>
  <c r="E66"/>
  <c r="F66"/>
  <c r="G66"/>
  <c r="D70"/>
  <c r="E70"/>
  <c r="F70"/>
  <c r="G70"/>
  <c r="H70"/>
  <c r="I70"/>
  <c r="F72"/>
  <c r="F74"/>
  <c r="E80"/>
  <c r="F80"/>
  <c r="G80"/>
  <c r="H80"/>
  <c r="E87"/>
  <c r="F87"/>
  <c r="G87"/>
  <c r="H87"/>
  <c r="I87"/>
  <c r="E97"/>
  <c r="G26" i="132" s="1"/>
  <c r="D45" i="18"/>
  <c r="D62"/>
  <c r="D54"/>
  <c r="L6" i="32"/>
  <c r="G19"/>
  <c r="P21" i="9"/>
  <c r="P18" i="124"/>
  <c r="P23" i="19"/>
  <c r="P23" i="61"/>
  <c r="Q22" i="36"/>
  <c r="P21" i="56"/>
  <c r="P23" i="18"/>
  <c r="G60" l="1"/>
  <c r="G61"/>
  <c r="G62"/>
  <c r="G59"/>
  <c r="G58"/>
  <c r="I62"/>
  <c r="I61"/>
  <c r="I60"/>
  <c r="I59"/>
  <c r="I58"/>
  <c r="E60"/>
  <c r="E61"/>
  <c r="E62"/>
  <c r="E58"/>
  <c r="E59"/>
  <c r="F55"/>
  <c r="F54"/>
  <c r="F53"/>
  <c r="F52"/>
  <c r="F51"/>
  <c r="E28"/>
  <c r="E29"/>
  <c r="E30"/>
  <c r="E27"/>
  <c r="E26"/>
  <c r="F58"/>
  <c r="F62"/>
  <c r="F61"/>
  <c r="F60"/>
  <c r="F59"/>
  <c r="G52"/>
  <c r="G54"/>
  <c r="G55"/>
  <c r="G53"/>
  <c r="G51"/>
  <c r="F27"/>
  <c r="F30"/>
  <c r="F26"/>
  <c r="F29"/>
  <c r="F28"/>
  <c r="H55"/>
  <c r="H54"/>
  <c r="H53"/>
  <c r="H52"/>
  <c r="H51"/>
  <c r="G27"/>
  <c r="G30"/>
  <c r="G26"/>
  <c r="G29"/>
  <c r="G28"/>
  <c r="H62"/>
  <c r="H61"/>
  <c r="H60"/>
  <c r="H59"/>
  <c r="H58"/>
  <c r="I55"/>
  <c r="I54"/>
  <c r="I53"/>
  <c r="I52"/>
  <c r="I51"/>
  <c r="E54"/>
  <c r="E55"/>
  <c r="E51"/>
  <c r="E27" i="7" s="1"/>
  <c r="E52" i="18"/>
  <c r="F27" i="7" s="1"/>
  <c r="E53" i="18"/>
  <c r="G8" i="31"/>
  <c r="G6"/>
  <c r="F30" i="132"/>
  <c r="E19" i="18"/>
  <c r="E11" i="7" s="1"/>
  <c r="E23" i="18"/>
  <c r="E22"/>
  <c r="E21"/>
  <c r="E20"/>
  <c r="F11" i="7" s="1"/>
  <c r="I48" i="18"/>
  <c r="I47"/>
  <c r="I46"/>
  <c r="I45"/>
  <c r="I44"/>
  <c r="E48"/>
  <c r="E44"/>
  <c r="E45"/>
  <c r="E46"/>
  <c r="E47"/>
  <c r="F48"/>
  <c r="F47"/>
  <c r="F46"/>
  <c r="F45"/>
  <c r="F44"/>
  <c r="G48"/>
  <c r="G47"/>
  <c r="G46"/>
  <c r="G45"/>
  <c r="G44"/>
  <c r="H48"/>
  <c r="H47"/>
  <c r="H46"/>
  <c r="H45"/>
  <c r="H44"/>
  <c r="H41"/>
  <c r="H40"/>
  <c r="H39"/>
  <c r="H38"/>
  <c r="I41"/>
  <c r="I40"/>
  <c r="I39"/>
  <c r="I38"/>
  <c r="E40"/>
  <c r="E41"/>
  <c r="E38"/>
  <c r="F23" i="7" s="1"/>
  <c r="E39" i="18"/>
  <c r="F40"/>
  <c r="F38"/>
  <c r="F41"/>
  <c r="F39"/>
  <c r="G41"/>
  <c r="G40"/>
  <c r="G38"/>
  <c r="G39"/>
  <c r="G5" i="7"/>
  <c r="G7" i="132" s="1"/>
  <c r="I7" s="1"/>
  <c r="H9" i="18"/>
  <c r="D41"/>
  <c r="D46"/>
  <c r="D39"/>
  <c r="D38"/>
  <c r="D44"/>
  <c r="F5" i="36"/>
  <c r="I29" i="132" s="1"/>
  <c r="I26"/>
  <c r="C7"/>
  <c r="C12"/>
  <c r="F22" i="122"/>
  <c r="K6" i="31" s="1"/>
  <c r="B13"/>
  <c r="B5" i="122" s="1"/>
  <c r="B6" i="32" s="1"/>
  <c r="B13" s="1"/>
  <c r="H26"/>
  <c r="D60" i="18"/>
  <c r="D100" s="1"/>
  <c r="D53"/>
  <c r="D59"/>
  <c r="D99" s="1"/>
  <c r="D52"/>
  <c r="C1" i="55"/>
  <c r="B28" i="32"/>
  <c r="B19"/>
  <c r="G13"/>
  <c r="I13" s="1"/>
  <c r="J13" s="1"/>
  <c r="G24" i="132" s="1"/>
  <c r="I24" s="1"/>
  <c r="J6" i="56"/>
  <c r="I14" i="31"/>
  <c r="K13" s="1"/>
  <c r="G22" i="132" s="1"/>
  <c r="I22" s="1"/>
  <c r="J9" i="150"/>
  <c r="J5"/>
  <c r="B7" i="36"/>
  <c r="D40" i="18"/>
  <c r="E14" i="7"/>
  <c r="D55" i="18"/>
  <c r="F8" i="7"/>
  <c r="F21" s="1"/>
  <c r="E8"/>
  <c r="E21" s="1"/>
  <c r="B14" i="31"/>
  <c r="B6" i="122" s="1"/>
  <c r="B7" i="32" s="1"/>
  <c r="J10" i="56"/>
  <c r="J5" i="172"/>
  <c r="J6" s="1"/>
  <c r="C26" i="32" s="1"/>
  <c r="J8" i="172"/>
  <c r="E26" i="32" s="1"/>
  <c r="F26" s="1"/>
  <c r="L8"/>
  <c r="M6" s="1"/>
  <c r="J12" i="171"/>
  <c r="E6" i="32" s="1"/>
  <c r="J9" i="171"/>
  <c r="F6" i="32" s="1"/>
  <c r="L7"/>
  <c r="D61" i="18"/>
  <c r="D101" s="1"/>
  <c r="F14" i="7"/>
  <c r="J11" i="56"/>
  <c r="J9"/>
  <c r="J7"/>
  <c r="J4"/>
  <c r="H7" i="32"/>
  <c r="J8" i="55"/>
  <c r="F8" i="32" s="1"/>
  <c r="H8" s="1"/>
  <c r="J8" i="56"/>
  <c r="J5"/>
  <c r="J3"/>
  <c r="D6" i="32"/>
  <c r="J8" i="150"/>
  <c r="J4"/>
  <c r="L6" i="31" l="1"/>
  <c r="G21" i="132" s="1"/>
  <c r="I21" s="1"/>
  <c r="P34" i="151"/>
  <c r="P35" s="1"/>
  <c r="E20" i="7" s="1"/>
  <c r="F20" s="1"/>
  <c r="P8" i="152"/>
  <c r="P9" s="1"/>
  <c r="E24" i="7" s="1"/>
  <c r="E25" s="1"/>
  <c r="H22"/>
  <c r="G13" i="132" s="1"/>
  <c r="I13" s="1"/>
  <c r="C30"/>
  <c r="N6" i="167"/>
  <c r="P7" i="164"/>
  <c r="P8" s="1"/>
  <c r="F24" i="7" s="1"/>
  <c r="F25" s="1"/>
  <c r="H9"/>
  <c r="G8" i="132" s="1"/>
  <c r="I8" s="1"/>
  <c r="C1" i="171"/>
  <c r="B26" i="32"/>
  <c r="B16"/>
  <c r="C1" i="149"/>
  <c r="B27" i="32"/>
  <c r="J10" i="150"/>
  <c r="C27" i="32" s="1"/>
  <c r="J12" i="56"/>
  <c r="C28" i="32" s="1"/>
  <c r="I27" i="132"/>
  <c r="H6" i="32"/>
  <c r="I6" s="1"/>
  <c r="O6" s="1"/>
  <c r="G23" i="132" s="1"/>
  <c r="I23" s="1"/>
  <c r="M10" i="162"/>
  <c r="D6" i="9" s="1"/>
  <c r="M8" i="148"/>
  <c r="D5" i="9" s="1"/>
  <c r="M10" i="95"/>
  <c r="D4" i="9" s="1"/>
  <c r="H12" i="7"/>
  <c r="G9" i="132" s="1"/>
  <c r="I9" s="1"/>
  <c r="H26" i="7"/>
  <c r="G14" i="132" s="1"/>
  <c r="I14" s="1"/>
  <c r="K8" i="148"/>
  <c r="D8" i="9" s="1"/>
  <c r="K10" i="162"/>
  <c r="D9" i="9" s="1"/>
  <c r="D58" i="18"/>
  <c r="D98" s="1"/>
  <c r="D51"/>
  <c r="K10" i="95"/>
  <c r="D7" i="9" s="1"/>
  <c r="P6" i="167" l="1"/>
  <c r="P7" s="1"/>
  <c r="P8" s="1"/>
  <c r="F28" i="7" s="1"/>
  <c r="F29" s="1"/>
  <c r="D26" i="32"/>
  <c r="J26" s="1"/>
  <c r="G25" i="132" s="1"/>
  <c r="I25" s="1"/>
  <c r="P11" i="156"/>
  <c r="P12" s="1"/>
  <c r="E28" i="7" s="1"/>
  <c r="E29" s="1"/>
  <c r="H24"/>
  <c r="G16" i="132" s="1"/>
  <c r="I16" s="1"/>
  <c r="F4" i="9"/>
  <c r="H4" s="1"/>
  <c r="F7"/>
  <c r="H28" i="7" l="1"/>
  <c r="G17" i="132" s="1"/>
  <c r="I17" s="1"/>
  <c r="G7" i="9"/>
  <c r="H7" s="1"/>
  <c r="G20" i="132" s="1"/>
  <c r="I20" s="1"/>
  <c r="G19"/>
  <c r="G30" l="1"/>
  <c r="I30" s="1"/>
  <c r="I19"/>
</calcChain>
</file>

<file path=xl/comments1.xml><?xml version="1.0" encoding="utf-8"?>
<comments xmlns="http://schemas.openxmlformats.org/spreadsheetml/2006/main">
  <authors>
    <author>LH</author>
  </authors>
  <commentList>
    <comment ref="O4" authorId="0">
      <text>
        <r>
          <rPr>
            <b/>
            <sz val="11"/>
            <color indexed="81"/>
            <rFont val="돋움"/>
            <family val="3"/>
            <charset val="129"/>
          </rPr>
          <t>연약지반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계측</t>
        </r>
        <r>
          <rPr>
            <b/>
            <sz val="11"/>
            <color indexed="81"/>
            <rFont val="Tahoma"/>
            <family val="2"/>
          </rPr>
          <t xml:space="preserve"> : 100%
</t>
        </r>
        <r>
          <rPr>
            <b/>
            <sz val="11"/>
            <color indexed="81"/>
            <rFont val="돋움"/>
            <family val="3"/>
            <charset val="129"/>
          </rPr>
          <t>연약지반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계측</t>
        </r>
        <r>
          <rPr>
            <b/>
            <sz val="11"/>
            <color indexed="81"/>
            <rFont val="Tahoma"/>
            <family val="2"/>
          </rPr>
          <t xml:space="preserve"> : 60%</t>
        </r>
      </text>
    </comment>
  </commentList>
</comments>
</file>

<file path=xl/comments2.xml><?xml version="1.0" encoding="utf-8"?>
<comments xmlns="http://schemas.openxmlformats.org/spreadsheetml/2006/main">
  <authors>
    <author>LH</author>
  </authors>
  <commentList>
    <comment ref="O5" authorId="0">
      <text>
        <r>
          <rPr>
            <b/>
            <sz val="11"/>
            <color indexed="81"/>
            <rFont val="돋움"/>
            <family val="3"/>
            <charset val="129"/>
          </rPr>
          <t>연약지반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계측</t>
        </r>
        <r>
          <rPr>
            <b/>
            <sz val="11"/>
            <color indexed="81"/>
            <rFont val="Tahoma"/>
            <family val="2"/>
          </rPr>
          <t xml:space="preserve"> : 100%
</t>
        </r>
        <r>
          <rPr>
            <b/>
            <sz val="11"/>
            <color indexed="81"/>
            <rFont val="돋움"/>
            <family val="3"/>
            <charset val="129"/>
          </rPr>
          <t>연약지반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계측</t>
        </r>
        <r>
          <rPr>
            <b/>
            <sz val="11"/>
            <color indexed="81"/>
            <rFont val="Tahoma"/>
            <family val="2"/>
          </rPr>
          <t xml:space="preserve"> : 60%</t>
        </r>
      </text>
    </comment>
  </commentList>
</comments>
</file>

<file path=xl/comments3.xml><?xml version="1.0" encoding="utf-8"?>
<comments xmlns="http://schemas.openxmlformats.org/spreadsheetml/2006/main">
  <authors>
    <author>LH</author>
  </authors>
  <commentList>
    <comment ref="O4" authorId="0">
      <text>
        <r>
          <rPr>
            <b/>
            <sz val="11"/>
            <color indexed="81"/>
            <rFont val="돋움"/>
            <family val="3"/>
            <charset val="129"/>
          </rPr>
          <t>연약지반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계측</t>
        </r>
        <r>
          <rPr>
            <b/>
            <sz val="11"/>
            <color indexed="81"/>
            <rFont val="Tahoma"/>
            <family val="2"/>
          </rPr>
          <t xml:space="preserve"> : 100%
</t>
        </r>
        <r>
          <rPr>
            <b/>
            <sz val="11"/>
            <color indexed="81"/>
            <rFont val="돋움"/>
            <family val="3"/>
            <charset val="129"/>
          </rPr>
          <t>연약지반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계측</t>
        </r>
        <r>
          <rPr>
            <b/>
            <sz val="11"/>
            <color indexed="81"/>
            <rFont val="Tahoma"/>
            <family val="2"/>
          </rPr>
          <t xml:space="preserve"> : 60%</t>
        </r>
      </text>
    </comment>
  </commentList>
</comments>
</file>

<file path=xl/comments4.xml><?xml version="1.0" encoding="utf-8"?>
<comments xmlns="http://schemas.openxmlformats.org/spreadsheetml/2006/main">
  <authors>
    <author>LH</author>
  </authors>
  <commentList>
    <comment ref="O4" authorId="0">
      <text>
        <r>
          <rPr>
            <b/>
            <sz val="11"/>
            <color indexed="81"/>
            <rFont val="돋움"/>
            <family val="3"/>
            <charset val="129"/>
          </rPr>
          <t>연약지반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계측</t>
        </r>
        <r>
          <rPr>
            <b/>
            <sz val="11"/>
            <color indexed="81"/>
            <rFont val="Tahoma"/>
            <family val="2"/>
          </rPr>
          <t xml:space="preserve"> : 100%
</t>
        </r>
        <r>
          <rPr>
            <b/>
            <sz val="11"/>
            <color indexed="81"/>
            <rFont val="돋움"/>
            <family val="3"/>
            <charset val="129"/>
          </rPr>
          <t>연약지반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계측</t>
        </r>
        <r>
          <rPr>
            <b/>
            <sz val="11"/>
            <color indexed="81"/>
            <rFont val="Tahoma"/>
            <family val="2"/>
          </rPr>
          <t xml:space="preserve"> : 60%</t>
        </r>
      </text>
    </comment>
  </commentList>
</comments>
</file>

<file path=xl/comments5.xml><?xml version="1.0" encoding="utf-8"?>
<comments xmlns="http://schemas.openxmlformats.org/spreadsheetml/2006/main">
  <authors>
    <author>LH</author>
  </authors>
  <commentList>
    <comment ref="O4" authorId="0">
      <text>
        <r>
          <rPr>
            <b/>
            <sz val="11"/>
            <color indexed="81"/>
            <rFont val="돋움"/>
            <family val="3"/>
            <charset val="129"/>
          </rPr>
          <t>연약지반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계측</t>
        </r>
        <r>
          <rPr>
            <b/>
            <sz val="11"/>
            <color indexed="81"/>
            <rFont val="Tahoma"/>
            <family val="2"/>
          </rPr>
          <t xml:space="preserve"> : 100%
</t>
        </r>
        <r>
          <rPr>
            <b/>
            <sz val="11"/>
            <color indexed="81"/>
            <rFont val="돋움"/>
            <family val="3"/>
            <charset val="129"/>
          </rPr>
          <t>연약지반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계측</t>
        </r>
        <r>
          <rPr>
            <b/>
            <sz val="11"/>
            <color indexed="81"/>
            <rFont val="Tahoma"/>
            <family val="2"/>
          </rPr>
          <t xml:space="preserve"> : 60%</t>
        </r>
      </text>
    </comment>
  </commentList>
</comments>
</file>

<file path=xl/comments6.xml><?xml version="1.0" encoding="utf-8"?>
<comments xmlns="http://schemas.openxmlformats.org/spreadsheetml/2006/main">
  <authors>
    <author>LH</author>
  </authors>
  <commentList>
    <comment ref="J2" authorId="0">
      <text>
        <r>
          <rPr>
            <b/>
            <sz val="11"/>
            <color indexed="81"/>
            <rFont val="돋움"/>
            <family val="3"/>
            <charset val="129"/>
          </rPr>
          <t>연약지반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계측</t>
        </r>
        <r>
          <rPr>
            <b/>
            <sz val="11"/>
            <color indexed="81"/>
            <rFont val="Tahoma"/>
            <family val="2"/>
          </rPr>
          <t xml:space="preserve"> : 100%
</t>
        </r>
        <r>
          <rPr>
            <b/>
            <sz val="11"/>
            <color indexed="81"/>
            <rFont val="돋움"/>
            <family val="3"/>
            <charset val="129"/>
          </rPr>
          <t>연약지반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계측</t>
        </r>
        <r>
          <rPr>
            <b/>
            <sz val="11"/>
            <color indexed="81"/>
            <rFont val="Tahoma"/>
            <family val="2"/>
          </rPr>
          <t xml:space="preserve"> : 60%</t>
        </r>
      </text>
    </comment>
  </commentList>
</comments>
</file>

<file path=xl/comments7.xml><?xml version="1.0" encoding="utf-8"?>
<comments xmlns="http://schemas.openxmlformats.org/spreadsheetml/2006/main">
  <authors>
    <author>LH</author>
  </authors>
  <commentList>
    <comment ref="J2" authorId="0">
      <text>
        <r>
          <rPr>
            <b/>
            <sz val="11"/>
            <color indexed="81"/>
            <rFont val="돋움"/>
            <family val="3"/>
            <charset val="129"/>
          </rPr>
          <t>연약지반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계측</t>
        </r>
        <r>
          <rPr>
            <b/>
            <sz val="11"/>
            <color indexed="81"/>
            <rFont val="Tahoma"/>
            <family val="2"/>
          </rPr>
          <t xml:space="preserve"> : 100%
</t>
        </r>
        <r>
          <rPr>
            <b/>
            <sz val="11"/>
            <color indexed="81"/>
            <rFont val="돋움"/>
            <family val="3"/>
            <charset val="129"/>
          </rPr>
          <t>연약지반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계측</t>
        </r>
        <r>
          <rPr>
            <b/>
            <sz val="11"/>
            <color indexed="81"/>
            <rFont val="Tahoma"/>
            <family val="2"/>
          </rPr>
          <t xml:space="preserve"> : 60%</t>
        </r>
      </text>
    </comment>
  </commentList>
</comments>
</file>

<file path=xl/comments8.xml><?xml version="1.0" encoding="utf-8"?>
<comments xmlns="http://schemas.openxmlformats.org/spreadsheetml/2006/main">
  <authors>
    <author>LH</author>
  </authors>
  <commentList>
    <comment ref="J2" authorId="0">
      <text>
        <r>
          <rPr>
            <b/>
            <sz val="11"/>
            <color indexed="81"/>
            <rFont val="돋움"/>
            <family val="3"/>
            <charset val="129"/>
          </rPr>
          <t>연약지반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계측</t>
        </r>
        <r>
          <rPr>
            <b/>
            <sz val="11"/>
            <color indexed="81"/>
            <rFont val="Tahoma"/>
            <family val="2"/>
          </rPr>
          <t xml:space="preserve"> : 100%
</t>
        </r>
        <r>
          <rPr>
            <b/>
            <sz val="11"/>
            <color indexed="81"/>
            <rFont val="돋움"/>
            <family val="3"/>
            <charset val="129"/>
          </rPr>
          <t>연약지반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계측</t>
        </r>
        <r>
          <rPr>
            <b/>
            <sz val="11"/>
            <color indexed="81"/>
            <rFont val="Tahoma"/>
            <family val="2"/>
          </rPr>
          <t xml:space="preserve"> : 60%</t>
        </r>
      </text>
    </comment>
  </commentList>
</comments>
</file>

<file path=xl/sharedStrings.xml><?xml version="1.0" encoding="utf-8"?>
<sst xmlns="http://schemas.openxmlformats.org/spreadsheetml/2006/main" count="1073" uniqueCount="654">
  <si>
    <t>2001-04-30</t>
  </si>
  <si>
    <t>2006-07-29</t>
  </si>
  <si>
    <t>도시계획</t>
    <phoneticPr fontId="2" type="noConversion"/>
  </si>
  <si>
    <t xml:space="preserve">
▣근거법:택지개발촉진법
위치 : 경기도 화성시 태안읍,
        동탄면 일원
면적 : 9,036,055㎡
토질조사:611,224,900원
기본계획:701,239,000원
기본설계:1,165,010,000원
실시설계:2,138,950,000원
조경기본설계:245,170,200원
교통영향평가:177,925,000원
환경영향평가:214,214,000원
재해영향평가:100,210,000원
인구영향평가:82,962,000원
특수구조물 토질조사:
  216,044,410원
특수구조물 기본 및 실시설계:
  1,207,222,500원
교통영향평가협의:92,103,000원
버스전용차로 기본계획 및 설계:
  107,899,000원
</t>
    <phoneticPr fontId="2" type="noConversion"/>
  </si>
  <si>
    <t>소계</t>
    <phoneticPr fontId="2" type="noConversion"/>
  </si>
  <si>
    <t>토질지질 책임</t>
    <phoneticPr fontId="2" type="noConversion"/>
  </si>
  <si>
    <t>도로및공항 책임</t>
    <phoneticPr fontId="2" type="noConversion"/>
  </si>
  <si>
    <t>토목구조 책임</t>
    <phoneticPr fontId="2" type="noConversion"/>
  </si>
  <si>
    <t>상하수도 책임</t>
    <phoneticPr fontId="2" type="noConversion"/>
  </si>
  <si>
    <t>도시계획 참여</t>
    <phoneticPr fontId="2" type="noConversion"/>
  </si>
  <si>
    <t>토질지질 참여</t>
    <phoneticPr fontId="2" type="noConversion"/>
  </si>
  <si>
    <t>토목구조 참여</t>
    <phoneticPr fontId="2" type="noConversion"/>
  </si>
  <si>
    <t>도로공항 참여</t>
    <phoneticPr fontId="2" type="noConversion"/>
  </si>
  <si>
    <t xml:space="preserve">근거법:산업입지및개발에
 관한법률
면적:687,896㎡
위치:파주시교하읍문발리,
 산남리,신촌리,서패리일원
기본설계보완:68,871,000원
기본및실시설계:554,906,000원
토질조사:183,381,000원
조경기본계획:16,082,000원
교통영향평가:82,181,000원
재해영향평가:82,742,000원
현황측량:130,900,000원
배수펌프장기본및실시설계:
 584,320,000원
유량조정조기본및실시설계:
 31,410,720원
진입도로기본및실시설계:
 120,297,100원
개발계획및실시계획.인허가:
 83,725,180
</t>
    <phoneticPr fontId="58" type="noConversion"/>
  </si>
  <si>
    <t>평택오성 지방산업단지 조성사업 조사설계 용역</t>
  </si>
  <si>
    <t>참여분야</t>
    <phoneticPr fontId="2" type="noConversion"/>
  </si>
  <si>
    <t>부실벌점 내용</t>
    <phoneticPr fontId="2" type="noConversion"/>
  </si>
  <si>
    <t>2) 참여기술자 부실벌점</t>
    <phoneticPr fontId="2" type="noConversion"/>
  </si>
  <si>
    <t>성명</t>
    <phoneticPr fontId="2" type="noConversion"/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</si>
  <si>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</si>
  <si>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</si>
  <si>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</si>
  <si>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</si>
  <si>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용역기간</t>
    <phoneticPr fontId="23" type="noConversion"/>
  </si>
  <si>
    <t>비고</t>
    <phoneticPr fontId="23" type="noConversion"/>
  </si>
  <si>
    <t>소계</t>
    <phoneticPr fontId="23" type="noConversion"/>
  </si>
  <si>
    <t xml:space="preserve"> - 설계업체 근무실적 양식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</si>
  <si>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</si>
  <si>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</si>
  <si>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</si>
  <si>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>참여
 전문분야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</si>
  <si>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</si>
  <si>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</si>
  <si>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</si>
  <si>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용역
착수일</t>
    <phoneticPr fontId="23" type="noConversion"/>
  </si>
  <si>
    <t>용역
준공일</t>
    <phoneticPr fontId="23" type="noConversion"/>
  </si>
  <si>
    <t>용역기간
(일)</t>
    <phoneticPr fontId="23" type="noConversion"/>
  </si>
  <si>
    <t>참여
개시일</t>
    <phoneticPr fontId="23" type="noConversion"/>
  </si>
  <si>
    <t>참여
종료일</t>
    <phoneticPr fontId="23" type="noConversion"/>
  </si>
  <si>
    <t>참여기간
(일)</t>
    <phoneticPr fontId="23" type="noConversion"/>
  </si>
  <si>
    <t>총계</t>
    <phoneticPr fontId="23" type="noConversion"/>
  </si>
  <si>
    <t>주)</t>
    <phoneticPr fontId="23" type="noConversion"/>
  </si>
  <si>
    <t>※신고자의 실적에 해당하는 양식을  사용하여 작성합니다. 합계건수가 기술자 시트에 입력 되도록 확인합니다.</t>
    <phoneticPr fontId="23" type="noConversion"/>
  </si>
  <si>
    <t>용역실적증명서(원본 또는 사본)를 첨부하고, 실적대조를 위하여 양식에 작성된 연번을 반드시 기재하시기 바라며, 연번 순서대로 제본하여야 합니다.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</si>
  <si>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</si>
  <si>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</si>
  <si>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</si>
  <si>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용역기간</t>
    <phoneticPr fontId="23" type="noConversion"/>
  </si>
  <si>
    <t>용역
계약일</t>
    <phoneticPr fontId="23" type="noConversion"/>
  </si>
  <si>
    <t>용역
준공일</t>
    <phoneticPr fontId="23" type="noConversion"/>
  </si>
  <si>
    <t>참여기술자가 발주청 및 엔지니어 등 수행한 용역을 기초로 해당 양식을 사용하여 작성 합니다.</t>
    <phoneticPr fontId="23" type="noConversion"/>
  </si>
  <si>
    <t xml:space="preserve">    2.</t>
    <phoneticPr fontId="23" type="noConversion"/>
  </si>
  <si>
    <t>발주청에서 직접 자체설계한 실적은 감독관리건수에 포함하여 작성합니다.</t>
    <phoneticPr fontId="23" type="noConversion"/>
  </si>
  <si>
    <r>
      <t>기입란은 행 삽입,삭제가 가능하며, 행삽입,삭제시 실적이 합계에서 누락되지 않도록 반드시 확인(기술자실적 시트) 주의해야 합니다</t>
    </r>
    <r>
      <rPr>
        <sz val="10"/>
        <rFont val="돋움"/>
        <family val="3"/>
        <charset val="129"/>
      </rPr>
      <t>.</t>
    </r>
    <phoneticPr fontId="23" type="noConversion"/>
  </si>
  <si>
    <t>실적금액에 따른 건수인정기준은 공동도급비율 적용 전의 금액을 기준으로 산정하며, 건수산정 후 공동도급비율을 반영합니다.</t>
    <phoneticPr fontId="23" type="noConversion"/>
  </si>
  <si>
    <t>발주청이 발행한 실적증명서나 계약서 사본(원본대조필)으로 하되 참여기술자, 용역수행기간, 준공금액 및 공동도급업체수가 확인될 수 있어야 합니다.</t>
    <phoneticPr fontId="23" type="noConversion"/>
  </si>
  <si>
    <t>설계·시공일괄입찰 또는 대안입찰방식으로 참여하여 낙찰자 및 설계보상대상자로 지정된 경우에는 해당 발주기관이 발급한 증명서를 첨부하되 해당입찰의 낙찰금액이 확인될 수 있어야 합니다.</t>
    <phoneticPr fontId="23" type="noConversion"/>
  </si>
  <si>
    <t>기입란이 부족한 경우 행 삽입,삭제가 가능하며, 행삽입,삭제시 실적이 합계에서 누락되지 않도록 반드시 확인(유사용역 시트) 주의해야 합니다</t>
    <phoneticPr fontId="23" type="noConversion"/>
  </si>
  <si>
    <t>실적금액
(백만원)</t>
    <phoneticPr fontId="23" type="noConversion"/>
  </si>
  <si>
    <t>합계</t>
    <phoneticPr fontId="23" type="noConversion"/>
  </si>
  <si>
    <t>주)</t>
    <phoneticPr fontId="2" type="noConversion"/>
  </si>
  <si>
    <t>개발실적</t>
    <phoneticPr fontId="23" type="noConversion"/>
  </si>
  <si>
    <t>재정상태건실도 평가는 유효기간내의 회사채,기업어음,기업신용 중 한가지만 입력하면 됩니다.</t>
    <phoneticPr fontId="23" type="noConversion"/>
  </si>
  <si>
    <t>업체명</t>
    <phoneticPr fontId="2" type="noConversion"/>
  </si>
  <si>
    <t>평가</t>
    <phoneticPr fontId="2" type="noConversion"/>
  </si>
  <si>
    <t>사업책임기술자</t>
    <phoneticPr fontId="2" type="noConversion"/>
  </si>
  <si>
    <t>부실벌점</t>
    <phoneticPr fontId="2" type="noConversion"/>
  </si>
  <si>
    <t>업체</t>
    <phoneticPr fontId="2" type="noConversion"/>
  </si>
  <si>
    <t>기술자</t>
    <phoneticPr fontId="2" type="noConversion"/>
  </si>
  <si>
    <t>세부항목</t>
    <phoneticPr fontId="2" type="noConversion"/>
  </si>
  <si>
    <t>점수</t>
    <phoneticPr fontId="2" type="noConversion"/>
  </si>
  <si>
    <t>비율</t>
    <phoneticPr fontId="2" type="noConversion"/>
  </si>
  <si>
    <t>기준</t>
    <phoneticPr fontId="2" type="noConversion"/>
  </si>
  <si>
    <t>투자실적</t>
    <phoneticPr fontId="2" type="noConversion"/>
  </si>
  <si>
    <t>구분</t>
    <phoneticPr fontId="2" type="noConversion"/>
  </si>
  <si>
    <t>총 계</t>
    <phoneticPr fontId="2" type="noConversion"/>
  </si>
  <si>
    <t>등급</t>
    <phoneticPr fontId="2" type="noConversion"/>
  </si>
  <si>
    <t>특급</t>
    <phoneticPr fontId="2" type="noConversion"/>
  </si>
  <si>
    <t>고급</t>
    <phoneticPr fontId="2" type="noConversion"/>
  </si>
  <si>
    <t>중급</t>
    <phoneticPr fontId="2" type="noConversion"/>
  </si>
  <si>
    <t>경력</t>
    <phoneticPr fontId="2" type="noConversion"/>
  </si>
  <si>
    <t>실적</t>
    <phoneticPr fontId="2" type="noConversion"/>
  </si>
  <si>
    <t>신용도</t>
    <phoneticPr fontId="2" type="noConversion"/>
  </si>
  <si>
    <t>실용신안</t>
    <phoneticPr fontId="2" type="noConversion"/>
  </si>
  <si>
    <t>지분율</t>
    <phoneticPr fontId="2" type="noConversion"/>
  </si>
  <si>
    <t>1순위</t>
    <phoneticPr fontId="2" type="noConversion"/>
  </si>
  <si>
    <t>2순위</t>
  </si>
  <si>
    <t>3순위</t>
  </si>
  <si>
    <t>4순위</t>
  </si>
  <si>
    <t>5순위</t>
  </si>
  <si>
    <t>1. 등급</t>
    <phoneticPr fontId="2" type="noConversion"/>
  </si>
  <si>
    <t>2. 경력</t>
    <phoneticPr fontId="2" type="noConversion"/>
  </si>
  <si>
    <t>최소점수 =0</t>
    <phoneticPr fontId="2" type="noConversion"/>
  </si>
  <si>
    <t>5년미만</t>
    <phoneticPr fontId="2" type="noConversion"/>
  </si>
  <si>
    <t>소계</t>
    <phoneticPr fontId="2" type="noConversion"/>
  </si>
  <si>
    <t>5~10년</t>
    <phoneticPr fontId="2" type="noConversion"/>
  </si>
  <si>
    <t>10~20년</t>
    <phoneticPr fontId="2" type="noConversion"/>
  </si>
  <si>
    <t>신기술</t>
    <phoneticPr fontId="2" type="noConversion"/>
  </si>
  <si>
    <t>건수</t>
    <phoneticPr fontId="2" type="noConversion"/>
  </si>
  <si>
    <t>2주이상</t>
    <phoneticPr fontId="2" type="noConversion"/>
  </si>
  <si>
    <t>감점</t>
    <phoneticPr fontId="2" type="noConversion"/>
  </si>
  <si>
    <t>분야별 책임기술자</t>
    <phoneticPr fontId="2" type="noConversion"/>
  </si>
  <si>
    <t>분야별 참여기술자</t>
    <phoneticPr fontId="2" type="noConversion"/>
  </si>
  <si>
    <t>입찰참가제한</t>
    <phoneticPr fontId="2" type="noConversion"/>
  </si>
  <si>
    <t>기술자격정지
또는 업무정지</t>
    <phoneticPr fontId="2" type="noConversion"/>
  </si>
  <si>
    <t>기술개발 및 투자실적</t>
    <phoneticPr fontId="2" type="noConversion"/>
  </si>
  <si>
    <t>개발실적</t>
    <phoneticPr fontId="2" type="noConversion"/>
  </si>
  <si>
    <t>특허</t>
    <phoneticPr fontId="2" type="noConversion"/>
  </si>
  <si>
    <t>기간</t>
    <phoneticPr fontId="2" type="noConversion"/>
  </si>
  <si>
    <t>업무중첩도</t>
    <phoneticPr fontId="2" type="noConversion"/>
  </si>
  <si>
    <t>가감점</t>
    <phoneticPr fontId="2" type="noConversion"/>
  </si>
  <si>
    <t>교육훈련</t>
    <phoneticPr fontId="2" type="noConversion"/>
  </si>
  <si>
    <t>최근3년간(백만원)</t>
    <phoneticPr fontId="2" type="noConversion"/>
  </si>
  <si>
    <t>□ 입찰참가제한 및 업무정지(7점)</t>
    <phoneticPr fontId="2" type="noConversion"/>
  </si>
  <si>
    <t>최우수</t>
    <phoneticPr fontId="2" type="noConversion"/>
  </si>
  <si>
    <t>미제출</t>
    <phoneticPr fontId="2" type="noConversion"/>
  </si>
  <si>
    <t>우수</t>
    <phoneticPr fontId="2" type="noConversion"/>
  </si>
  <si>
    <t>보통</t>
    <phoneticPr fontId="2" type="noConversion"/>
  </si>
  <si>
    <t>미흡</t>
    <phoneticPr fontId="2" type="noConversion"/>
  </si>
  <si>
    <t>불량</t>
    <phoneticPr fontId="2" type="noConversion"/>
  </si>
  <si>
    <t>투자금액</t>
    <phoneticPr fontId="2" type="noConversion"/>
  </si>
  <si>
    <t>건설매출</t>
    <phoneticPr fontId="2" type="noConversion"/>
  </si>
  <si>
    <t>특      허</t>
    <phoneticPr fontId="2" type="noConversion"/>
  </si>
  <si>
    <t>개월</t>
    <phoneticPr fontId="2" type="noConversion"/>
  </si>
  <si>
    <t>재정상태건실도</t>
    <phoneticPr fontId="2" type="noConversion"/>
  </si>
  <si>
    <t>A-이상</t>
    <phoneticPr fontId="2" type="noConversion"/>
  </si>
  <si>
    <t>A2-이상</t>
    <phoneticPr fontId="2" type="noConversion"/>
  </si>
  <si>
    <t>C이하</t>
    <phoneticPr fontId="2" type="noConversion"/>
  </si>
  <si>
    <t>CCC+이하</t>
    <phoneticPr fontId="2" type="noConversion"/>
  </si>
  <si>
    <t>회사채</t>
    <phoneticPr fontId="2" type="noConversion"/>
  </si>
  <si>
    <t>기업어음</t>
    <phoneticPr fontId="2" type="noConversion"/>
  </si>
  <si>
    <t>기업신용</t>
    <phoneticPr fontId="2" type="noConversion"/>
  </si>
  <si>
    <t>AAA</t>
  </si>
  <si>
    <t>A1</t>
  </si>
  <si>
    <t>A2+</t>
  </si>
  <si>
    <t>A20</t>
  </si>
  <si>
    <t>A2-</t>
  </si>
  <si>
    <t>A+</t>
  </si>
  <si>
    <t>A3+</t>
  </si>
  <si>
    <t>A0</t>
  </si>
  <si>
    <t>A30</t>
  </si>
  <si>
    <t>A-</t>
  </si>
  <si>
    <t>A3-</t>
  </si>
  <si>
    <t>BBB+</t>
  </si>
  <si>
    <t>B+</t>
  </si>
  <si>
    <t>BBB0</t>
  </si>
  <si>
    <t>B0</t>
  </si>
  <si>
    <t>BBB-</t>
  </si>
  <si>
    <t>B-</t>
  </si>
  <si>
    <t>C 이하</t>
  </si>
  <si>
    <t>BB-</t>
  </si>
  <si>
    <t>CCC+ 이하</t>
  </si>
  <si>
    <t>AA+</t>
    <phoneticPr fontId="2" type="noConversion"/>
  </si>
  <si>
    <t>AA0</t>
    <phoneticPr fontId="2" type="noConversion"/>
  </si>
  <si>
    <t>AA-</t>
    <phoneticPr fontId="2" type="noConversion"/>
  </si>
  <si>
    <t>BB+</t>
    <phoneticPr fontId="2" type="noConversion"/>
  </si>
  <si>
    <t>BB0</t>
    <phoneticPr fontId="2" type="noConversion"/>
  </si>
  <si>
    <t>B+</t>
    <phoneticPr fontId="2" type="noConversion"/>
  </si>
  <si>
    <t>B0</t>
    <phoneticPr fontId="2" type="noConversion"/>
  </si>
  <si>
    <t>B-</t>
    <phoneticPr fontId="2" type="noConversion"/>
  </si>
  <si>
    <t>건수</t>
  </si>
  <si>
    <t>가중치</t>
    <phoneticPr fontId="2" type="noConversion"/>
  </si>
  <si>
    <t xml:space="preserve">  * 활용실적에 따른 가중치는 활용건수, 활용금액 중 하나의 조건을 만족하면 인정</t>
    <phoneticPr fontId="2" type="noConversion"/>
  </si>
  <si>
    <t>3.실적</t>
    <phoneticPr fontId="2" type="noConversion"/>
  </si>
  <si>
    <t>유사용역(회사)</t>
    <phoneticPr fontId="2" type="noConversion"/>
  </si>
  <si>
    <t>A-미만BBB-이상</t>
    <phoneticPr fontId="2" type="noConversion"/>
  </si>
  <si>
    <t>A2-미만A3+이상</t>
    <phoneticPr fontId="2" type="noConversion"/>
  </si>
  <si>
    <t>BBB-미만B-이상</t>
    <phoneticPr fontId="2" type="noConversion"/>
  </si>
  <si>
    <t>A3+미만B-이상</t>
    <phoneticPr fontId="2" type="noConversion"/>
  </si>
  <si>
    <t>정지기간(일)</t>
    <phoneticPr fontId="2" type="noConversion"/>
  </si>
  <si>
    <t>비율평균</t>
    <phoneticPr fontId="2" type="noConversion"/>
  </si>
  <si>
    <t>적용</t>
    <phoneticPr fontId="2" type="noConversion"/>
  </si>
  <si>
    <t>항목</t>
    <phoneticPr fontId="2" type="noConversion"/>
  </si>
  <si>
    <t>비고</t>
    <phoneticPr fontId="2" type="noConversion"/>
  </si>
  <si>
    <t>항      목</t>
    <phoneticPr fontId="2" type="noConversion"/>
  </si>
  <si>
    <t>1. 건수</t>
    <phoneticPr fontId="2" type="noConversion"/>
  </si>
  <si>
    <t>2. 금액</t>
    <phoneticPr fontId="2" type="noConversion"/>
  </si>
  <si>
    <t>CCC+ 이하</t>
    <phoneticPr fontId="2" type="noConversion"/>
  </si>
  <si>
    <t>활용실적</t>
    <phoneticPr fontId="2" type="noConversion"/>
  </si>
  <si>
    <t>활용건수(건)</t>
    <phoneticPr fontId="2" type="noConversion"/>
  </si>
  <si>
    <t>활용금액(억원)</t>
    <phoneticPr fontId="2" type="noConversion"/>
  </si>
  <si>
    <t>1주이상</t>
    <phoneticPr fontId="2" type="noConversion"/>
  </si>
  <si>
    <t>□ 재정상태 건실도- 신용평가등급(3점)</t>
    <phoneticPr fontId="2" type="noConversion"/>
  </si>
  <si>
    <t>업체별</t>
    <phoneticPr fontId="2" type="noConversion"/>
  </si>
  <si>
    <t>□ 개발실적(2점)</t>
    <phoneticPr fontId="2" type="noConversion"/>
  </si>
  <si>
    <t>□ 활용실적(3점)</t>
    <phoneticPr fontId="2" type="noConversion"/>
  </si>
  <si>
    <t>배점</t>
    <phoneticPr fontId="2" type="noConversion"/>
  </si>
  <si>
    <t>1. 기술자 평가</t>
    <phoneticPr fontId="2" type="noConversion"/>
  </si>
  <si>
    <t>2. 유사용역 수행실적(15점)</t>
    <phoneticPr fontId="2" type="noConversion"/>
  </si>
  <si>
    <t>번호</t>
    <phoneticPr fontId="23" type="noConversion"/>
  </si>
  <si>
    <t>비고</t>
    <phoneticPr fontId="23" type="noConversion"/>
  </si>
  <si>
    <t>종류</t>
  </si>
  <si>
    <t>번호</t>
  </si>
  <si>
    <t>기술명</t>
  </si>
  <si>
    <t>경과기간</t>
  </si>
  <si>
    <t>유효기간</t>
  </si>
  <si>
    <t>최초출원인</t>
    <phoneticPr fontId="23" type="noConversion"/>
  </si>
  <si>
    <t>출원
인수</t>
    <phoneticPr fontId="23" type="noConversion"/>
  </si>
  <si>
    <t>신기술 소계</t>
    <phoneticPr fontId="23" type="noConversion"/>
  </si>
  <si>
    <t>지정(출원)일</t>
    <phoneticPr fontId="23" type="noConversion"/>
  </si>
  <si>
    <t>실용신안</t>
    <phoneticPr fontId="23" type="noConversion"/>
  </si>
  <si>
    <t xml:space="preserve"> 특허 20년미만 소계</t>
    <phoneticPr fontId="23" type="noConversion"/>
  </si>
  <si>
    <t>특허 10년미만 소계</t>
    <phoneticPr fontId="23" type="noConversion"/>
  </si>
  <si>
    <t>금액
가중치</t>
    <phoneticPr fontId="23" type="noConversion"/>
  </si>
  <si>
    <t>건수
가중치</t>
    <phoneticPr fontId="23" type="noConversion"/>
  </si>
  <si>
    <t>실적
건수</t>
    <phoneticPr fontId="23" type="noConversion"/>
  </si>
  <si>
    <t>번호</t>
    <phoneticPr fontId="23" type="noConversion"/>
  </si>
  <si>
    <t>비고</t>
    <phoneticPr fontId="23" type="noConversion"/>
  </si>
  <si>
    <t>3. 신용도(10점)</t>
    <phoneticPr fontId="2" type="noConversion"/>
  </si>
  <si>
    <t>4. 기술개발 및 투자실적(15점)</t>
    <phoneticPr fontId="2" type="noConversion"/>
  </si>
  <si>
    <t>6. 가감점</t>
    <phoneticPr fontId="2" type="noConversion"/>
  </si>
  <si>
    <t>PQ 평가표 작성 요령</t>
    <phoneticPr fontId="2" type="noConversion"/>
  </si>
  <si>
    <t>주) 1.</t>
    <phoneticPr fontId="23" type="noConversion"/>
  </si>
  <si>
    <t>회사채</t>
    <phoneticPr fontId="2" type="noConversion"/>
  </si>
  <si>
    <t xml:space="preserve">            란을 직접입력합니다. </t>
    <phoneticPr fontId="23" type="noConversion"/>
  </si>
  <si>
    <t xml:space="preserve">     2.</t>
    <phoneticPr fontId="2" type="noConversion"/>
  </si>
  <si>
    <t>기술개요</t>
    <phoneticPr fontId="23" type="noConversion"/>
  </si>
  <si>
    <t xml:space="preserve">     3.</t>
  </si>
  <si>
    <t xml:space="preserve"> 회사채(또는 기업어음)에 대한 신용평가등급 및 기업신용평가에 따른 평점이 다른 경우에는 높은 평점으로 평가하며, 등급확인서를 제출하지 않은 경우에는 0점으로 평가합니다.</t>
    <phoneticPr fontId="2" type="noConversion"/>
  </si>
  <si>
    <t>     </t>
    <phoneticPr fontId="2" type="noConversion"/>
  </si>
  <si>
    <t>증빙서류는 공인회계사 또는 세무사가 증명한 최근 3회계년 투자실적입니다.</t>
    <phoneticPr fontId="23" type="noConversion"/>
  </si>
  <si>
    <t>(단, 투자실적에서 R&amp;D사업 참여실적에 적용된 실적금액은 제외)</t>
    <phoneticPr fontId="23" type="noConversion"/>
  </si>
  <si>
    <t>주) 1.</t>
    <phoneticPr fontId="23" type="noConversion"/>
  </si>
  <si>
    <t>1. 점수입력시              색으로 표시된 부분에 입력하도록 하고, 산식으로 계산된 부분은 입력하지 않습니다.</t>
    <phoneticPr fontId="2" type="noConversion"/>
  </si>
  <si>
    <t>년도별</t>
    <phoneticPr fontId="2" type="noConversion"/>
  </si>
  <si>
    <t>종류</t>
    <phoneticPr fontId="23" type="noConversion"/>
  </si>
  <si>
    <t>기술명</t>
    <phoneticPr fontId="2" type="noConversion"/>
  </si>
  <si>
    <t>경과기간
가중치</t>
    <phoneticPr fontId="23" type="noConversion"/>
  </si>
  <si>
    <t>실적
금액
(백만원)</t>
    <phoneticPr fontId="23" type="noConversion"/>
  </si>
  <si>
    <t>점수</t>
    <phoneticPr fontId="23" type="noConversion"/>
  </si>
  <si>
    <t>신기술</t>
    <phoneticPr fontId="23" type="noConversion"/>
  </si>
  <si>
    <t>특허</t>
    <phoneticPr fontId="23" type="noConversion"/>
  </si>
  <si>
    <t>특허 소계</t>
    <phoneticPr fontId="23" type="noConversion"/>
  </si>
  <si>
    <t>실용신안 소계</t>
    <phoneticPr fontId="23" type="noConversion"/>
  </si>
  <si>
    <t>건설신기술</t>
    <phoneticPr fontId="23" type="noConversion"/>
  </si>
  <si>
    <t>특허 5년미만 소계</t>
    <phoneticPr fontId="23" type="noConversion"/>
  </si>
  <si>
    <t>실용신안 10년미만 소계</t>
    <phoneticPr fontId="23" type="noConversion"/>
  </si>
  <si>
    <t>실용신안 5년미만 소계</t>
    <phoneticPr fontId="23" type="noConversion"/>
  </si>
  <si>
    <t>입찰공고일 :</t>
    <phoneticPr fontId="23" type="noConversion"/>
  </si>
  <si>
    <t>주) 1.</t>
    <phoneticPr fontId="23" type="noConversion"/>
  </si>
  <si>
    <t>증빙서류 좌측에 연번을 반드시 기재후 연번순서대로 제본하여야 합니다.</t>
    <phoneticPr fontId="23" type="noConversion"/>
  </si>
  <si>
    <t xml:space="preserve"> 2.</t>
    <phoneticPr fontId="23" type="noConversion"/>
  </si>
  <si>
    <t>경과기간은 출원일로부터 경과기간을 기재해야 하며, 2인이상 출원시 출원인수로 나누어 산정한 건수로 산정되어집니다.</t>
    <phoneticPr fontId="23" type="noConversion"/>
  </si>
  <si>
    <t xml:space="preserve"> 3.</t>
    <phoneticPr fontId="23" type="noConversion"/>
  </si>
  <si>
    <t>증빙서류는 최근 1월 이내에 관할기관에서 발행한 등본이어야 합니다.</t>
    <phoneticPr fontId="23" type="noConversion"/>
  </si>
  <si>
    <t>준공
금액
(백만원)</t>
    <phoneticPr fontId="2" type="noConversion"/>
  </si>
  <si>
    <t>지정
번호</t>
    <phoneticPr fontId="23" type="noConversion"/>
  </si>
  <si>
    <t>배점기준</t>
    <phoneticPr fontId="2" type="noConversion"/>
  </si>
  <si>
    <t>계</t>
  </si>
  <si>
    <t>평가대상 인원수</t>
    <phoneticPr fontId="2" type="noConversion"/>
  </si>
  <si>
    <t>사업수행능력평가 참가업체</t>
    <phoneticPr fontId="2" type="noConversion"/>
  </si>
  <si>
    <t>과업참여기간이 30일 이상인 용역 참여건의 참여기간을 전체 계약기간 중 실제 참여기간에 대한 비율로 평가합니다.
다만, 최대용역기간은 24개월을 초과할 수 없도록 산식이 되어 있으며, 참여개월수 또한 24개월을 초과할 수 없습니다.
예를 들어 실제 용역기간이 48개월이고, 그 중에 24개월만 참여한 경우에는 비율 100% 적용을 받습니다.</t>
    <phoneticPr fontId="23" type="noConversion"/>
  </si>
  <si>
    <t>용역실적증명서의 참여기술자 명단이 누락 되었거나, 참여기술자 명단에 해당 참여기술자가 누락된 경우에는 해당실적을 인정하지 않습니다.</t>
    <phoneticPr fontId="23" type="noConversion"/>
  </si>
  <si>
    <t>실적건수
(건)</t>
    <phoneticPr fontId="2" type="noConversion"/>
  </si>
  <si>
    <t>실적금액
(억원)</t>
    <phoneticPr fontId="2" type="noConversion"/>
  </si>
  <si>
    <t>용역중지기간은 용역기간 및 참여기간에 포함시키지 않습니다.</t>
    <phoneticPr fontId="23" type="noConversion"/>
  </si>
  <si>
    <t>면적가중치적용</t>
    <phoneticPr fontId="2" type="noConversion"/>
  </si>
  <si>
    <t>기준면적</t>
    <phoneticPr fontId="2" type="noConversion"/>
  </si>
  <si>
    <t>발주면적</t>
    <phoneticPr fontId="2" type="noConversion"/>
  </si>
  <si>
    <t>면적가중치</t>
    <phoneticPr fontId="2" type="noConversion"/>
  </si>
  <si>
    <t>발주금액</t>
    <phoneticPr fontId="2" type="noConversion"/>
  </si>
  <si>
    <t>면적기준</t>
    <phoneticPr fontId="2" type="noConversion"/>
  </si>
  <si>
    <t>보정계수</t>
    <phoneticPr fontId="2" type="noConversion"/>
  </si>
  <si>
    <t>직선보간법적용</t>
    <phoneticPr fontId="2" type="noConversion"/>
  </si>
  <si>
    <t>소계</t>
    <phoneticPr fontId="2" type="noConversion"/>
  </si>
  <si>
    <t>분야별책임기술자</t>
    <phoneticPr fontId="2" type="noConversion"/>
  </si>
  <si>
    <t>건별산정기준</t>
    <phoneticPr fontId="2" type="noConversion"/>
  </si>
  <si>
    <t>기술자</t>
    <phoneticPr fontId="2" type="noConversion"/>
  </si>
  <si>
    <t>보정계수적용금액</t>
    <phoneticPr fontId="2" type="noConversion"/>
  </si>
  <si>
    <t>부실벌점 현황</t>
    <phoneticPr fontId="2" type="noConversion"/>
  </si>
  <si>
    <t>1) 참여업체 부실벌점</t>
    <phoneticPr fontId="2" type="noConversion"/>
  </si>
  <si>
    <t>공동도급인 경우에는 업체명과 각 해당 지분율을 입력합니다.</t>
    <phoneticPr fontId="2" type="noConversion"/>
  </si>
  <si>
    <t>항     목</t>
    <phoneticPr fontId="2" type="noConversion"/>
  </si>
  <si>
    <t>산   식</t>
    <phoneticPr fontId="2" type="noConversion"/>
  </si>
  <si>
    <t>분야별책임기술자</t>
    <phoneticPr fontId="2" type="noConversion"/>
  </si>
  <si>
    <t>사업책임</t>
    <phoneticPr fontId="2" type="noConversion"/>
  </si>
  <si>
    <t>참여기술자 
전문분야 별 비율</t>
    <phoneticPr fontId="2" type="noConversion"/>
  </si>
  <si>
    <t>주)1.</t>
    <phoneticPr fontId="23" type="noConversion"/>
  </si>
  <si>
    <t>위 양식은 단지조성공사 설계용역에 해당하며, 2억원 실적기준이 적용되지 않는 용역의 경우에는 양식을 수정하여 작성바랍니다. 단, 최종 점수 셀은 유지해야 점수가 합산되오니 주의 바랍니다.</t>
    <phoneticPr fontId="23" type="noConversion"/>
  </si>
  <si>
    <t>참여기술자</t>
    <phoneticPr fontId="2" type="noConversion"/>
  </si>
  <si>
    <t>우수(하위)업체</t>
    <phoneticPr fontId="2" type="noConversion"/>
  </si>
  <si>
    <t>우수업체</t>
    <phoneticPr fontId="2" type="noConversion"/>
  </si>
  <si>
    <t>하위업체</t>
    <phoneticPr fontId="2" type="noConversion"/>
  </si>
  <si>
    <t>+1</t>
    <phoneticPr fontId="2" type="noConversion"/>
  </si>
  <si>
    <t>○ 교육훈련 및 전차용역(2점)</t>
    <phoneticPr fontId="2" type="noConversion"/>
  </si>
  <si>
    <t>구 분</t>
    <phoneticPr fontId="2" type="noConversion"/>
  </si>
  <si>
    <t>항목</t>
    <phoneticPr fontId="2" type="noConversion"/>
  </si>
  <si>
    <t>등급</t>
    <phoneticPr fontId="2" type="noConversion"/>
  </si>
  <si>
    <t>이적계수</t>
    <phoneticPr fontId="2" type="noConversion"/>
  </si>
  <si>
    <t>평가</t>
    <phoneticPr fontId="2" type="noConversion"/>
  </si>
  <si>
    <t>사업책임기술자</t>
    <phoneticPr fontId="2" type="noConversion"/>
  </si>
  <si>
    <t>특급</t>
    <phoneticPr fontId="2" type="noConversion"/>
  </si>
  <si>
    <t>기술능력</t>
    <phoneticPr fontId="2" type="noConversion"/>
  </si>
  <si>
    <t>업무관리</t>
    <phoneticPr fontId="2" type="noConversion"/>
  </si>
  <si>
    <t>분야별 책임기술자</t>
    <phoneticPr fontId="2" type="noConversion"/>
  </si>
  <si>
    <t>점수</t>
    <phoneticPr fontId="2" type="noConversion"/>
  </si>
  <si>
    <t>분야별 참여기술자</t>
    <phoneticPr fontId="2" type="noConversion"/>
  </si>
  <si>
    <t>능력</t>
    <phoneticPr fontId="2" type="noConversion"/>
  </si>
  <si>
    <t>경력</t>
    <phoneticPr fontId="2" type="noConversion"/>
  </si>
  <si>
    <t>실적</t>
    <phoneticPr fontId="2" type="noConversion"/>
  </si>
  <si>
    <t>교육훈련(1점)</t>
    <phoneticPr fontId="2" type="noConversion"/>
  </si>
  <si>
    <t>2주이상</t>
    <phoneticPr fontId="2" type="noConversion"/>
  </si>
  <si>
    <t>1주이상</t>
    <phoneticPr fontId="2" type="noConversion"/>
  </si>
  <si>
    <t>전차용역범위</t>
    <phoneticPr fontId="2" type="noConversion"/>
  </si>
  <si>
    <t>시간경과</t>
    <phoneticPr fontId="2" type="noConversion"/>
  </si>
  <si>
    <t>참여기술자 교육실적</t>
    <phoneticPr fontId="2" type="noConversion"/>
  </si>
  <si>
    <t>참여분야</t>
    <phoneticPr fontId="2" type="noConversion"/>
  </si>
  <si>
    <t>성     명</t>
    <phoneticPr fontId="2" type="noConversion"/>
  </si>
  <si>
    <t>교육과정명</t>
    <phoneticPr fontId="2" type="noConversion"/>
  </si>
  <si>
    <t>교육기간</t>
    <phoneticPr fontId="2" type="noConversion"/>
  </si>
  <si>
    <t>교육기관</t>
    <phoneticPr fontId="2" type="noConversion"/>
  </si>
  <si>
    <t>평점</t>
    <phoneticPr fontId="2" type="noConversion"/>
  </si>
  <si>
    <t>부실벌점</t>
    <phoneticPr fontId="2" type="noConversion"/>
  </si>
  <si>
    <t>업체</t>
    <phoneticPr fontId="2" type="noConversion"/>
  </si>
  <si>
    <t>우수(하위)
용역업자</t>
    <phoneticPr fontId="2" type="noConversion"/>
  </si>
  <si>
    <t>평 가</t>
    <phoneticPr fontId="2" type="noConversion"/>
  </si>
  <si>
    <t>-0.5</t>
    <phoneticPr fontId="2" type="noConversion"/>
  </si>
  <si>
    <t>2.기술능력</t>
    <phoneticPr fontId="2" type="noConversion"/>
  </si>
  <si>
    <t>3.업무관리능력</t>
    <phoneticPr fontId="2" type="noConversion"/>
  </si>
  <si>
    <t>4. 경력</t>
    <phoneticPr fontId="2" type="noConversion"/>
  </si>
  <si>
    <t>5. 실적</t>
    <phoneticPr fontId="2" type="noConversion"/>
  </si>
  <si>
    <t>1.등급</t>
    <phoneticPr fontId="2" type="noConversion"/>
  </si>
  <si>
    <t xml:space="preserve">2. 각 실적 입력 시트에  </t>
    <phoneticPr fontId="2" type="noConversion"/>
  </si>
  <si>
    <t>3. 각 기술자별 시트의 유사용역 제외금액란에는 공고시 유사용역 범위 외에 해당하는 용역금액을 기입합니다.</t>
    <phoneticPr fontId="2" type="noConversion"/>
  </si>
  <si>
    <t>4. 만약 평가지침과 본 평가표 양식의 차이가 발생할 시에는 평가지침의 내용을 따릅니다.</t>
    <phoneticPr fontId="2" type="noConversion"/>
  </si>
  <si>
    <t xml:space="preserve">6. 평가부서에서는 업체에서 제출한 작성표를 근거로 관련 증빙자료 검증 후 점수를 조정할 수 있습니다. </t>
    <phoneticPr fontId="2" type="noConversion"/>
  </si>
  <si>
    <t>7. 엑셀수식오류 및 업체의 양식임의변경으로 발생될 수 있는 오류에 대하여는 당사에서 책임지지 않으니, 
    업체산정점수와 엑셀산출점수를 확인 후 제출바랍니다.</t>
    <phoneticPr fontId="2" type="noConversion"/>
  </si>
  <si>
    <t>8. 본 엑셀양식은 가로인쇄로 작성되어 있으며  인쇄후 평가서 제본시에는 접지않고 세로로 편철하여 제출하시기 바랍니다.</t>
    <phoneticPr fontId="2" type="noConversion"/>
  </si>
  <si>
    <t>9. 추가로 증빙자료의 총괄 설명이 필요할시에는 임의양식으로 작성제출 하시기 바랍니다.</t>
    <phoneticPr fontId="2" type="noConversion"/>
  </si>
  <si>
    <t>색으로 표시된 셀은 집계표의 참조셀이므로 절대로 삭제하면 안됩니다.</t>
    <phoneticPr fontId="2" type="noConversion"/>
  </si>
  <si>
    <t>20점 이상</t>
    <phoneticPr fontId="2" type="noConversion"/>
  </si>
  <si>
    <t>1점이상 2점미만</t>
    <phoneticPr fontId="2" type="noConversion"/>
  </si>
  <si>
    <t>2점이상 5점미만</t>
    <phoneticPr fontId="2" type="noConversion"/>
  </si>
  <si>
    <t>5점이상 10점미만</t>
    <phoneticPr fontId="2" type="noConversion"/>
  </si>
  <si>
    <t>10점이상 15점미만</t>
    <phoneticPr fontId="2" type="noConversion"/>
  </si>
  <si>
    <t>15점이상 20점미만</t>
    <phoneticPr fontId="2" type="noConversion"/>
  </si>
  <si>
    <t>영향평가, 기본및 실시설계, 실시계획 등의 유사용역 외의 실적에 해당금액은 유사용역 제외금액에 입력합니다.</t>
    <phoneticPr fontId="23" type="noConversion"/>
  </si>
  <si>
    <t xml:space="preserve">업체의 실적금액은 금번 시행하는 용역의 지침상 인정하는 범위에 해당하는 금액만을 실적으로 인정합니다. 
발주청에서 시행한 지구단위계획용역 또는 과업내용 중 지구단위계획이 포함된 용역으로서 
기본계획, 개발계획용역을 같이 수행한 경우에는 기본계획, 개발계획의 실적금액(설계관련 실적제외)을 모두 인정합니다. 
단, 과업포함여부 확인은 발주청에서 발급한 실적증명서 상 과업내용으로 명확하게 명시된 경우에 한하여 인정합니다. </t>
    <phoneticPr fontId="23" type="noConversion"/>
  </si>
  <si>
    <t>5.</t>
    <phoneticPr fontId="23" type="noConversion"/>
  </si>
  <si>
    <t>6.</t>
    <phoneticPr fontId="23" type="noConversion"/>
  </si>
  <si>
    <t>7.</t>
    <phoneticPr fontId="23" type="noConversion"/>
  </si>
  <si>
    <t>3,</t>
    <phoneticPr fontId="23" type="noConversion"/>
  </si>
  <si>
    <t>4,</t>
    <phoneticPr fontId="23" type="noConversion"/>
  </si>
  <si>
    <t>□ 투자실적(10점)</t>
    <phoneticPr fontId="2" type="noConversion"/>
  </si>
  <si>
    <t xml:space="preserve">근거법: 택지개발촉진법 </t>
    <phoneticPr fontId="23" type="noConversion"/>
  </si>
  <si>
    <t>인천도시공사</t>
  </si>
  <si>
    <t>경기도시공사</t>
  </si>
  <si>
    <t>금곡지구 택지개발사업 조사설계용역</t>
  </si>
  <si>
    <t>괴산발효식품농공단지실시설계용역</t>
  </si>
  <si>
    <t>괴산군</t>
  </si>
  <si>
    <t>전차용역 (1점)
(배점한도)</t>
    <phoneticPr fontId="2" type="noConversion"/>
  </si>
  <si>
    <t xml:space="preserve"> </t>
    <phoneticPr fontId="2" type="noConversion"/>
  </si>
  <si>
    <t>참여
지분율</t>
    <phoneticPr fontId="2" type="noConversion"/>
  </si>
  <si>
    <t>ㄱ 형 perfobond리브 전단연결재를 적용한 콘크리트 충전강관거더 교량 시공기술</t>
  </si>
  <si>
    <t>강관 내·외부 또는 내부에 ㄱ형 돌기를 갖는 부착보강재(perfobond리브 전단열재)를 설치하고 콘크리트를 강관에 충전함으로써 충전콘크리트 또는 바닥판과 강관간의 합성거동효과 증대로 거더의 휨내력을 증진시킨 CFT(Concrete Filled Tubular)거더 교량 시공기술이다</t>
  </si>
  <si>
    <t>특허</t>
  </si>
  <si>
    <t xml:space="preserve">▣근거법:산업입지및개발에관한법률
위치:경기도 평택시 오성면 양교리,
 청북면 토진.후사리 일원
면적:600,978㎡ 
토질조사및시험:46,594,900원 
에너지사용계획:38,326,000원
기본계획:158,479,200원
기본및실시설계:886,882,700원
광역교통개선대책:22,899,800원
도시기본계획(변경)수립:
88,330,000원
환경영향평가:256,183,400원
사전재해영향성검토:18,969,500원
교통영향평가:137,575,900원
측량:28,411,900원
재해영향평가:50,563,700원
진입도로설계:124,072,300원
인구영향평가:45,497,100원
농업생산기반시설정비:
265,546,900원
</t>
    <phoneticPr fontId="58" type="noConversion"/>
  </si>
  <si>
    <t xml:space="preserve">근거법:택지개발촉진법
면적:A지구:589,570.3㎡
     B지구:217,750㎡
A지구
기본계획:96,913,200원
기본및실시설계:49,638,160원
특수구조물실시설계:
 607,513,000원
지반조사비:100,053,000원
에너지사용계획:65,565,000원
지구단위계획:163,587,000원
문화재지표조사:24,213,440원
추가설계용역비:224,485,879원
손해배상공제료:6,887,321원
부가가치세:127,141,800원
B지구
기본계획:37,412,100원
기본및실시설계:159,323,911원
지반조사비:21,787,400원
지구단위계획:58,914,200원
문화재지표조사:8,758,800원
손해배상공제료:771,658원
추가설계용역비:42,017,931월
부가가치세:31,434,200원
</t>
    <phoneticPr fontId="58" type="noConversion"/>
  </si>
  <si>
    <t>김포한강지구 택지개발사업 조사설계용역</t>
  </si>
  <si>
    <t xml:space="preserve">근거법:택지개발촉진법
위치:경기김포시운양동일원
면적:10,872,190.7㎡
 (연약지반:4,016,000㎡)
토질조사(시추조사338공)
 :1,128,751,800원
기본계획:1,331,973,500원
기본및실시설계
 :6,192,959,300원
조경기본계획:119,732,800원
에너지사용계획:198,631,400원
용역손해보험료:27,283,300원
지구지정제안서:23,852,400원
특수구조물기본및실시설계:
 2,108,506,400원
송전설로이설:161,502,000원
</t>
    <phoneticPr fontId="58" type="noConversion"/>
  </si>
  <si>
    <t xml:space="preserve">근거법:산업입지및개발에관한법률
면적:12,018,189㎡
위치:충청남도당진군석문면삼봉리,
 고대면성산리일원및해면 일부지역
기본계획:582,878,000원
지구단위계획:345,070,000원
기본및실시설계(특수구조물포함):
7,329,819,000원
조경기본계획:155,661,000원 
토질조사:1,104,477,000원
에너지사용계획:190,735,000원
매립재확보방안검토:182,600,000원
</t>
    <phoneticPr fontId="58" type="noConversion"/>
  </si>
  <si>
    <t>김포한강지구 택지개발사업 지구단위계획 및 경관계획수립 용역</t>
  </si>
  <si>
    <t xml:space="preserve">근거법:택지개발촉진법,
 국토의계획및이용에관한법률
위치:경기도김포시운양동일원
면적:10,872,190.7㎡
지구단위계획부문:
 1,049,488,176원
경관계획부문:641,483,824원
</t>
    <phoneticPr fontId="58" type="noConversion"/>
  </si>
  <si>
    <t>토질지질참여기술자 실적</t>
    <phoneticPr fontId="23" type="noConversion"/>
  </si>
  <si>
    <t>석문국가산업단지 개발사업 조사설계용역</t>
    <phoneticPr fontId="23" type="noConversion"/>
  </si>
  <si>
    <t>관련근거법:산업입지및개발에관한법률
면적:12,018,189㎡</t>
    <phoneticPr fontId="23" type="noConversion"/>
  </si>
  <si>
    <t>한국토지주택공사당진사업본부</t>
    <phoneticPr fontId="23" type="noConversion"/>
  </si>
  <si>
    <t>대구신서지구 택지개발사업 조사설계용역</t>
    <phoneticPr fontId="23" type="noConversion"/>
  </si>
  <si>
    <t>관련근거법:택지개발촉진법, 공공기관 지방이전에
따른 혁신도시건설 및 지원에 관한 특별법
면적:4,216,496㎡</t>
    <phoneticPr fontId="23" type="noConversion"/>
  </si>
  <si>
    <t>한국토지주택공사대구경북지역본부</t>
    <phoneticPr fontId="23" type="noConversion"/>
  </si>
  <si>
    <t>인천경제자유구역 영종하늘도시 개발사업 조사설계용역(1단계)</t>
    <phoneticPr fontId="23" type="noConversion"/>
  </si>
  <si>
    <t>관련근거법:경제자유구역의지정및운영에관한특별법
면적:15,067,747㎡</t>
    <phoneticPr fontId="23" type="noConversion"/>
  </si>
  <si>
    <t>한국토지주택공사 청라영종사업본부</t>
    <phoneticPr fontId="23" type="noConversion"/>
  </si>
  <si>
    <t>행복도시 첫마을사업 도시조성공사 설계용역</t>
    <phoneticPr fontId="23" type="noConversion"/>
  </si>
  <si>
    <t>·관련근거법:행정중심 복합도시건설을 위한 특별법
·면적:1,130,000㎡</t>
    <phoneticPr fontId="23" type="noConversion"/>
  </si>
  <si>
    <t>강관말뚝과 PHC말뚝을 결합구로 용접시킨 매입형 복합말뚝(HCP:Hybrid Composite Pile)의 설계 및 시공 방법</t>
    <phoneticPr fontId="23" type="noConversion"/>
  </si>
  <si>
    <t>거더 단부의 상부에 긴장재의 이완과 재긴장이 가능한 정착시스템을 이용한 프리스트레스트 콘크리트 거더 공법</t>
    <phoneticPr fontId="23" type="noConversion"/>
  </si>
  <si>
    <t>PSC I형 거더의 상연에 강판을 매설하고 부모멘트 구간에 강판 및 강선을 연결한 교량의 연속화 공법</t>
    <phoneticPr fontId="2" type="noConversion"/>
  </si>
  <si>
    <t>1점미만 (감점없음)</t>
    <phoneticPr fontId="2" type="noConversion"/>
  </si>
  <si>
    <t>1점미만 (감점없음)</t>
    <phoneticPr fontId="2" type="noConversion"/>
  </si>
  <si>
    <t xml:space="preserve"> - 개발계획</t>
    <phoneticPr fontId="23" type="noConversion"/>
  </si>
  <si>
    <t>강원발전연구원</t>
    <phoneticPr fontId="23" type="noConversion"/>
  </si>
  <si>
    <t xml:space="preserve"> - 지구단위계획</t>
    <phoneticPr fontId="23" type="noConversion"/>
  </si>
  <si>
    <t xml:space="preserve">근거법: 택지개발촉진법 </t>
    <phoneticPr fontId="23" type="noConversion"/>
  </si>
  <si>
    <t>도시계획</t>
    <phoneticPr fontId="23" type="noConversion"/>
  </si>
  <si>
    <t xml:space="preserve">근거법: 산입법 </t>
    <phoneticPr fontId="23" type="noConversion"/>
  </si>
  <si>
    <t>강원도개발공사</t>
    <phoneticPr fontId="23" type="noConversion"/>
  </si>
  <si>
    <t>매곡2 일반산업단지 계획수립용역</t>
    <phoneticPr fontId="2" type="noConversion"/>
  </si>
  <si>
    <t>울산광역시</t>
    <phoneticPr fontId="2" type="noConversion"/>
  </si>
  <si>
    <t>반송 일반산업단지 계획수립용역</t>
    <phoneticPr fontId="2" type="noConversion"/>
  </si>
  <si>
    <t xml:space="preserve">근거법: 도시개발법 </t>
    <phoneticPr fontId="23" type="noConversion"/>
  </si>
  <si>
    <t>성남판교지구 택지개발사업 조사설계
용역(1단계)</t>
    <phoneticPr fontId="23" type="noConversion"/>
  </si>
  <si>
    <t>횡성둔내 일반지방산업단지 개발계획
수립용역</t>
    <phoneticPr fontId="23" type="noConversion"/>
  </si>
  <si>
    <t>경서3구역도시개발사업실시계획
수립용역</t>
    <phoneticPr fontId="2" type="noConversion"/>
  </si>
  <si>
    <t>화성향남2지구 택지개발사업 
조사설계용역</t>
    <phoneticPr fontId="23" type="noConversion"/>
  </si>
  <si>
    <t>인천광역시 
서구청</t>
    <phoneticPr fontId="2" type="noConversion"/>
  </si>
  <si>
    <t>시화2단계(송산그린시티)개발사업
제3공구기본및실시설계용역</t>
    <phoneticPr fontId="2" type="noConversion"/>
  </si>
  <si>
    <t>구미국가산업단지 확장단지 조성사업 
지구단위계획 용역</t>
    <phoneticPr fontId="23" type="noConversion"/>
  </si>
  <si>
    <t>동해안권 경제자유구역 지정을 위한 
개발계획수립용역중 기술및도면작성
부문 위탁용역</t>
    <phoneticPr fontId="23" type="noConversion"/>
  </si>
  <si>
    <t>평택오성산업단지조성사업조사설계
용역</t>
    <phoneticPr fontId="2" type="noConversion"/>
  </si>
  <si>
    <t>경기지방공사</t>
  </si>
  <si>
    <t>화성계획도시 개발사업 조사설계 용역</t>
  </si>
  <si>
    <t>한국토지공사</t>
  </si>
  <si>
    <t>파주출판문화정보 국가산업단지 2단계 조사설계 용역</t>
  </si>
  <si>
    <t>석문국가 산업단지 개발사업 조사설계용역</t>
  </si>
  <si>
    <t>한국토지주택공사 당진사업본부</t>
  </si>
  <si>
    <t>토질지질분야
책임기술자 실적</t>
    <phoneticPr fontId="23" type="noConversion"/>
  </si>
  <si>
    <t>유사용역
분야금액
(백만원)</t>
    <phoneticPr fontId="23" type="noConversion"/>
  </si>
  <si>
    <t>적용
건수</t>
    <phoneticPr fontId="23" type="noConversion"/>
  </si>
  <si>
    <t>비고</t>
    <phoneticPr fontId="23" type="noConversion"/>
  </si>
  <si>
    <t>용역
착수일</t>
    <phoneticPr fontId="23" type="noConversion"/>
  </si>
  <si>
    <t>용역
준공일</t>
    <phoneticPr fontId="23" type="noConversion"/>
  </si>
  <si>
    <t>용역기간
(일)</t>
    <phoneticPr fontId="23" type="noConversion"/>
  </si>
  <si>
    <t>참여
개시일</t>
    <phoneticPr fontId="23" type="noConversion"/>
  </si>
  <si>
    <t>참여
종료일</t>
    <phoneticPr fontId="23" type="noConversion"/>
  </si>
  <si>
    <t>참여기간
(일)</t>
    <phoneticPr fontId="23" type="noConversion"/>
  </si>
  <si>
    <t>석문국가산업단지 개발사업 조사설계용역</t>
    <phoneticPr fontId="23" type="noConversion"/>
  </si>
  <si>
    <t>관련근거법:산업입지및개발에관한법률
면적:12,018,189㎡</t>
    <phoneticPr fontId="23" type="noConversion"/>
  </si>
  <si>
    <t>한국토지주택공사당진사업본부</t>
    <phoneticPr fontId="23" type="noConversion"/>
  </si>
  <si>
    <t>토질지질</t>
    <phoneticPr fontId="23" type="noConversion"/>
  </si>
  <si>
    <t>소계</t>
    <phoneticPr fontId="23" type="noConversion"/>
  </si>
  <si>
    <t>총계</t>
    <phoneticPr fontId="23" type="noConversion"/>
  </si>
  <si>
    <t xml:space="preserve"> - 설계업체 근무실적 양식</t>
    <phoneticPr fontId="23" type="noConversion"/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</si>
  <si>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</si>
  <si>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</si>
  <si>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</si>
  <si>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</si>
  <si>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</si>
  <si>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</si>
  <si>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</si>
  <si>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>참여
 전문분야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</si>
  <si>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</si>
  <si>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</si>
  <si>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</si>
  <si>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비고</t>
    <phoneticPr fontId="23" type="noConversion"/>
  </si>
  <si>
    <t>용역
착수일</t>
    <phoneticPr fontId="23" type="noConversion"/>
  </si>
  <si>
    <t>용역
준공일</t>
    <phoneticPr fontId="23" type="noConversion"/>
  </si>
  <si>
    <t>용역기간
(일)</t>
    <phoneticPr fontId="23" type="noConversion"/>
  </si>
  <si>
    <t>참여
개시일</t>
    <phoneticPr fontId="23" type="noConversion"/>
  </si>
  <si>
    <t>참여
종료일</t>
    <phoneticPr fontId="23" type="noConversion"/>
  </si>
  <si>
    <t>참여기간
(일)</t>
    <phoneticPr fontId="23" type="noConversion"/>
  </si>
  <si>
    <t>소계</t>
    <phoneticPr fontId="23" type="noConversion"/>
  </si>
  <si>
    <t>총계</t>
    <phoneticPr fontId="23" type="noConversion"/>
  </si>
  <si>
    <t>한국토지주택공사세종시사업본부</t>
    <phoneticPr fontId="23" type="noConversion"/>
  </si>
  <si>
    <t>-</t>
    <phoneticPr fontId="2" type="noConversion"/>
  </si>
  <si>
    <t>입찰공고일 :</t>
    <phoneticPr fontId="23" type="noConversion"/>
  </si>
  <si>
    <t>기술개요</t>
    <phoneticPr fontId="23" type="noConversion"/>
  </si>
  <si>
    <t>최초
출원인</t>
    <phoneticPr fontId="23" type="noConversion"/>
  </si>
  <si>
    <t>출원
인수</t>
    <phoneticPr fontId="23" type="noConversion"/>
  </si>
  <si>
    <t>지정(출원)일</t>
    <phoneticPr fontId="23" type="noConversion"/>
  </si>
  <si>
    <t>건설신기술</t>
    <phoneticPr fontId="23" type="noConversion"/>
  </si>
  <si>
    <t>신기술 소계</t>
    <phoneticPr fontId="23" type="noConversion"/>
  </si>
  <si>
    <t>특허</t>
    <phoneticPr fontId="23" type="noConversion"/>
  </si>
  <si>
    <t xml:space="preserve"> 특허 20년미만 소계</t>
    <phoneticPr fontId="23" type="noConversion"/>
  </si>
  <si>
    <t>특허</t>
    <phoneticPr fontId="23" type="noConversion"/>
  </si>
  <si>
    <t>특허</t>
    <phoneticPr fontId="23" type="noConversion"/>
  </si>
  <si>
    <t>특허 10년미만 소계</t>
    <phoneticPr fontId="23" type="noConversion"/>
  </si>
  <si>
    <t>강동권역 택지개발사업 조사설계 용역</t>
  </si>
  <si>
    <t>SH공사</t>
  </si>
  <si>
    <t>2002-04-30</t>
  </si>
  <si>
    <t>2006-01-13</t>
  </si>
  <si>
    <t>근거법: 택지개발촉진법
위치:경기도 공명시 소하동,
하안동 일원
면적: 1,050,358.03㎡
(317,733평)
과업내용:(VAT포함)
개발계획 \ 69,326,000
실시계획(기본설계포함) 
\ 216,796,000
지구단위계획\99,045,000
환경영향평가\189,244,000
교통영향평가\113,145,000
재해영향평가\91,265 000
인구영향평가\54,606,000</t>
    <phoneticPr fontId="2" type="noConversion"/>
  </si>
  <si>
    <t>신기술</t>
  </si>
  <si>
    <t>중복비율 : (수행중인 다른 용역들의 중복기간 합계/해당용역기간×100)</t>
    <phoneticPr fontId="2" type="noConversion"/>
  </si>
  <si>
    <t>"해당사항 없음"</t>
    <phoneticPr fontId="2" type="noConversion"/>
  </si>
  <si>
    <t>○ 등 급(13점[11점])</t>
    <phoneticPr fontId="2" type="noConversion"/>
  </si>
  <si>
    <t>○ 경력 및 실적(35점[37점])</t>
    <phoneticPr fontId="2" type="noConversion"/>
  </si>
  <si>
    <t>사업번호</t>
    <phoneticPr fontId="23" type="noConversion"/>
  </si>
  <si>
    <t>종  합  평  가  표</t>
    <phoneticPr fontId="2" type="noConversion"/>
  </si>
  <si>
    <t>평가항목</t>
    <phoneticPr fontId="2" type="noConversion"/>
  </si>
  <si>
    <t>세   부   사   항</t>
    <phoneticPr fontId="2" type="noConversion"/>
  </si>
  <si>
    <t>분 야 별</t>
    <phoneticPr fontId="2" type="noConversion"/>
  </si>
  <si>
    <t>배점</t>
    <phoneticPr fontId="2" type="noConversion"/>
  </si>
  <si>
    <t>항    목</t>
    <phoneticPr fontId="2" type="noConversion"/>
  </si>
  <si>
    <t>배 점</t>
    <phoneticPr fontId="2" type="noConversion"/>
  </si>
  <si>
    <t>Ⅰ.참여
기술자
[50]</t>
    <phoneticPr fontId="2" type="noConversion"/>
  </si>
  <si>
    <t>1. 등급 및 사업책임
   기술자 능력QBS)</t>
    <phoneticPr fontId="2" type="noConversion"/>
  </si>
  <si>
    <t>등급</t>
    <phoneticPr fontId="2" type="noConversion"/>
  </si>
  <si>
    <t>사책</t>
    <phoneticPr fontId="2" type="noConversion"/>
  </si>
  <si>
    <t>분책</t>
    <phoneticPr fontId="2" type="noConversion"/>
  </si>
  <si>
    <t>참여</t>
    <phoneticPr fontId="2" type="noConversion"/>
  </si>
  <si>
    <t>기술능력</t>
    <phoneticPr fontId="2" type="noConversion"/>
  </si>
  <si>
    <t>업무관리능력</t>
    <phoneticPr fontId="2" type="noConversion"/>
  </si>
  <si>
    <t>2. 경력,실적,
   교육훈련,전차용역</t>
    <phoneticPr fontId="2" type="noConversion"/>
  </si>
  <si>
    <t>경력</t>
    <phoneticPr fontId="2" type="noConversion"/>
  </si>
  <si>
    <t>실적</t>
    <phoneticPr fontId="2" type="noConversion"/>
  </si>
  <si>
    <t>교육훈련</t>
    <phoneticPr fontId="2" type="noConversion"/>
  </si>
  <si>
    <t>Ⅱ.참여
업체
[40]</t>
    <phoneticPr fontId="2" type="noConversion"/>
  </si>
  <si>
    <t>3. 유사용역 수행실적</t>
    <phoneticPr fontId="2" type="noConversion"/>
  </si>
  <si>
    <t>최근 5년간</t>
    <phoneticPr fontId="2" type="noConversion"/>
  </si>
  <si>
    <t>건수</t>
    <phoneticPr fontId="2" type="noConversion"/>
  </si>
  <si>
    <t>금액</t>
    <phoneticPr fontId="2" type="noConversion"/>
  </si>
  <si>
    <t>4. 신용도</t>
    <phoneticPr fontId="2" type="noConversion"/>
  </si>
  <si>
    <t>제한,정지,부실벌점</t>
    <phoneticPr fontId="2" type="noConversion"/>
  </si>
  <si>
    <t>신용평가등급</t>
    <phoneticPr fontId="2" type="noConversion"/>
  </si>
  <si>
    <t>5. 기술개발 및 투자
   실적</t>
    <phoneticPr fontId="2" type="noConversion"/>
  </si>
  <si>
    <t>개발실적</t>
    <phoneticPr fontId="2" type="noConversion"/>
  </si>
  <si>
    <t>투자실적</t>
    <phoneticPr fontId="2" type="noConversion"/>
  </si>
  <si>
    <t>활용실적</t>
    <phoneticPr fontId="2" type="noConversion"/>
  </si>
  <si>
    <t>Ⅲ.업무중첩도[10]</t>
    <phoneticPr fontId="2" type="noConversion"/>
  </si>
  <si>
    <t>사책</t>
    <phoneticPr fontId="2" type="noConversion"/>
  </si>
  <si>
    <t>분책</t>
    <phoneticPr fontId="2" type="noConversion"/>
  </si>
  <si>
    <t>Ⅳ.가감점</t>
    <phoneticPr fontId="2" type="noConversion"/>
  </si>
  <si>
    <t>가감점</t>
    <phoneticPr fontId="2" type="noConversion"/>
  </si>
  <si>
    <t>계</t>
    <phoneticPr fontId="2" type="noConversion"/>
  </si>
  <si>
    <r>
      <t xml:space="preserve">5. '배점'시트는 평가점수산정시 필요한 기준들을 기입한 시트로 참고만 합니다. 
</t>
    </r>
    <r>
      <rPr>
        <sz val="12"/>
        <color indexed="10"/>
        <rFont val="돋움"/>
        <family val="3"/>
        <charset val="129"/>
      </rPr>
      <t xml:space="preserve">   단, 기술제안서(기술자평가서) 평가 및 QBS미평가시 사업책임기술자의 관련 항목 배점은 조정합니다. </t>
    </r>
    <phoneticPr fontId="2" type="noConversion"/>
  </si>
  <si>
    <t>한국수자원공사</t>
  </si>
  <si>
    <t>사업책임기술자 실적</t>
    <phoneticPr fontId="23" type="noConversion"/>
  </si>
  <si>
    <t>도급
지분</t>
    <phoneticPr fontId="23" type="noConversion"/>
  </si>
  <si>
    <t>한국토지
주택공사</t>
    <phoneticPr fontId="23" type="noConversion"/>
  </si>
  <si>
    <t>단부의 측면에 설치된 정착장치와 연속 텐던을 이용한 PSC-I형 거더 합성교의 연속화 공법</t>
    <phoneticPr fontId="23" type="noConversion"/>
  </si>
  <si>
    <t>자연분해성 섬유를 이용한 토사 및 풍화암 비탈면 녹화공법</t>
    <phoneticPr fontId="23" type="noConversion"/>
  </si>
  <si>
    <t>PS강봉에 프리스트레스를 도입한 단면력 저감형 PC옹벽공법</t>
    <phoneticPr fontId="23" type="noConversion"/>
  </si>
  <si>
    <t>PCS I형 거더의 상연에 강판을 매설하고 부모멘트 구간에 강판 및 강선을 연결한 교량의 연속화 공법</t>
    <phoneticPr fontId="23" type="noConversion"/>
  </si>
  <si>
    <t>터널 심발부 중앙공 선기폭 및 단계별 V-CUT 발파공법</t>
    <phoneticPr fontId="23" type="noConversion"/>
  </si>
  <si>
    <t>고강도 프리캐스트 패널(LB-DECK)과 전용 작업대차를 활용한 교량 바닥판 시공공법</t>
    <phoneticPr fontId="23" type="noConversion"/>
  </si>
  <si>
    <t>WPC(Wide flange Prestressed Concrete)박스거더 교량공법</t>
    <phoneticPr fontId="23" type="noConversion"/>
  </si>
  <si>
    <t>거더 단부의 상부에 긴장재의 이완과 재긴장이 가능한 정착시스템을 이용한 프리스트레스트 콘크리트 거더 공법</t>
    <phoneticPr fontId="23" type="noConversion"/>
  </si>
  <si>
    <t>LU형으로 3차원 가공된 이형철근을 결합한 강관말뚝 두부보강 공법</t>
    <phoneticPr fontId="23" type="noConversion"/>
  </si>
  <si>
    <t>특급</t>
    <phoneticPr fontId="2" type="noConversion"/>
  </si>
  <si>
    <t>특급</t>
    <phoneticPr fontId="2" type="noConversion"/>
  </si>
  <si>
    <t>"해당사항 없음"</t>
    <phoneticPr fontId="2" type="noConversion"/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</si>
  <si>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</si>
  <si>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</si>
  <si>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</si>
  <si>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</si>
  <si>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비고</t>
    <phoneticPr fontId="23" type="noConversion"/>
  </si>
  <si>
    <t>용역
준공일</t>
    <phoneticPr fontId="23" type="noConversion"/>
  </si>
  <si>
    <t>▣ 유사용역 수행실적</t>
    <phoneticPr fontId="2" type="noConversion"/>
  </si>
  <si>
    <t>용역기간</t>
    <phoneticPr fontId="23" type="noConversion"/>
  </si>
  <si>
    <t>준공
금액
(백만원)</t>
    <phoneticPr fontId="2" type="noConversion"/>
  </si>
  <si>
    <t>도급지분</t>
    <phoneticPr fontId="23" type="noConversion"/>
  </si>
  <si>
    <t>실적금액
(백만원)</t>
    <phoneticPr fontId="23" type="noConversion"/>
  </si>
  <si>
    <t>용역
계약일</t>
    <phoneticPr fontId="23" type="noConversion"/>
  </si>
  <si>
    <t>합계</t>
    <phoneticPr fontId="23" type="noConversion"/>
  </si>
  <si>
    <t>주)1.</t>
    <phoneticPr fontId="23" type="noConversion"/>
  </si>
  <si>
    <t>위 양식은 단지조성공사 설계용역에 해당하며, 2.3억원 실적기준이 적용되지 않는 용역의 경우에는 양식을 수정하여 작성바랍니다. 단, 최종 점수 셀은 유지해야 점수가 합산되오니 주의 바랍니다.</t>
    <phoneticPr fontId="23" type="noConversion"/>
  </si>
  <si>
    <t xml:space="preserve">    2.</t>
    <phoneticPr fontId="23" type="noConversion"/>
  </si>
  <si>
    <t>실적금액에 따른 건수인정기준은 공동도급비율 적용 전의 금액을 기준으로 산정하며, 건수산정 후 공동도급비율을 반영합니다.</t>
    <phoneticPr fontId="23" type="noConversion"/>
  </si>
  <si>
    <t>3.</t>
    <phoneticPr fontId="23" type="noConversion"/>
  </si>
  <si>
    <t>발주청이 발행한 실적증명서나 계약서 사본(원본대조필)으로 하되 참여기술자, 용역수행기간, 준공금액 및 공동도급업체수가 확인될 수 있어야 합니다.</t>
    <phoneticPr fontId="23" type="noConversion"/>
  </si>
  <si>
    <t>4.</t>
    <phoneticPr fontId="23" type="noConversion"/>
  </si>
  <si>
    <t>설계·시공일괄입찰 또는 대안입찰방식으로 참여하여 낙찰자 및 설계보상대상자로 지정된 경우에는 해당 발주기관이 발급한 증명서를 첨부하되 해당입찰의 낙찰금액이 확인될 수 있어야 합니다.</t>
    <phoneticPr fontId="23" type="noConversion"/>
  </si>
  <si>
    <t>5.</t>
    <phoneticPr fontId="23" type="noConversion"/>
  </si>
  <si>
    <t>기입란이 부족한 경우 행 삽입,삭제가 가능하며, 행삽입,삭제시 실적이 합계에서 누락되지 않도록 반드시 확인(유사용역 시트) 주의해야 합니다</t>
    <phoneticPr fontId="23" type="noConversion"/>
  </si>
  <si>
    <t>개발실적</t>
    <phoneticPr fontId="23" type="noConversion"/>
  </si>
  <si>
    <t>입찰공고일 :</t>
    <phoneticPr fontId="23" type="noConversion"/>
  </si>
  <si>
    <t>기술개요</t>
    <phoneticPr fontId="23" type="noConversion"/>
  </si>
  <si>
    <t>특허</t>
    <phoneticPr fontId="23" type="noConversion"/>
  </si>
  <si>
    <t xml:space="preserve"> 특허 20년미만 소계</t>
    <phoneticPr fontId="23" type="noConversion"/>
  </si>
  <si>
    <t>특허</t>
    <phoneticPr fontId="23" type="noConversion"/>
  </si>
  <si>
    <t>특허 10년미만 소계</t>
    <phoneticPr fontId="23" type="noConversion"/>
  </si>
  <si>
    <t>특허 5년미만 소계</t>
    <phoneticPr fontId="23" type="noConversion"/>
  </si>
  <si>
    <t>실용신안</t>
    <phoneticPr fontId="23" type="noConversion"/>
  </si>
  <si>
    <t>실용신안 10년미만 소계</t>
    <phoneticPr fontId="23" type="noConversion"/>
  </si>
  <si>
    <t>실용신안</t>
    <phoneticPr fontId="23" type="noConversion"/>
  </si>
  <si>
    <t>실용신안 5년미만 소계</t>
    <phoneticPr fontId="23" type="noConversion"/>
  </si>
  <si>
    <t>주) 1.</t>
    <phoneticPr fontId="23" type="noConversion"/>
  </si>
  <si>
    <t>19</t>
    <phoneticPr fontId="23" type="noConversion"/>
  </si>
  <si>
    <t xml:space="preserve"> 2.</t>
    <phoneticPr fontId="23" type="noConversion"/>
  </si>
  <si>
    <t>경과기간은 출원일로부터 경과기간을 기재해야 하며, 2인이상 출원시 출원인수로 나누어 산정한 건수로 산정되어집니다.</t>
    <phoneticPr fontId="23" type="noConversion"/>
  </si>
  <si>
    <t xml:space="preserve"> 3.</t>
    <phoneticPr fontId="23" type="noConversion"/>
  </si>
  <si>
    <t>증빙서류는 최근 1월 이내에 관할기관에서 발행한 등본이어야 합니다.</t>
    <phoneticPr fontId="23" type="noConversion"/>
  </si>
  <si>
    <t>종류</t>
    <phoneticPr fontId="23" type="noConversion"/>
  </si>
  <si>
    <t>지정
번호</t>
    <phoneticPr fontId="23" type="noConversion"/>
  </si>
  <si>
    <t>기술명</t>
    <phoneticPr fontId="2" type="noConversion"/>
  </si>
  <si>
    <t>경과기간
가중치</t>
    <phoneticPr fontId="23" type="noConversion"/>
  </si>
  <si>
    <t>실적
금액
(백만원)</t>
    <phoneticPr fontId="23" type="noConversion"/>
  </si>
  <si>
    <t>실적
건수</t>
    <phoneticPr fontId="23" type="noConversion"/>
  </si>
  <si>
    <t>금액
가중치</t>
    <phoneticPr fontId="23" type="noConversion"/>
  </si>
  <si>
    <t>건수
가중치</t>
    <phoneticPr fontId="23" type="noConversion"/>
  </si>
  <si>
    <t>점수</t>
    <phoneticPr fontId="23" type="noConversion"/>
  </si>
  <si>
    <t>신기술</t>
    <phoneticPr fontId="23" type="noConversion"/>
  </si>
  <si>
    <t>신기술 소계</t>
    <phoneticPr fontId="23" type="noConversion"/>
  </si>
  <si>
    <t>특허</t>
    <phoneticPr fontId="23" type="noConversion"/>
  </si>
  <si>
    <t>특허 소계</t>
    <phoneticPr fontId="23" type="noConversion"/>
  </si>
  <si>
    <t>미제출</t>
  </si>
  <si>
    <t>특급</t>
    <phoneticPr fontId="2" type="noConversion"/>
  </si>
  <si>
    <t>도시계획참여기술자 실적</t>
    <phoneticPr fontId="23" type="noConversion"/>
  </si>
  <si>
    <t>도시계획책임기술자 실적</t>
    <phoneticPr fontId="23" type="noConversion"/>
  </si>
  <si>
    <t xml:space="preserve"> - 기본 및 실시설계</t>
    <phoneticPr fontId="23" type="noConversion"/>
  </si>
  <si>
    <t xml:space="preserve"> - 실시설계</t>
    <phoneticPr fontId="23" type="noConversion"/>
  </si>
  <si>
    <t>한국토지주택공사</t>
  </si>
  <si>
    <t>▣ 용역 수행실적</t>
    <phoneticPr fontId="2" type="noConversion"/>
  </si>
  <si>
    <t>도로및공항 책임</t>
    <phoneticPr fontId="2" type="noConversion"/>
  </si>
  <si>
    <t>도시계획 책임</t>
    <phoneticPr fontId="2" type="noConversion"/>
  </si>
  <si>
    <t>상하수도 책임</t>
    <phoneticPr fontId="2" type="noConversion"/>
  </si>
  <si>
    <t>사 업 책 임</t>
    <phoneticPr fontId="2" type="noConversion"/>
  </si>
  <si>
    <t>토목구조 책임</t>
    <phoneticPr fontId="2" type="noConversion"/>
  </si>
  <si>
    <t>도시계획 참여</t>
    <phoneticPr fontId="2" type="noConversion"/>
  </si>
  <si>
    <t>상하수도 참여</t>
    <phoneticPr fontId="2" type="noConversion"/>
  </si>
  <si>
    <t>토질·지질 참여</t>
    <phoneticPr fontId="2" type="noConversion"/>
  </si>
  <si>
    <t>토목구조 참여</t>
    <phoneticPr fontId="2" type="noConversion"/>
  </si>
  <si>
    <t>(11/11)×1 = 1.0</t>
    <phoneticPr fontId="2" type="noConversion"/>
  </si>
  <si>
    <t>실용신안</t>
    <phoneticPr fontId="23" type="noConversion"/>
  </si>
  <si>
    <t>           2주이상교육자                                                                                                               (11)인</t>
    <phoneticPr fontId="2" type="noConversion"/>
  </si>
  <si>
    <t>강박스 내측 하면에 아치형상의 콘크리트를 타설한 개구형박스 단면을 Ⅰ형 단면의 상부에 조합하여 변단면 구조를 갖도록 한 강합성거더 공법</t>
    <phoneticPr fontId="23" type="noConversion"/>
  </si>
  <si>
    <t>㈜경동엔지니어링
외 3인</t>
    <phoneticPr fontId="23" type="noConversion"/>
  </si>
  <si>
    <t>"해당사항 없음"</t>
    <phoneticPr fontId="2" type="noConversion"/>
  </si>
  <si>
    <t>특허</t>
    <phoneticPr fontId="23" type="noConversion"/>
  </si>
  <si>
    <t>"해당사항 없음"</t>
    <phoneticPr fontId="2" type="noConversion"/>
  </si>
  <si>
    <t>이 기술은 강재거더를 지점부에서는 폐단면이고 지간 중앙부에서는 개구형박스(⊔)단면이 I형단면과 아치형태의 변단면 구성을 갖는 형상이며,강박스 내부에 압축 주응력이 작용하는 방향을따라 아치형태의 콘크리트를 배치하여 이종재료의 상호보완효과로 효율적인 단면강성을 확보함에 따라 좌굴저항성 증대와 보강재를 최소화 할 수 있는 동시에 진동성능을 증대시킬 수 있는 강합성거더 공법이다</t>
    <phoneticPr fontId="23" type="noConversion"/>
  </si>
  <si>
    <t>단부의 측면에 설치된 정착장치와 연속 텐던을 이용한 PSC-I형 거더 합성교의 연속화 공법</t>
  </si>
  <si>
    <t>자연분해성 섬유를 이용한 토사 및 풍화암 비탈면 녹화공법</t>
  </si>
  <si>
    <t>에어튜브를 이용한 에어데크 발파공법</t>
  </si>
  <si>
    <t>고강도 프리캐스트 패널(LB-DECK)과 전용 작업대차를 활용한 교량 바닥판 시공공법</t>
    <phoneticPr fontId="23" type="noConversion"/>
  </si>
  <si>
    <t>특허 5년미만 소계</t>
    <phoneticPr fontId="23" type="noConversion"/>
  </si>
  <si>
    <t>실용신안</t>
    <phoneticPr fontId="23" type="noConversion"/>
  </si>
  <si>
    <t>실용신안 10년미만 소계</t>
    <phoneticPr fontId="23" type="noConversion"/>
  </si>
  <si>
    <t>바(BAR)조립식 보수팩커와 가지관 보수팩커를 이용한 하수관거 비굴착 부분보수공법 (Multi Point Liner System/MPL공법)</t>
    <phoneticPr fontId="58" type="noConversion"/>
  </si>
  <si>
    <t>수냉 비정질 C12A7계 시멘트 광물계 급결제와 복합에어인젝션 시스템으로 구성된 타설 장비를 이용한 습식 숏크리트 공법</t>
    <phoneticPr fontId="58" type="noConversion"/>
  </si>
  <si>
    <t>단부의 측면에 설치된 정착장치와 연속 텐던을 이용한 PSC-I형 거더 합성교의 연속화 공법</t>
    <phoneticPr fontId="58" type="noConversion"/>
  </si>
  <si>
    <t>특허</t>
    <phoneticPr fontId="58" type="noConversion"/>
  </si>
  <si>
    <t>10-0440671</t>
  </si>
  <si>
    <t>강관말뚝 결합구</t>
    <phoneticPr fontId="58" type="noConversion"/>
  </si>
  <si>
    <t>도시계획 책임</t>
    <phoneticPr fontId="2" type="noConversion"/>
  </si>
  <si>
    <t>토질·지질 책임</t>
    <phoneticPr fontId="2" type="noConversion"/>
  </si>
  <si>
    <t>도로및공항 참여</t>
    <phoneticPr fontId="2" type="noConversion"/>
  </si>
  <si>
    <t>＊＊엔지니어링</t>
    <phoneticPr fontId="2" type="noConversion"/>
  </si>
  <si>
    <t>☆☆엔지니어링</t>
    <phoneticPr fontId="2" type="noConversion"/>
  </si>
  <si>
    <t>김사책</t>
    <phoneticPr fontId="2" type="noConversion"/>
  </si>
  <si>
    <t>ooo</t>
    <phoneticPr fontId="2" type="noConversion"/>
  </si>
  <si>
    <t xml:space="preserve"> </t>
    <phoneticPr fontId="23" type="noConversion"/>
  </si>
  <si>
    <t xml:space="preserve"> </t>
    <phoneticPr fontId="23" type="noConversion"/>
  </si>
  <si>
    <t>OOOOOO</t>
    <phoneticPr fontId="2" type="noConversion"/>
  </si>
  <si>
    <t>OOO</t>
    <phoneticPr fontId="2" type="noConversion"/>
  </si>
  <si>
    <t>OOO</t>
    <phoneticPr fontId="2" type="noConversion"/>
  </si>
  <si>
    <t>도책임</t>
    <phoneticPr fontId="2" type="noConversion"/>
  </si>
  <si>
    <t xml:space="preserve"> </t>
    <phoneticPr fontId="58" type="noConversion"/>
  </si>
  <si>
    <t xml:space="preserve">신기술 활용실적  </t>
    <phoneticPr fontId="23" type="noConversion"/>
  </si>
  <si>
    <t>신기술 활용실적  00엔지니어링</t>
    <phoneticPr fontId="23" type="noConversion"/>
  </si>
  <si>
    <t>10. 엑셀서식오류 등 작성양식과 관련된 문의 사항은 본사 기술지원단 (055-922-5372)로 문의 바랍니다.</t>
    <phoneticPr fontId="2" type="noConversion"/>
  </si>
  <si>
    <t>LH평가</t>
    <phoneticPr fontId="2" type="noConversion"/>
  </si>
  <si>
    <t>자체평가</t>
    <phoneticPr fontId="2" type="noConversion"/>
  </si>
  <si>
    <t>점수 차</t>
    <phoneticPr fontId="2" type="noConversion"/>
  </si>
  <si>
    <t>oo엔지니어링</t>
    <phoneticPr fontId="2" type="noConversion"/>
  </si>
  <si>
    <t>건설기술자
신규고용율</t>
    <phoneticPr fontId="2" type="noConversion"/>
  </si>
  <si>
    <t>용 역 명:</t>
    <phoneticPr fontId="2" type="noConversion"/>
  </si>
  <si>
    <t>평가업체:</t>
    <phoneticPr fontId="2" type="noConversion"/>
  </si>
  <si>
    <t>용역명</t>
    <phoneticPr fontId="2" type="noConversion"/>
  </si>
  <si>
    <t>초급</t>
    <phoneticPr fontId="2" type="noConversion"/>
  </si>
  <si>
    <t>분야별참여기술자</t>
    <phoneticPr fontId="2" type="noConversion"/>
  </si>
  <si>
    <t>전산처리</t>
    <phoneticPr fontId="2" type="noConversion"/>
  </si>
  <si>
    <t>측량 및 계측</t>
    <phoneticPr fontId="2" type="noConversion"/>
  </si>
  <si>
    <t>비율(분책)</t>
    <phoneticPr fontId="2" type="noConversion"/>
  </si>
  <si>
    <t>비율(분참)</t>
    <phoneticPr fontId="2" type="noConversion"/>
  </si>
  <si>
    <t>분야벼참여기술자</t>
    <phoneticPr fontId="2" type="noConversion"/>
  </si>
  <si>
    <t>분석 및 전산처리</t>
    <phoneticPr fontId="2" type="noConversion"/>
  </si>
  <si>
    <t>분참</t>
    <phoneticPr fontId="2" type="noConversion"/>
  </si>
  <si>
    <t>신규고용율</t>
    <phoneticPr fontId="2" type="noConversion"/>
  </si>
  <si>
    <t>유사용역
인정율
(%)</t>
    <phoneticPr fontId="2" type="noConversion"/>
  </si>
  <si>
    <t>유사용역
실적금액
(백만원)</t>
    <phoneticPr fontId="23" type="noConversion"/>
  </si>
  <si>
    <t>용역건수
(인정비율
미반영)</t>
    <phoneticPr fontId="23" type="noConversion"/>
  </si>
  <si>
    <t>실적건수
(인정비율반영)</t>
    <phoneticPr fontId="23" type="noConversion"/>
  </si>
</sst>
</file>

<file path=xl/styles.xml><?xml version="1.0" encoding="utf-8"?>
<styleSheet xmlns="http://schemas.openxmlformats.org/spreadsheetml/2006/main">
  <numFmts count="39">
    <numFmt numFmtId="41" formatCode="_-* #,##0_-;\-* #,##0_-;_-* &quot;-&quot;_-;_-@_-"/>
    <numFmt numFmtId="43" formatCode="_-* #,##0.00_-;\-* #,##0.00_-;_-* &quot;-&quot;??_-;_-@_-"/>
    <numFmt numFmtId="176" formatCode="0.0_ "/>
    <numFmt numFmtId="177" formatCode="0.00_ "/>
    <numFmt numFmtId="178" formatCode="0.0%"/>
    <numFmt numFmtId="179" formatCode="_-* #,##0.0_-;\-* #,##0.0_-;_-* &quot;-&quot;_-;_-@_-"/>
    <numFmt numFmtId="180" formatCode="_-* #,##0.00_-;\-* #,##0.00_-;_-* &quot;-&quot;_-;_-@_-"/>
    <numFmt numFmtId="181" formatCode="General&quot;년이상&quot;"/>
    <numFmt numFmtId="182" formatCode="General&quot;건이상&quot;"/>
    <numFmt numFmtId="183" formatCode="General&quot;건미만&quot;"/>
    <numFmt numFmtId="184" formatCode="General&quot;년미만&quot;"/>
    <numFmt numFmtId="185" formatCode="General&quot;억이상&quot;"/>
    <numFmt numFmtId="186" formatCode="0.0%&quot;이상&quot;"/>
    <numFmt numFmtId="187" formatCode="0.0%&quot;미만&quot;"/>
    <numFmt numFmtId="188" formatCode="_-* #,##0.00_-;\-* #,##0.00_-;_-* &quot;-&quot;?_-;_-@_-"/>
    <numFmt numFmtId="189" formatCode="General&quot;명&quot;"/>
    <numFmt numFmtId="190" formatCode="General&quot;건&quot;"/>
    <numFmt numFmtId="191" formatCode="0_);[Red]\(0\)"/>
    <numFmt numFmtId="192" formatCode="0.0_);[Red]\(0.0\)"/>
    <numFmt numFmtId="193" formatCode="0.00_);[Red]\(0.00\)"/>
    <numFmt numFmtId="194" formatCode="General&quot;이상&quot;"/>
    <numFmt numFmtId="195" formatCode="#,##0_ "/>
    <numFmt numFmtId="196" formatCode="#,##0.00_ "/>
    <numFmt numFmtId="197" formatCode="#,##0;[Black]#,##0"/>
    <numFmt numFmtId="198" formatCode="#,##0.00;[Black]#,##0.00"/>
    <numFmt numFmtId="199" formatCode="yy&quot;년&quot;/mm&quot;월&quot;"/>
    <numFmt numFmtId="200" formatCode="0.00&quot;건&quot;"/>
    <numFmt numFmtId="201" formatCode="0%&quot;이&quot;&quot;상&quot;"/>
    <numFmt numFmtId="202" formatCode="0%&quot;미&quot;&quot;만&quot;"/>
    <numFmt numFmtId="203" formatCode="#,##0&quot;㎡&quot;"/>
    <numFmt numFmtId="204" formatCode="#,##0&quot;천&quot;&quot;원&quot;"/>
    <numFmt numFmtId="205" formatCode="#,##0&quot;만㎡&quot;"/>
    <numFmt numFmtId="206" formatCode="0.0&quot;건&quot;"/>
    <numFmt numFmtId="207" formatCode="yy&quot;-&quot;mm&quot;-&quot;dd"/>
    <numFmt numFmtId="208" formatCode="#,##0.00_);[Red]\(#,##0.00\)"/>
    <numFmt numFmtId="209" formatCode="0.00;_가"/>
    <numFmt numFmtId="211" formatCode="0_ "/>
    <numFmt numFmtId="212" formatCode="0_);\(0\)"/>
    <numFmt numFmtId="213" formatCode="#,##0_);\(#,##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.8000000000000007"/>
      <color indexed="8"/>
      <name val="바탕"/>
      <family val="1"/>
      <charset val="129"/>
    </font>
    <font>
      <sz val="11"/>
      <name val="바탕"/>
      <family val="1"/>
      <charset val="129"/>
    </font>
    <font>
      <sz val="13"/>
      <name val="바탕"/>
      <family val="1"/>
      <charset val="129"/>
    </font>
    <font>
      <sz val="10"/>
      <name val="바탕"/>
      <family val="1"/>
      <charset val="129"/>
    </font>
    <font>
      <sz val="16"/>
      <name val="바탕"/>
      <family val="1"/>
      <charset val="129"/>
    </font>
    <font>
      <sz val="14"/>
      <name val="바탕"/>
      <family val="1"/>
      <charset val="129"/>
    </font>
    <font>
      <b/>
      <sz val="18"/>
      <name val="돋움체"/>
      <family val="3"/>
      <charset val="129"/>
    </font>
    <font>
      <b/>
      <sz val="12"/>
      <name val="돋움체"/>
      <family val="3"/>
      <charset val="129"/>
    </font>
    <font>
      <sz val="11"/>
      <name val="돋움체"/>
      <family val="3"/>
      <charset val="129"/>
    </font>
    <font>
      <sz val="13"/>
      <name val="돋움체"/>
      <family val="3"/>
      <charset val="129"/>
    </font>
    <font>
      <b/>
      <sz val="13"/>
      <name val="돋움체"/>
      <family val="3"/>
      <charset val="129"/>
    </font>
    <font>
      <b/>
      <sz val="14"/>
      <name val="돋움체"/>
      <family val="3"/>
      <charset val="129"/>
    </font>
    <font>
      <sz val="10"/>
      <name val="돋움체"/>
      <family val="3"/>
      <charset val="129"/>
    </font>
    <font>
      <b/>
      <sz val="10"/>
      <name val="돋움체"/>
      <family val="3"/>
      <charset val="129"/>
    </font>
    <font>
      <sz val="10"/>
      <color indexed="10"/>
      <name val="돋움체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sz val="11"/>
      <color indexed="8"/>
      <name val="돋움체"/>
      <family val="3"/>
      <charset val="129"/>
    </font>
    <font>
      <b/>
      <sz val="14"/>
      <name val="돋움"/>
      <family val="3"/>
      <charset val="129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b/>
      <sz val="8"/>
      <name val="돋움"/>
      <family val="3"/>
      <charset val="129"/>
    </font>
    <font>
      <b/>
      <sz val="7"/>
      <name val="돋움"/>
      <family val="3"/>
      <charset val="129"/>
    </font>
    <font>
      <sz val="7"/>
      <name val="돋움"/>
      <family val="3"/>
      <charset val="129"/>
    </font>
    <font>
      <b/>
      <sz val="8"/>
      <color indexed="10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sz val="9"/>
      <color indexed="8"/>
      <name val="한양신명조,한컴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굴림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10"/>
      <name val="굴림"/>
      <family val="3"/>
      <charset val="129"/>
    </font>
    <font>
      <b/>
      <sz val="8"/>
      <name val="돋움체"/>
      <family val="3"/>
      <charset val="129"/>
    </font>
    <font>
      <sz val="8"/>
      <name val="돋움체"/>
      <family val="3"/>
      <charset val="129"/>
    </font>
    <font>
      <sz val="8"/>
      <name val="바탕"/>
      <family val="1"/>
      <charset val="129"/>
    </font>
    <font>
      <b/>
      <sz val="10"/>
      <color indexed="8"/>
      <name val="돋움체"/>
      <family val="3"/>
      <charset val="129"/>
    </font>
    <font>
      <b/>
      <sz val="12"/>
      <name val="굴림"/>
      <family val="3"/>
      <charset val="129"/>
    </font>
    <font>
      <sz val="10"/>
      <color indexed="8"/>
      <name val="돋움체"/>
      <family val="3"/>
      <charset val="129"/>
    </font>
    <font>
      <sz val="13"/>
      <color indexed="8"/>
      <name val="돋움체"/>
      <family val="3"/>
      <charset val="129"/>
    </font>
    <font>
      <sz val="12"/>
      <color indexed="63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name val="굴림"/>
      <family val="3"/>
      <charset val="129"/>
    </font>
    <font>
      <sz val="13"/>
      <name val="굴림"/>
      <family val="3"/>
      <charset val="129"/>
    </font>
    <font>
      <sz val="8"/>
      <name val="굴림"/>
      <family val="3"/>
      <charset val="129"/>
    </font>
    <font>
      <b/>
      <sz val="12"/>
      <name val="굴림체"/>
      <family val="3"/>
      <charset val="129"/>
    </font>
    <font>
      <sz val="12"/>
      <color indexed="63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3"/>
      <color indexed="8"/>
      <name val="돋움체"/>
      <family val="3"/>
      <charset val="129"/>
    </font>
    <font>
      <sz val="12"/>
      <color indexed="10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휴먼명조,한컴돋움"/>
      <family val="3"/>
      <charset val="129"/>
    </font>
    <font>
      <sz val="9.5"/>
      <name val="돋움"/>
      <family val="3"/>
      <charset val="129"/>
    </font>
    <font>
      <sz val="8"/>
      <name val="맑은 고딕"/>
      <family val="2"/>
    </font>
    <font>
      <sz val="8.5"/>
      <name val="돋움"/>
      <family val="3"/>
      <charset val="129"/>
    </font>
    <font>
      <sz val="11"/>
      <color theme="1"/>
      <name val="맑은 고딕"/>
      <family val="2"/>
      <scheme val="minor"/>
    </font>
    <font>
      <sz val="10"/>
      <color rgb="FFFF0000"/>
      <name val="돋움체"/>
      <family val="3"/>
      <charset val="129"/>
    </font>
    <font>
      <b/>
      <sz val="12"/>
      <name val="돋음체"/>
      <family val="3"/>
      <charset val="129"/>
    </font>
    <font>
      <b/>
      <sz val="11"/>
      <name val="돋음체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CC"/>
        <bgColor indexed="64"/>
      </patternFill>
    </fill>
  </fills>
  <borders count="249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ott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1" fillId="0" borderId="0"/>
  </cellStyleXfs>
  <cellXfs count="978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5" fillId="0" borderId="0" xfId="0" applyFont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4" fillId="0" borderId="0" xfId="0" applyFont="1" applyBorder="1">
      <alignment vertical="center"/>
    </xf>
    <xf numFmtId="0" fontId="5" fillId="2" borderId="0" xfId="0" applyFont="1" applyFill="1" applyBorder="1">
      <alignment vertical="center"/>
    </xf>
    <xf numFmtId="180" fontId="6" fillId="0" borderId="0" xfId="2" applyNumberFormat="1" applyFont="1" applyAlignment="1">
      <alignment horizontal="center" vertical="center"/>
    </xf>
    <xf numFmtId="180" fontId="6" fillId="0" borderId="0" xfId="2" applyNumberFormat="1" applyFont="1" applyAlignment="1">
      <alignment horizontal="center" vertical="center" wrapText="1"/>
    </xf>
    <xf numFmtId="180" fontId="4" fillId="0" borderId="0" xfId="2" applyNumberFormat="1" applyFont="1" applyFill="1">
      <alignment vertical="center"/>
    </xf>
    <xf numFmtId="192" fontId="8" fillId="0" borderId="0" xfId="0" applyNumberFormat="1" applyFont="1" applyAlignment="1">
      <alignment horizontal="center" vertical="center"/>
    </xf>
    <xf numFmtId="192" fontId="4" fillId="0" borderId="0" xfId="0" applyNumberFormat="1" applyFont="1" applyAlignment="1">
      <alignment horizontal="center" vertical="center"/>
    </xf>
    <xf numFmtId="180" fontId="5" fillId="0" borderId="0" xfId="2" applyNumberFormat="1" applyFont="1">
      <alignment vertical="center"/>
    </xf>
    <xf numFmtId="180" fontId="4" fillId="0" borderId="0" xfId="2" applyNumberFormat="1" applyFont="1">
      <alignment vertical="center"/>
    </xf>
    <xf numFmtId="180" fontId="8" fillId="0" borderId="0" xfId="2" applyNumberFormat="1" applyFont="1">
      <alignment vertical="center"/>
    </xf>
    <xf numFmtId="10" fontId="8" fillId="0" borderId="0" xfId="1" applyNumberFormat="1" applyFont="1" applyAlignment="1">
      <alignment horizontal="center" vertical="center"/>
    </xf>
    <xf numFmtId="10" fontId="5" fillId="0" borderId="0" xfId="1" applyNumberFormat="1" applyFont="1" applyAlignment="1">
      <alignment horizontal="center" vertical="center"/>
    </xf>
    <xf numFmtId="10" fontId="4" fillId="0" borderId="0" xfId="1" applyNumberFormat="1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180" fontId="14" fillId="0" borderId="0" xfId="2" applyNumberFormat="1" applyFont="1" applyBorder="1" applyAlignment="1">
      <alignment horizontal="center" vertical="center" wrapText="1"/>
    </xf>
    <xf numFmtId="180" fontId="15" fillId="0" borderId="0" xfId="2" applyNumberFormat="1" applyFont="1" applyAlignment="1">
      <alignment horizontal="center" vertical="center" wrapText="1"/>
    </xf>
    <xf numFmtId="180" fontId="16" fillId="0" borderId="1" xfId="2" applyNumberFormat="1" applyFont="1" applyBorder="1" applyAlignment="1">
      <alignment horizontal="center" vertical="center" wrapText="1"/>
    </xf>
    <xf numFmtId="180" fontId="15" fillId="3" borderId="2" xfId="2" applyNumberFormat="1" applyFont="1" applyFill="1" applyBorder="1" applyAlignment="1">
      <alignment horizontal="center" vertical="center" wrapText="1"/>
    </xf>
    <xf numFmtId="180" fontId="15" fillId="3" borderId="3" xfId="2" applyNumberFormat="1" applyFont="1" applyFill="1" applyBorder="1" applyAlignment="1">
      <alignment horizontal="center" vertical="center" wrapText="1"/>
    </xf>
    <xf numFmtId="180" fontId="15" fillId="3" borderId="4" xfId="2" applyNumberFormat="1" applyFont="1" applyFill="1" applyBorder="1" applyAlignment="1">
      <alignment horizontal="center" vertical="center" wrapText="1"/>
    </xf>
    <xf numFmtId="180" fontId="16" fillId="0" borderId="5" xfId="2" applyNumberFormat="1" applyFont="1" applyBorder="1" applyAlignment="1">
      <alignment horizontal="center" vertical="center" wrapText="1"/>
    </xf>
    <xf numFmtId="180" fontId="16" fillId="0" borderId="6" xfId="2" applyNumberFormat="1" applyFont="1" applyBorder="1" applyAlignment="1">
      <alignment horizontal="center" vertical="center" wrapText="1"/>
    </xf>
    <xf numFmtId="180" fontId="17" fillId="0" borderId="7" xfId="2" applyNumberFormat="1" applyFont="1" applyFill="1" applyBorder="1" applyAlignment="1">
      <alignment horizontal="center" vertical="center" wrapText="1"/>
    </xf>
    <xf numFmtId="180" fontId="15" fillId="0" borderId="3" xfId="2" applyNumberFormat="1" applyFont="1" applyFill="1" applyBorder="1" applyAlignment="1">
      <alignment horizontal="center" vertical="center" wrapText="1"/>
    </xf>
    <xf numFmtId="0" fontId="15" fillId="4" borderId="3" xfId="2" applyNumberFormat="1" applyFont="1" applyFill="1" applyBorder="1" applyAlignment="1">
      <alignment horizontal="center" vertical="center" wrapText="1"/>
    </xf>
    <xf numFmtId="180" fontId="17" fillId="0" borderId="4" xfId="2" applyNumberFormat="1" applyFont="1" applyFill="1" applyBorder="1" applyAlignment="1">
      <alignment horizontal="center" vertical="center" wrapText="1"/>
    </xf>
    <xf numFmtId="181" fontId="15" fillId="3" borderId="3" xfId="2" applyNumberFormat="1" applyFont="1" applyFill="1" applyBorder="1" applyAlignment="1">
      <alignment horizontal="center" vertical="center" wrapText="1"/>
    </xf>
    <xf numFmtId="184" fontId="15" fillId="3" borderId="4" xfId="2" applyNumberFormat="1" applyFont="1" applyFill="1" applyBorder="1" applyAlignment="1">
      <alignment horizontal="center" vertical="center" wrapText="1"/>
    </xf>
    <xf numFmtId="0" fontId="15" fillId="4" borderId="4" xfId="2" applyNumberFormat="1" applyFont="1" applyFill="1" applyBorder="1" applyAlignment="1">
      <alignment horizontal="center" vertical="center" wrapText="1"/>
    </xf>
    <xf numFmtId="182" fontId="15" fillId="3" borderId="3" xfId="2" applyNumberFormat="1" applyFont="1" applyFill="1" applyBorder="1" applyAlignment="1">
      <alignment horizontal="center" vertical="center" wrapText="1"/>
    </xf>
    <xf numFmtId="183" fontId="15" fillId="3" borderId="4" xfId="2" applyNumberFormat="1" applyFont="1" applyFill="1" applyBorder="1" applyAlignment="1">
      <alignment horizontal="center" vertical="center" wrapText="1"/>
    </xf>
    <xf numFmtId="176" fontId="15" fillId="4" borderId="3" xfId="2" applyNumberFormat="1" applyFont="1" applyFill="1" applyBorder="1" applyAlignment="1">
      <alignment horizontal="center" vertical="center" wrapText="1"/>
    </xf>
    <xf numFmtId="176" fontId="15" fillId="4" borderId="4" xfId="2" applyNumberFormat="1" applyFont="1" applyFill="1" applyBorder="1" applyAlignment="1">
      <alignment horizontal="center" vertical="center" wrapText="1"/>
    </xf>
    <xf numFmtId="180" fontId="15" fillId="0" borderId="4" xfId="2" applyNumberFormat="1" applyFont="1" applyBorder="1" applyAlignment="1">
      <alignment horizontal="center" vertical="center" wrapText="1"/>
    </xf>
    <xf numFmtId="177" fontId="15" fillId="5" borderId="3" xfId="2" applyNumberFormat="1" applyFont="1" applyFill="1" applyBorder="1" applyAlignment="1">
      <alignment horizontal="center" vertical="center" wrapText="1"/>
    </xf>
    <xf numFmtId="177" fontId="15" fillId="4" borderId="3" xfId="2" applyNumberFormat="1" applyFont="1" applyFill="1" applyBorder="1" applyAlignment="1">
      <alignment horizontal="center" vertical="center" wrapText="1"/>
    </xf>
    <xf numFmtId="177" fontId="15" fillId="5" borderId="4" xfId="2" applyNumberFormat="1" applyFont="1" applyFill="1" applyBorder="1" applyAlignment="1">
      <alignment horizontal="center" vertical="center" wrapText="1"/>
    </xf>
    <xf numFmtId="180" fontId="15" fillId="0" borderId="3" xfId="2" applyNumberFormat="1" applyFont="1" applyBorder="1" applyAlignment="1">
      <alignment horizontal="center" vertical="center" wrapText="1"/>
    </xf>
    <xf numFmtId="0" fontId="16" fillId="0" borderId="3" xfId="2" applyNumberFormat="1" applyFont="1" applyBorder="1" applyAlignment="1">
      <alignment horizontal="center" vertical="center" wrapText="1"/>
    </xf>
    <xf numFmtId="0" fontId="15" fillId="3" borderId="3" xfId="2" applyNumberFormat="1" applyFont="1" applyFill="1" applyBorder="1" applyAlignment="1">
      <alignment horizontal="center" vertical="center" wrapText="1"/>
    </xf>
    <xf numFmtId="0" fontId="15" fillId="0" borderId="3" xfId="2" applyNumberFormat="1" applyFont="1" applyBorder="1" applyAlignment="1">
      <alignment horizontal="center" vertical="center" wrapText="1"/>
    </xf>
    <xf numFmtId="180" fontId="15" fillId="0" borderId="4" xfId="2" applyNumberFormat="1" applyFont="1" applyFill="1" applyBorder="1" applyAlignment="1">
      <alignment horizontal="center" vertical="center" wrapText="1"/>
    </xf>
    <xf numFmtId="10" fontId="15" fillId="0" borderId="3" xfId="1" applyNumberFormat="1" applyFont="1" applyFill="1" applyBorder="1" applyAlignment="1">
      <alignment horizontal="center" vertical="center" wrapText="1"/>
    </xf>
    <xf numFmtId="10" fontId="15" fillId="0" borderId="4" xfId="1" applyNumberFormat="1" applyFont="1" applyFill="1" applyBorder="1" applyAlignment="1">
      <alignment horizontal="center" vertical="center" wrapText="1"/>
    </xf>
    <xf numFmtId="9" fontId="15" fillId="4" borderId="3" xfId="1" applyFont="1" applyFill="1" applyBorder="1" applyAlignment="1">
      <alignment horizontal="center" vertical="center" wrapText="1"/>
    </xf>
    <xf numFmtId="9" fontId="15" fillId="0" borderId="3" xfId="1" applyFont="1" applyFill="1" applyBorder="1" applyAlignment="1">
      <alignment horizontal="center" vertical="center" wrapText="1"/>
    </xf>
    <xf numFmtId="186" fontId="15" fillId="3" borderId="3" xfId="2" applyNumberFormat="1" applyFont="1" applyFill="1" applyBorder="1" applyAlignment="1">
      <alignment horizontal="center" vertical="center" wrapText="1"/>
    </xf>
    <xf numFmtId="187" fontId="15" fillId="3" borderId="4" xfId="2" applyNumberFormat="1" applyFont="1" applyFill="1" applyBorder="1" applyAlignment="1">
      <alignment horizontal="center" vertical="center" wrapText="1"/>
    </xf>
    <xf numFmtId="176" fontId="15" fillId="3" borderId="3" xfId="2" applyNumberFormat="1" applyFont="1" applyFill="1" applyBorder="1" applyAlignment="1">
      <alignment horizontal="center" vertical="center" wrapText="1"/>
    </xf>
    <xf numFmtId="176" fontId="15" fillId="3" borderId="4" xfId="2" applyNumberFormat="1" applyFont="1" applyFill="1" applyBorder="1" applyAlignment="1">
      <alignment horizontal="center" vertical="center" wrapText="1"/>
    </xf>
    <xf numFmtId="194" fontId="15" fillId="4" borderId="3" xfId="1" applyNumberFormat="1" applyFont="1" applyFill="1" applyBorder="1" applyAlignment="1">
      <alignment horizontal="center" vertical="center" wrapText="1"/>
    </xf>
    <xf numFmtId="194" fontId="15" fillId="4" borderId="8" xfId="1" applyNumberFormat="1" applyFont="1" applyFill="1" applyBorder="1" applyAlignment="1">
      <alignment horizontal="center" vertical="center" wrapText="1"/>
    </xf>
    <xf numFmtId="194" fontId="15" fillId="4" borderId="3" xfId="2" applyNumberFormat="1" applyFont="1" applyFill="1" applyBorder="1" applyAlignment="1">
      <alignment horizontal="center" vertical="center" wrapText="1"/>
    </xf>
    <xf numFmtId="194" fontId="15" fillId="4" borderId="8" xfId="2" applyNumberFormat="1" applyFont="1" applyFill="1" applyBorder="1" applyAlignment="1">
      <alignment horizontal="center" vertical="center" wrapText="1"/>
    </xf>
    <xf numFmtId="180" fontId="16" fillId="0" borderId="3" xfId="2" applyNumberFormat="1" applyFont="1" applyBorder="1" applyAlignment="1">
      <alignment horizontal="center" vertical="center" wrapText="1"/>
    </xf>
    <xf numFmtId="180" fontId="16" fillId="0" borderId="4" xfId="2" applyNumberFormat="1" applyFont="1" applyBorder="1" applyAlignment="1">
      <alignment horizontal="center" vertical="center" wrapText="1"/>
    </xf>
    <xf numFmtId="180" fontId="15" fillId="0" borderId="0" xfId="2" applyNumberFormat="1" applyFont="1" applyAlignment="1">
      <alignment horizontal="center" vertical="center"/>
    </xf>
    <xf numFmtId="41" fontId="15" fillId="0" borderId="0" xfId="2" applyFont="1" applyAlignment="1">
      <alignment horizontal="center" vertical="center"/>
    </xf>
    <xf numFmtId="41" fontId="15" fillId="0" borderId="0" xfId="2" applyFont="1" applyAlignment="1">
      <alignment horizontal="center" vertical="center" wrapText="1"/>
    </xf>
    <xf numFmtId="0" fontId="19" fillId="0" borderId="0" xfId="0" applyFont="1" applyFill="1">
      <alignment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Fill="1">
      <alignment vertical="center"/>
    </xf>
    <xf numFmtId="180" fontId="12" fillId="0" borderId="0" xfId="2" applyNumberFormat="1" applyFont="1" applyFill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>
      <alignment vertical="center"/>
    </xf>
    <xf numFmtId="0" fontId="14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applyFont="1" applyFill="1">
      <alignment vertical="center"/>
    </xf>
    <xf numFmtId="0" fontId="14" fillId="0" borderId="0" xfId="0" applyFont="1" applyFill="1">
      <alignment vertical="center"/>
    </xf>
    <xf numFmtId="9" fontId="21" fillId="0" borderId="0" xfId="1" applyFont="1" applyFill="1">
      <alignment vertical="center"/>
    </xf>
    <xf numFmtId="180" fontId="21" fillId="0" borderId="0" xfId="2" applyNumberFormat="1" applyFont="1" applyFill="1">
      <alignment vertical="center"/>
    </xf>
    <xf numFmtId="0" fontId="13" fillId="0" borderId="0" xfId="0" applyFont="1" applyFill="1">
      <alignment vertical="center"/>
    </xf>
    <xf numFmtId="9" fontId="12" fillId="0" borderId="0" xfId="1" applyFont="1" applyFill="1">
      <alignment vertical="center"/>
    </xf>
    <xf numFmtId="9" fontId="11" fillId="0" borderId="0" xfId="1" applyFont="1">
      <alignment vertical="center"/>
    </xf>
    <xf numFmtId="180" fontId="11" fillId="0" borderId="0" xfId="2" applyNumberFormat="1" applyFont="1">
      <alignment vertical="center"/>
    </xf>
    <xf numFmtId="0" fontId="11" fillId="0" borderId="0" xfId="0" applyFont="1" applyBorder="1">
      <alignment vertical="center"/>
    </xf>
    <xf numFmtId="9" fontId="11" fillId="0" borderId="0" xfId="1" applyFont="1" applyBorder="1">
      <alignment vertical="center"/>
    </xf>
    <xf numFmtId="180" fontId="11" fillId="0" borderId="0" xfId="2" applyNumberFormat="1" applyFont="1" applyBorder="1">
      <alignment vertical="center"/>
    </xf>
    <xf numFmtId="0" fontId="12" fillId="2" borderId="0" xfId="0" applyFont="1" applyFill="1" applyBorder="1">
      <alignment vertical="center"/>
    </xf>
    <xf numFmtId="9" fontId="12" fillId="2" borderId="0" xfId="1" applyFont="1" applyFill="1" applyBorder="1">
      <alignment vertical="center"/>
    </xf>
    <xf numFmtId="180" fontId="12" fillId="2" borderId="0" xfId="2" applyNumberFormat="1" applyFont="1" applyFill="1" applyBorder="1">
      <alignment vertical="center"/>
    </xf>
    <xf numFmtId="0" fontId="11" fillId="0" borderId="0" xfId="0" applyFont="1" applyAlignment="1">
      <alignment horizontal="center" vertical="center"/>
    </xf>
    <xf numFmtId="180" fontId="21" fillId="0" borderId="0" xfId="2" applyNumberFormat="1" applyFont="1">
      <alignment vertical="center"/>
    </xf>
    <xf numFmtId="0" fontId="14" fillId="0" borderId="0" xfId="0" applyFont="1" applyAlignment="1">
      <alignment horizontal="left" vertical="center"/>
    </xf>
    <xf numFmtId="192" fontId="21" fillId="0" borderId="0" xfId="0" applyNumberFormat="1" applyFont="1" applyAlignment="1">
      <alignment horizontal="center" vertical="center"/>
    </xf>
    <xf numFmtId="10" fontId="12" fillId="2" borderId="9" xfId="1" applyNumberFormat="1" applyFont="1" applyFill="1" applyBorder="1" applyAlignment="1">
      <alignment horizontal="center" vertical="center"/>
    </xf>
    <xf numFmtId="10" fontId="12" fillId="2" borderId="10" xfId="1" applyNumberFormat="1" applyFont="1" applyFill="1" applyBorder="1" applyAlignment="1">
      <alignment horizontal="center" vertical="center"/>
    </xf>
    <xf numFmtId="10" fontId="12" fillId="2" borderId="11" xfId="1" applyNumberFormat="1" applyFont="1" applyFill="1" applyBorder="1" applyAlignment="1">
      <alignment horizontal="center" vertical="center"/>
    </xf>
    <xf numFmtId="10" fontId="12" fillId="2" borderId="12" xfId="1" applyNumberFormat="1" applyFont="1" applyFill="1" applyBorder="1" applyAlignment="1">
      <alignment horizontal="center" vertical="center"/>
    </xf>
    <xf numFmtId="10" fontId="12" fillId="2" borderId="13" xfId="1" applyNumberFormat="1" applyFont="1" applyFill="1" applyBorder="1" applyAlignment="1">
      <alignment horizontal="center" vertical="center"/>
    </xf>
    <xf numFmtId="10" fontId="12" fillId="2" borderId="14" xfId="1" applyNumberFormat="1" applyFont="1" applyFill="1" applyBorder="1" applyAlignment="1">
      <alignment horizontal="center" vertical="center"/>
    </xf>
    <xf numFmtId="10" fontId="12" fillId="2" borderId="15" xfId="1" applyNumberFormat="1" applyFont="1" applyFill="1" applyBorder="1" applyAlignment="1">
      <alignment horizontal="center" vertical="center"/>
    </xf>
    <xf numFmtId="10" fontId="12" fillId="2" borderId="16" xfId="1" applyNumberFormat="1" applyFont="1" applyFill="1" applyBorder="1" applyAlignment="1">
      <alignment horizontal="center" vertical="center"/>
    </xf>
    <xf numFmtId="10" fontId="12" fillId="2" borderId="17" xfId="1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10" fontId="21" fillId="0" borderId="0" xfId="1" applyNumberFormat="1" applyFont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12" fillId="0" borderId="0" xfId="0" applyFont="1" applyBorder="1">
      <alignment vertical="center"/>
    </xf>
    <xf numFmtId="0" fontId="12" fillId="0" borderId="0" xfId="0" applyFont="1" applyFill="1" applyBorder="1">
      <alignment vertical="center"/>
    </xf>
    <xf numFmtId="0" fontId="10" fillId="0" borderId="0" xfId="0" applyFont="1">
      <alignment vertical="center"/>
    </xf>
    <xf numFmtId="0" fontId="20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20" fillId="0" borderId="0" xfId="0" applyFont="1" applyFill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24" fillId="0" borderId="19" xfId="2" applyNumberFormat="1" applyFont="1" applyFill="1" applyBorder="1" applyAlignment="1">
      <alignment vertical="center"/>
    </xf>
    <xf numFmtId="0" fontId="25" fillId="0" borderId="19" xfId="2" applyNumberFormat="1" applyFont="1" applyFill="1" applyBorder="1" applyAlignment="1"/>
    <xf numFmtId="0" fontId="25" fillId="0" borderId="0" xfId="2" applyNumberFormat="1" applyFont="1" applyFill="1" applyBorder="1" applyAlignment="1"/>
    <xf numFmtId="177" fontId="25" fillId="0" borderId="0" xfId="7" applyNumberFormat="1" applyFont="1" applyBorder="1" applyAlignment="1">
      <alignment horizontal="left" vertical="top"/>
    </xf>
    <xf numFmtId="0" fontId="25" fillId="0" borderId="19" xfId="7" applyFont="1" applyBorder="1" applyAlignment="1">
      <alignment horizontal="left" vertical="top"/>
    </xf>
    <xf numFmtId="0" fontId="25" fillId="0" borderId="0" xfId="7" applyFont="1" applyBorder="1" applyAlignment="1">
      <alignment horizontal="left" vertical="top"/>
    </xf>
    <xf numFmtId="0" fontId="25" fillId="0" borderId="20" xfId="7" applyFont="1" applyBorder="1" applyAlignment="1">
      <alignment horizontal="left" vertical="top"/>
    </xf>
    <xf numFmtId="0" fontId="27" fillId="0" borderId="0" xfId="7" applyFont="1" applyBorder="1" applyAlignment="1">
      <alignment horizontal="center" vertical="center" wrapText="1"/>
    </xf>
    <xf numFmtId="0" fontId="28" fillId="0" borderId="0" xfId="7" applyFont="1" applyBorder="1" applyAlignment="1">
      <alignment horizontal="center" vertical="top"/>
    </xf>
    <xf numFmtId="0" fontId="28" fillId="0" borderId="0" xfId="7" applyFont="1" applyBorder="1" applyAlignment="1">
      <alignment horizontal="center" vertical="center"/>
    </xf>
    <xf numFmtId="0" fontId="1" fillId="0" borderId="0" xfId="7" applyBorder="1" applyAlignment="1">
      <alignment vertical="center"/>
    </xf>
    <xf numFmtId="41" fontId="28" fillId="0" borderId="0" xfId="2" applyFont="1" applyFill="1" applyBorder="1" applyAlignment="1">
      <alignment horizontal="right" vertical="center"/>
    </xf>
    <xf numFmtId="177" fontId="28" fillId="0" borderId="0" xfId="7" applyNumberFormat="1" applyFont="1" applyBorder="1" applyAlignment="1">
      <alignment horizontal="center" vertical="center"/>
    </xf>
    <xf numFmtId="0" fontId="28" fillId="0" borderId="21" xfId="7" applyFont="1" applyBorder="1" applyAlignment="1">
      <alignment horizontal="center" vertical="center"/>
    </xf>
    <xf numFmtId="0" fontId="28" fillId="0" borderId="20" xfId="7" applyFont="1" applyBorder="1" applyAlignment="1">
      <alignment vertical="center"/>
    </xf>
    <xf numFmtId="49" fontId="28" fillId="0" borderId="20" xfId="7" applyNumberFormat="1" applyFont="1" applyBorder="1" applyAlignment="1">
      <alignment horizontal="center" vertical="center"/>
    </xf>
    <xf numFmtId="41" fontId="28" fillId="0" borderId="20" xfId="2" applyFont="1" applyBorder="1" applyAlignment="1">
      <alignment horizontal="right" vertical="center"/>
    </xf>
    <xf numFmtId="41" fontId="28" fillId="0" borderId="0" xfId="2" applyFont="1" applyBorder="1" applyAlignment="1">
      <alignment horizontal="right" vertical="center"/>
    </xf>
    <xf numFmtId="0" fontId="28" fillId="0" borderId="20" xfId="7" applyFont="1" applyBorder="1" applyAlignment="1">
      <alignment horizontal="center" vertical="center"/>
    </xf>
    <xf numFmtId="0" fontId="28" fillId="0" borderId="22" xfId="7" applyFont="1" applyBorder="1" applyAlignment="1">
      <alignment vertical="center"/>
    </xf>
    <xf numFmtId="49" fontId="28" fillId="0" borderId="22" xfId="7" applyNumberFormat="1" applyFont="1" applyBorder="1" applyAlignment="1">
      <alignment horizontal="center" vertical="center"/>
    </xf>
    <xf numFmtId="49" fontId="28" fillId="0" borderId="0" xfId="7" applyNumberFormat="1" applyFont="1" applyBorder="1" applyAlignment="1">
      <alignment horizontal="center" vertical="center"/>
    </xf>
    <xf numFmtId="49" fontId="28" fillId="0" borderId="23" xfId="7" applyNumberFormat="1" applyFont="1" applyBorder="1" applyAlignment="1">
      <alignment horizontal="center" vertical="center"/>
    </xf>
    <xf numFmtId="41" fontId="28" fillId="0" borderId="0" xfId="2" applyFont="1" applyBorder="1" applyAlignment="1">
      <alignment horizontal="center" vertical="center"/>
    </xf>
    <xf numFmtId="0" fontId="24" fillId="0" borderId="19" xfId="2" applyNumberFormat="1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center" vertical="center" wrapText="1"/>
    </xf>
    <xf numFmtId="41" fontId="28" fillId="0" borderId="0" xfId="2" applyFont="1" applyFill="1" applyBorder="1" applyAlignment="1">
      <alignment horizontal="center" vertical="center"/>
    </xf>
    <xf numFmtId="0" fontId="28" fillId="0" borderId="0" xfId="7" applyFont="1" applyBorder="1" applyAlignment="1">
      <alignment vertical="center"/>
    </xf>
    <xf numFmtId="49" fontId="0" fillId="0" borderId="0" xfId="0" applyNumberFormat="1">
      <alignment vertical="center"/>
    </xf>
    <xf numFmtId="49" fontId="24" fillId="0" borderId="0" xfId="0" applyNumberFormat="1" applyFont="1">
      <alignment vertical="center"/>
    </xf>
    <xf numFmtId="49" fontId="30" fillId="0" borderId="0" xfId="0" applyNumberFormat="1" applyFont="1">
      <alignment vertical="center"/>
    </xf>
    <xf numFmtId="49" fontId="30" fillId="0" borderId="0" xfId="0" applyNumberFormat="1" applyFont="1" applyFill="1">
      <alignment vertical="center"/>
    </xf>
    <xf numFmtId="0" fontId="30" fillId="0" borderId="0" xfId="0" applyFont="1">
      <alignment vertical="center"/>
    </xf>
    <xf numFmtId="0" fontId="10" fillId="0" borderId="25" xfId="2" applyNumberFormat="1" applyFont="1" applyFill="1" applyBorder="1" applyAlignment="1">
      <alignment horizontal="center" vertical="center"/>
    </xf>
    <xf numFmtId="180" fontId="20" fillId="0" borderId="26" xfId="2" applyNumberFormat="1" applyFont="1" applyFill="1" applyBorder="1" applyAlignment="1">
      <alignment horizontal="center" vertical="center"/>
    </xf>
    <xf numFmtId="180" fontId="20" fillId="0" borderId="27" xfId="2" applyNumberFormat="1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2" fillId="0" borderId="0" xfId="7" applyFont="1" applyFill="1" applyBorder="1" applyAlignment="1">
      <alignment horizontal="center" vertical="center"/>
    </xf>
    <xf numFmtId="41" fontId="26" fillId="0" borderId="0" xfId="2" applyFont="1" applyFill="1" applyBorder="1" applyAlignment="1">
      <alignment horizontal="center" vertical="center"/>
    </xf>
    <xf numFmtId="49" fontId="2" fillId="0" borderId="0" xfId="7" applyNumberFormat="1" applyFont="1" applyBorder="1" applyAlignment="1">
      <alignment vertical="center"/>
    </xf>
    <xf numFmtId="49" fontId="31" fillId="0" borderId="0" xfId="7" applyNumberFormat="1" applyFont="1" applyBorder="1" applyAlignment="1">
      <alignment horizontal="left" vertical="center"/>
    </xf>
    <xf numFmtId="49" fontId="31" fillId="0" borderId="0" xfId="7" applyNumberFormat="1" applyFont="1" applyBorder="1" applyAlignment="1">
      <alignment vertical="center"/>
    </xf>
    <xf numFmtId="49" fontId="31" fillId="0" borderId="0" xfId="7" applyNumberFormat="1" applyFont="1" applyBorder="1" applyAlignment="1">
      <alignment horizontal="center" vertical="center"/>
    </xf>
    <xf numFmtId="49" fontId="31" fillId="0" borderId="0" xfId="2" applyNumberFormat="1" applyFont="1" applyBorder="1" applyAlignment="1">
      <alignment horizontal="right" vertical="center"/>
    </xf>
    <xf numFmtId="49" fontId="31" fillId="0" borderId="0" xfId="7" applyNumberFormat="1" applyFont="1" applyFill="1" applyBorder="1" applyAlignment="1">
      <alignment horizontal="left" vertical="center"/>
    </xf>
    <xf numFmtId="41" fontId="28" fillId="0" borderId="20" xfId="2" applyFont="1" applyBorder="1" applyAlignment="1">
      <alignment horizontal="center" vertical="center"/>
    </xf>
    <xf numFmtId="0" fontId="32" fillId="0" borderId="0" xfId="0" applyFont="1" applyAlignment="1">
      <alignment horizontal="justify" vertical="center"/>
    </xf>
    <xf numFmtId="49" fontId="33" fillId="0" borderId="0" xfId="7" applyNumberFormat="1" applyFont="1" applyBorder="1" applyAlignment="1">
      <alignment vertical="center"/>
    </xf>
    <xf numFmtId="0" fontId="2" fillId="0" borderId="0" xfId="7" applyFont="1" applyFill="1" applyBorder="1" applyAlignment="1">
      <alignment vertical="center"/>
    </xf>
    <xf numFmtId="41" fontId="2" fillId="0" borderId="0" xfId="2" applyFont="1" applyFill="1" applyBorder="1" applyAlignment="1">
      <alignment horizontal="center" vertical="center"/>
    </xf>
    <xf numFmtId="195" fontId="29" fillId="0" borderId="0" xfId="2" applyNumberFormat="1" applyFont="1" applyFill="1" applyBorder="1" applyAlignment="1">
      <alignment horizontal="center" vertical="center"/>
    </xf>
    <xf numFmtId="195" fontId="29" fillId="0" borderId="0" xfId="2" applyNumberFormat="1" applyFont="1" applyFill="1" applyBorder="1" applyAlignment="1">
      <alignment vertical="center"/>
    </xf>
    <xf numFmtId="196" fontId="29" fillId="0" borderId="0" xfId="7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0" fontId="33" fillId="0" borderId="0" xfId="7" applyFont="1" applyBorder="1" applyAlignment="1">
      <alignment horizontal="center" vertical="center" wrapText="1"/>
    </xf>
    <xf numFmtId="0" fontId="33" fillId="0" borderId="18" xfId="7" applyFont="1" applyFill="1" applyBorder="1" applyAlignment="1">
      <alignment horizontal="center" vertical="center" wrapText="1"/>
    </xf>
    <xf numFmtId="49" fontId="33" fillId="0" borderId="18" xfId="7" applyNumberFormat="1" applyFont="1" applyFill="1" applyBorder="1" applyAlignment="1">
      <alignment horizontal="center" vertical="center" wrapText="1"/>
    </xf>
    <xf numFmtId="177" fontId="35" fillId="0" borderId="18" xfId="7" applyNumberFormat="1" applyFont="1" applyBorder="1" applyAlignment="1">
      <alignment vertical="center" wrapText="1"/>
    </xf>
    <xf numFmtId="0" fontId="31" fillId="0" borderId="0" xfId="7" applyFont="1" applyBorder="1" applyAlignment="1">
      <alignment horizontal="center" vertical="top" wrapText="1"/>
    </xf>
    <xf numFmtId="0" fontId="28" fillId="0" borderId="0" xfId="7" applyFont="1" applyBorder="1" applyAlignment="1">
      <alignment horizontal="center" vertical="top" wrapText="1"/>
    </xf>
    <xf numFmtId="0" fontId="31" fillId="0" borderId="0" xfId="7" applyFont="1" applyBorder="1" applyAlignment="1">
      <alignment horizontal="center" vertical="center" wrapText="1"/>
    </xf>
    <xf numFmtId="0" fontId="28" fillId="0" borderId="0" xfId="7" applyFont="1" applyBorder="1" applyAlignment="1">
      <alignment horizontal="center" vertical="center" wrapText="1"/>
    </xf>
    <xf numFmtId="0" fontId="31" fillId="2" borderId="29" xfId="7" applyFont="1" applyFill="1" applyBorder="1" applyAlignment="1">
      <alignment horizontal="center" vertical="center" wrapText="1"/>
    </xf>
    <xf numFmtId="0" fontId="31" fillId="2" borderId="31" xfId="7" applyFont="1" applyFill="1" applyBorder="1" applyAlignment="1">
      <alignment horizontal="center" vertical="center" wrapText="1"/>
    </xf>
    <xf numFmtId="0" fontId="31" fillId="2" borderId="18" xfId="7" applyFont="1" applyFill="1" applyBorder="1" applyAlignment="1">
      <alignment vertical="center" wrapText="1"/>
    </xf>
    <xf numFmtId="41" fontId="31" fillId="2" borderId="18" xfId="2" applyFont="1" applyFill="1" applyBorder="1" applyAlignment="1">
      <alignment vertical="center" wrapText="1"/>
    </xf>
    <xf numFmtId="195" fontId="31" fillId="0" borderId="18" xfId="2" applyNumberFormat="1" applyFont="1" applyBorder="1" applyAlignment="1">
      <alignment horizontal="right" vertical="center" wrapText="1"/>
    </xf>
    <xf numFmtId="0" fontId="31" fillId="0" borderId="0" xfId="7" applyFont="1" applyFill="1" applyBorder="1" applyAlignment="1">
      <alignment horizontal="center" vertical="center"/>
    </xf>
    <xf numFmtId="177" fontId="36" fillId="0" borderId="0" xfId="7" applyNumberFormat="1" applyFont="1" applyBorder="1" applyAlignment="1">
      <alignment horizontal="center" vertical="center"/>
    </xf>
    <xf numFmtId="0" fontId="31" fillId="0" borderId="0" xfId="7" applyFont="1" applyBorder="1" applyAlignment="1">
      <alignment horizontal="center" vertical="center"/>
    </xf>
    <xf numFmtId="0" fontId="31" fillId="0" borderId="0" xfId="7" applyFont="1" applyBorder="1" applyAlignment="1">
      <alignment vertical="center"/>
    </xf>
    <xf numFmtId="41" fontId="31" fillId="0" borderId="0" xfId="2" applyFont="1" applyBorder="1" applyAlignment="1">
      <alignment horizontal="right" vertical="center"/>
    </xf>
    <xf numFmtId="177" fontId="31" fillId="0" borderId="0" xfId="7" applyNumberFormat="1" applyFont="1" applyBorder="1" applyAlignment="1">
      <alignment horizontal="center" vertical="center"/>
    </xf>
    <xf numFmtId="0" fontId="31" fillId="2" borderId="18" xfId="7" applyFont="1" applyFill="1" applyBorder="1" applyAlignment="1">
      <alignment horizontal="center" vertical="center" wrapText="1"/>
    </xf>
    <xf numFmtId="196" fontId="35" fillId="0" borderId="18" xfId="7" applyNumberFormat="1" applyFont="1" applyBorder="1" applyAlignment="1">
      <alignment vertical="center" wrapText="1"/>
    </xf>
    <xf numFmtId="0" fontId="23" fillId="0" borderId="0" xfId="2" applyNumberFormat="1" applyFont="1" applyFill="1" applyBorder="1" applyAlignment="1">
      <alignment vertical="center" wrapText="1"/>
    </xf>
    <xf numFmtId="0" fontId="33" fillId="0" borderId="0" xfId="2" applyNumberFormat="1" applyFont="1" applyFill="1" applyBorder="1" applyAlignment="1">
      <alignment vertical="center" wrapText="1"/>
    </xf>
    <xf numFmtId="41" fontId="31" fillId="0" borderId="0" xfId="2" applyFont="1" applyFill="1" applyBorder="1" applyAlignment="1">
      <alignment wrapText="1"/>
    </xf>
    <xf numFmtId="0" fontId="31" fillId="0" borderId="0" xfId="2" applyNumberFormat="1" applyFont="1" applyFill="1" applyBorder="1" applyAlignment="1">
      <alignment wrapText="1"/>
    </xf>
    <xf numFmtId="0" fontId="31" fillId="0" borderId="0" xfId="7" applyFont="1" applyBorder="1" applyAlignment="1">
      <alignment horizontal="left" vertical="top" wrapText="1"/>
    </xf>
    <xf numFmtId="177" fontId="31" fillId="0" borderId="0" xfId="7" applyNumberFormat="1" applyFont="1" applyBorder="1" applyAlignment="1">
      <alignment horizontal="left" vertical="top" wrapText="1"/>
    </xf>
    <xf numFmtId="41" fontId="31" fillId="0" borderId="0" xfId="2" applyFont="1" applyFill="1" applyBorder="1" applyAlignment="1">
      <alignment horizontal="center" vertical="center"/>
    </xf>
    <xf numFmtId="41" fontId="31" fillId="0" borderId="0" xfId="2" applyFont="1" applyFill="1" applyBorder="1" applyAlignment="1">
      <alignment horizontal="right" vertical="center"/>
    </xf>
    <xf numFmtId="41" fontId="31" fillId="0" borderId="0" xfId="2" applyFont="1" applyBorder="1" applyAlignment="1">
      <alignment horizontal="center" vertical="center"/>
    </xf>
    <xf numFmtId="0" fontId="38" fillId="0" borderId="0" xfId="0" applyFont="1">
      <alignment vertical="center"/>
    </xf>
    <xf numFmtId="0" fontId="39" fillId="0" borderId="0" xfId="0" applyFont="1">
      <alignment vertical="center"/>
    </xf>
    <xf numFmtId="0" fontId="40" fillId="0" borderId="0" xfId="0" applyFont="1">
      <alignment vertical="center"/>
    </xf>
    <xf numFmtId="180" fontId="40" fillId="0" borderId="0" xfId="2" applyNumberFormat="1" applyFont="1">
      <alignment vertical="center"/>
    </xf>
    <xf numFmtId="0" fontId="15" fillId="0" borderId="0" xfId="0" applyFont="1">
      <alignment vertical="center"/>
    </xf>
    <xf numFmtId="0" fontId="6" fillId="0" borderId="0" xfId="0" applyFont="1">
      <alignment vertical="center"/>
    </xf>
    <xf numFmtId="180" fontId="6" fillId="0" borderId="0" xfId="2" applyNumberFormat="1" applyFont="1">
      <alignment vertical="center"/>
    </xf>
    <xf numFmtId="49" fontId="31" fillId="0" borderId="0" xfId="7" applyNumberFormat="1" applyFont="1" applyBorder="1" applyAlignment="1">
      <alignment horizontal="right" vertical="center"/>
    </xf>
    <xf numFmtId="191" fontId="31" fillId="0" borderId="0" xfId="7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41" fontId="12" fillId="2" borderId="9" xfId="2" applyNumberFormat="1" applyFont="1" applyFill="1" applyBorder="1">
      <alignment vertical="center"/>
    </xf>
    <xf numFmtId="10" fontId="12" fillId="0" borderId="18" xfId="0" applyNumberFormat="1" applyFont="1" applyFill="1" applyBorder="1" applyAlignment="1">
      <alignment vertical="center"/>
    </xf>
    <xf numFmtId="0" fontId="31" fillId="2" borderId="18" xfId="7" applyFont="1" applyFill="1" applyBorder="1" applyAlignment="1">
      <alignment horizontal="center" vertical="center"/>
    </xf>
    <xf numFmtId="9" fontId="31" fillId="2" borderId="18" xfId="7" applyNumberFormat="1" applyFont="1" applyFill="1" applyBorder="1" applyAlignment="1">
      <alignment horizontal="center" vertical="center"/>
    </xf>
    <xf numFmtId="41" fontId="31" fillId="2" borderId="18" xfId="7" applyNumberFormat="1" applyFont="1" applyFill="1" applyBorder="1" applyAlignment="1">
      <alignment horizontal="center" vertical="center"/>
    </xf>
    <xf numFmtId="41" fontId="31" fillId="2" borderId="18" xfId="1" applyNumberFormat="1" applyFont="1" applyFill="1" applyBorder="1" applyAlignment="1">
      <alignment horizontal="center" vertical="center"/>
    </xf>
    <xf numFmtId="179" fontId="31" fillId="0" borderId="18" xfId="7" applyNumberFormat="1" applyFont="1" applyFill="1" applyBorder="1" applyAlignment="1" applyProtection="1">
      <alignment vertical="center"/>
      <protection locked="0"/>
    </xf>
    <xf numFmtId="179" fontId="31" fillId="0" borderId="18" xfId="7" applyNumberFormat="1" applyFont="1" applyBorder="1" applyAlignment="1" applyProtection="1">
      <alignment vertical="center"/>
      <protection locked="0"/>
    </xf>
    <xf numFmtId="180" fontId="31" fillId="0" borderId="18" xfId="7" applyNumberFormat="1" applyFont="1" applyBorder="1" applyAlignment="1" applyProtection="1">
      <alignment vertical="center"/>
      <protection locked="0"/>
    </xf>
    <xf numFmtId="0" fontId="31" fillId="0" borderId="33" xfId="7" applyFont="1" applyBorder="1" applyAlignment="1">
      <alignment horizontal="center" vertical="center"/>
    </xf>
    <xf numFmtId="0" fontId="31" fillId="0" borderId="0" xfId="7" applyFont="1" applyBorder="1" applyAlignment="1">
      <alignment horizontal="center" vertical="top"/>
    </xf>
    <xf numFmtId="0" fontId="31" fillId="0" borderId="34" xfId="7" applyFont="1" applyBorder="1" applyAlignment="1">
      <alignment horizontal="center" vertical="center"/>
    </xf>
    <xf numFmtId="0" fontId="31" fillId="0" borderId="21" xfId="7" applyFont="1" applyFill="1" applyBorder="1" applyAlignment="1">
      <alignment horizontal="center" vertical="center"/>
    </xf>
    <xf numFmtId="0" fontId="31" fillId="0" borderId="20" xfId="7" applyFont="1" applyFill="1" applyBorder="1" applyAlignment="1">
      <alignment vertical="center"/>
    </xf>
    <xf numFmtId="49" fontId="31" fillId="0" borderId="20" xfId="7" applyNumberFormat="1" applyFont="1" applyFill="1" applyBorder="1" applyAlignment="1">
      <alignment horizontal="center" vertical="center"/>
    </xf>
    <xf numFmtId="0" fontId="31" fillId="0" borderId="21" xfId="7" applyFont="1" applyBorder="1" applyAlignment="1">
      <alignment horizontal="center" vertical="center"/>
    </xf>
    <xf numFmtId="0" fontId="31" fillId="0" borderId="20" xfId="7" applyFont="1" applyBorder="1" applyAlignment="1">
      <alignment vertical="center"/>
    </xf>
    <xf numFmtId="49" fontId="31" fillId="0" borderId="20" xfId="7" applyNumberFormat="1" applyFont="1" applyBorder="1" applyAlignment="1">
      <alignment horizontal="center" vertical="center"/>
    </xf>
    <xf numFmtId="9" fontId="31" fillId="2" borderId="18" xfId="1" applyFont="1" applyFill="1" applyBorder="1" applyAlignment="1">
      <alignment horizontal="center" vertical="center"/>
    </xf>
    <xf numFmtId="191" fontId="31" fillId="2" borderId="18" xfId="7" applyNumberFormat="1" applyFont="1" applyFill="1" applyBorder="1" applyAlignment="1" applyProtection="1">
      <alignment horizontal="center" vertical="center"/>
      <protection locked="0"/>
    </xf>
    <xf numFmtId="14" fontId="31" fillId="2" borderId="18" xfId="7" applyNumberFormat="1" applyFont="1" applyFill="1" applyBorder="1" applyAlignment="1" applyProtection="1">
      <alignment vertical="center"/>
      <protection locked="0"/>
    </xf>
    <xf numFmtId="199" fontId="31" fillId="2" borderId="18" xfId="2" applyNumberFormat="1" applyFont="1" applyFill="1" applyBorder="1" applyAlignment="1">
      <alignment vertical="center"/>
    </xf>
    <xf numFmtId="199" fontId="31" fillId="2" borderId="18" xfId="2" applyNumberFormat="1" applyFont="1" applyFill="1" applyBorder="1" applyAlignment="1">
      <alignment horizontal="center" vertical="center"/>
    </xf>
    <xf numFmtId="191" fontId="31" fillId="2" borderId="18" xfId="7" applyNumberFormat="1" applyFont="1" applyFill="1" applyBorder="1" applyAlignment="1" applyProtection="1">
      <alignment vertical="center"/>
      <protection locked="0"/>
    </xf>
    <xf numFmtId="41" fontId="31" fillId="0" borderId="20" xfId="2" applyFont="1" applyBorder="1" applyAlignment="1">
      <alignment horizontal="right" vertical="center"/>
    </xf>
    <xf numFmtId="0" fontId="25" fillId="0" borderId="0" xfId="2" applyNumberFormat="1" applyFont="1" applyFill="1" applyBorder="1" applyAlignment="1">
      <alignment horizontal="center"/>
    </xf>
    <xf numFmtId="0" fontId="31" fillId="0" borderId="22" xfId="7" applyFont="1" applyBorder="1" applyAlignment="1">
      <alignment horizontal="center" vertical="center"/>
    </xf>
    <xf numFmtId="0" fontId="28" fillId="0" borderId="22" xfId="7" applyFont="1" applyBorder="1" applyAlignment="1">
      <alignment horizontal="center" vertical="center"/>
    </xf>
    <xf numFmtId="0" fontId="31" fillId="0" borderId="22" xfId="7" applyFont="1" applyFill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9" fontId="12" fillId="0" borderId="35" xfId="1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9" fontId="12" fillId="0" borderId="37" xfId="1" applyFont="1" applyFill="1" applyBorder="1" applyAlignment="1">
      <alignment horizontal="center" vertical="center"/>
    </xf>
    <xf numFmtId="9" fontId="12" fillId="0" borderId="38" xfId="1" applyFont="1" applyFill="1" applyBorder="1" applyAlignment="1">
      <alignment horizontal="center" vertical="center"/>
    </xf>
    <xf numFmtId="180" fontId="12" fillId="0" borderId="35" xfId="2" applyNumberFormat="1" applyFont="1" applyFill="1" applyBorder="1">
      <alignment vertical="center"/>
    </xf>
    <xf numFmtId="41" fontId="12" fillId="2" borderId="39" xfId="2" applyFont="1" applyFill="1" applyBorder="1">
      <alignment vertical="center"/>
    </xf>
    <xf numFmtId="41" fontId="12" fillId="2" borderId="40" xfId="2" applyFont="1" applyFill="1" applyBorder="1">
      <alignment vertical="center"/>
    </xf>
    <xf numFmtId="0" fontId="12" fillId="0" borderId="41" xfId="0" applyFont="1" applyFill="1" applyBorder="1">
      <alignment vertical="center"/>
    </xf>
    <xf numFmtId="180" fontId="12" fillId="0" borderId="41" xfId="2" applyNumberFormat="1" applyFont="1" applyFill="1" applyBorder="1">
      <alignment vertical="center"/>
    </xf>
    <xf numFmtId="41" fontId="12" fillId="2" borderId="42" xfId="2" applyFont="1" applyFill="1" applyBorder="1">
      <alignment vertical="center"/>
    </xf>
    <xf numFmtId="41" fontId="12" fillId="2" borderId="43" xfId="2" applyFont="1" applyFill="1" applyBorder="1">
      <alignment vertical="center"/>
    </xf>
    <xf numFmtId="0" fontId="12" fillId="0" borderId="44" xfId="0" applyFont="1" applyFill="1" applyBorder="1">
      <alignment vertical="center"/>
    </xf>
    <xf numFmtId="180" fontId="12" fillId="0" borderId="44" xfId="2" applyNumberFormat="1" applyFont="1" applyFill="1" applyBorder="1">
      <alignment vertical="center"/>
    </xf>
    <xf numFmtId="10" fontId="12" fillId="2" borderId="45" xfId="1" applyNumberFormat="1" applyFont="1" applyFill="1" applyBorder="1" applyAlignment="1">
      <alignment horizontal="center" vertical="center"/>
    </xf>
    <xf numFmtId="10" fontId="12" fillId="2" borderId="46" xfId="1" applyNumberFormat="1" applyFont="1" applyFill="1" applyBorder="1" applyAlignment="1">
      <alignment horizontal="center" vertical="center"/>
    </xf>
    <xf numFmtId="10" fontId="12" fillId="2" borderId="47" xfId="1" applyNumberFormat="1" applyFont="1" applyFill="1" applyBorder="1" applyAlignment="1">
      <alignment horizontal="center" vertical="center"/>
    </xf>
    <xf numFmtId="10" fontId="12" fillId="2" borderId="48" xfId="1" applyNumberFormat="1" applyFont="1" applyFill="1" applyBorder="1" applyAlignment="1">
      <alignment horizontal="center" vertical="center"/>
    </xf>
    <xf numFmtId="10" fontId="12" fillId="2" borderId="49" xfId="1" applyNumberFormat="1" applyFont="1" applyFill="1" applyBorder="1" applyAlignment="1">
      <alignment horizontal="center" vertical="center"/>
    </xf>
    <xf numFmtId="10" fontId="12" fillId="2" borderId="50" xfId="1" applyNumberFormat="1" applyFont="1" applyFill="1" applyBorder="1" applyAlignment="1">
      <alignment horizontal="center" vertical="center"/>
    </xf>
    <xf numFmtId="200" fontId="12" fillId="0" borderId="51" xfId="2" applyNumberFormat="1" applyFont="1" applyFill="1" applyBorder="1">
      <alignment vertical="center"/>
    </xf>
    <xf numFmtId="190" fontId="12" fillId="0" borderId="52" xfId="2" applyNumberFormat="1" applyFont="1" applyFill="1" applyBorder="1">
      <alignment vertical="center"/>
    </xf>
    <xf numFmtId="200" fontId="12" fillId="0" borderId="53" xfId="2" applyNumberFormat="1" applyFont="1" applyFill="1" applyBorder="1">
      <alignment vertical="center"/>
    </xf>
    <xf numFmtId="190" fontId="12" fillId="0" borderId="54" xfId="2" applyNumberFormat="1" applyFont="1" applyFill="1" applyBorder="1">
      <alignment vertical="center"/>
    </xf>
    <xf numFmtId="180" fontId="12" fillId="0" borderId="55" xfId="2" applyNumberFormat="1" applyFont="1" applyFill="1" applyBorder="1">
      <alignment vertical="center"/>
    </xf>
    <xf numFmtId="9" fontId="12" fillId="0" borderId="56" xfId="1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8" fillId="0" borderId="0" xfId="0" applyFont="1" applyFill="1" applyAlignment="1">
      <alignment vertical="center"/>
    </xf>
    <xf numFmtId="0" fontId="19" fillId="0" borderId="0" xfId="0" applyFont="1">
      <alignment vertical="center"/>
    </xf>
    <xf numFmtId="0" fontId="18" fillId="0" borderId="18" xfId="0" applyFont="1" applyFill="1" applyBorder="1" applyAlignment="1">
      <alignment horizontal="center" vertical="center"/>
    </xf>
    <xf numFmtId="9" fontId="18" fillId="2" borderId="18" xfId="1" applyFont="1" applyFill="1" applyBorder="1" applyAlignment="1">
      <alignment horizontal="center" vertical="center"/>
    </xf>
    <xf numFmtId="9" fontId="18" fillId="0" borderId="18" xfId="1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horizontal="center" vertical="center" wrapText="1"/>
    </xf>
    <xf numFmtId="0" fontId="10" fillId="0" borderId="57" xfId="2" applyNumberFormat="1" applyFont="1" applyFill="1" applyBorder="1" applyAlignment="1">
      <alignment horizontal="center" vertical="center"/>
    </xf>
    <xf numFmtId="0" fontId="24" fillId="0" borderId="0" xfId="2" applyNumberFormat="1" applyFont="1" applyFill="1" applyBorder="1" applyAlignment="1">
      <alignment vertical="center"/>
    </xf>
    <xf numFmtId="0" fontId="24" fillId="0" borderId="0" xfId="2" applyNumberFormat="1" applyFont="1" applyFill="1" applyBorder="1" applyAlignment="1">
      <alignment horizontal="center" vertical="center"/>
    </xf>
    <xf numFmtId="49" fontId="31" fillId="0" borderId="0" xfId="2" applyNumberFormat="1" applyFont="1" applyBorder="1" applyAlignment="1">
      <alignment horizontal="center" vertical="center"/>
    </xf>
    <xf numFmtId="201" fontId="15" fillId="3" borderId="3" xfId="2" applyNumberFormat="1" applyFont="1" applyFill="1" applyBorder="1" applyAlignment="1">
      <alignment horizontal="center" vertical="center" wrapText="1"/>
    </xf>
    <xf numFmtId="202" fontId="15" fillId="3" borderId="3" xfId="2" applyNumberFormat="1" applyFont="1" applyFill="1" applyBorder="1" applyAlignment="1">
      <alignment horizontal="center" vertical="center" wrapText="1"/>
    </xf>
    <xf numFmtId="0" fontId="24" fillId="2" borderId="0" xfId="2" applyNumberFormat="1" applyFont="1" applyFill="1" applyBorder="1" applyAlignment="1">
      <alignment horizontal="center" vertical="center"/>
    </xf>
    <xf numFmtId="0" fontId="31" fillId="0" borderId="28" xfId="7" applyFont="1" applyFill="1" applyBorder="1" applyAlignment="1">
      <alignment vertical="center" wrapText="1"/>
    </xf>
    <xf numFmtId="0" fontId="31" fillId="0" borderId="58" xfId="7" applyFont="1" applyFill="1" applyBorder="1" applyAlignment="1">
      <alignment vertical="center" wrapText="1"/>
    </xf>
    <xf numFmtId="0" fontId="24" fillId="0" borderId="19" xfId="2" applyNumberFormat="1" applyFont="1" applyFill="1" applyBorder="1" applyAlignment="1">
      <alignment horizontal="left" vertical="center"/>
    </xf>
    <xf numFmtId="0" fontId="28" fillId="0" borderId="65" xfId="7" applyFont="1" applyBorder="1" applyAlignment="1">
      <alignment horizontal="center" vertical="top" wrapText="1"/>
    </xf>
    <xf numFmtId="0" fontId="28" fillId="0" borderId="66" xfId="7" applyFont="1" applyBorder="1" applyAlignment="1">
      <alignment horizontal="center" vertical="center" wrapText="1"/>
    </xf>
    <xf numFmtId="177" fontId="36" fillId="5" borderId="64" xfId="2" applyNumberFormat="1" applyFont="1" applyFill="1" applyBorder="1" applyAlignment="1">
      <alignment vertical="center" wrapText="1"/>
    </xf>
    <xf numFmtId="177" fontId="37" fillId="5" borderId="18" xfId="7" applyNumberFormat="1" applyFont="1" applyFill="1" applyBorder="1" applyAlignment="1">
      <alignment vertical="center" wrapText="1"/>
    </xf>
    <xf numFmtId="204" fontId="16" fillId="5" borderId="18" xfId="2" applyNumberFormat="1" applyFont="1" applyFill="1" applyBorder="1" applyAlignment="1">
      <alignment horizontal="center" vertical="center" wrapText="1"/>
    </xf>
    <xf numFmtId="205" fontId="15" fillId="3" borderId="46" xfId="2" applyNumberFormat="1" applyFont="1" applyFill="1" applyBorder="1" applyAlignment="1">
      <alignment horizontal="center" vertical="center" wrapText="1"/>
    </xf>
    <xf numFmtId="205" fontId="15" fillId="3" borderId="3" xfId="2" applyNumberFormat="1" applyFont="1" applyFill="1" applyBorder="1" applyAlignment="1">
      <alignment horizontal="center" vertical="center" wrapText="1"/>
    </xf>
    <xf numFmtId="177" fontId="43" fillId="4" borderId="67" xfId="0" applyNumberFormat="1" applyFont="1" applyFill="1" applyBorder="1" applyAlignment="1">
      <alignment horizontal="center" vertical="center" wrapText="1"/>
    </xf>
    <xf numFmtId="0" fontId="43" fillId="4" borderId="68" xfId="0" applyFont="1" applyFill="1" applyBorder="1" applyAlignment="1">
      <alignment horizontal="center" vertical="center" wrapText="1"/>
    </xf>
    <xf numFmtId="0" fontId="43" fillId="4" borderId="69" xfId="0" applyFont="1" applyFill="1" applyBorder="1" applyAlignment="1">
      <alignment horizontal="center" vertical="center" wrapText="1"/>
    </xf>
    <xf numFmtId="180" fontId="15" fillId="3" borderId="0" xfId="2" applyNumberFormat="1" applyFont="1" applyFill="1" applyAlignment="1">
      <alignment horizontal="center" vertical="center" wrapText="1"/>
    </xf>
    <xf numFmtId="180" fontId="15" fillId="3" borderId="8" xfId="2" applyNumberFormat="1" applyFont="1" applyFill="1" applyBorder="1" applyAlignment="1">
      <alignment horizontal="center" vertical="center" wrapText="1"/>
    </xf>
    <xf numFmtId="41" fontId="16" fillId="0" borderId="70" xfId="2" applyFont="1" applyBorder="1" applyAlignment="1">
      <alignment horizontal="center" vertical="center" wrapText="1"/>
    </xf>
    <xf numFmtId="180" fontId="16" fillId="0" borderId="70" xfId="2" applyNumberFormat="1" applyFont="1" applyBorder="1" applyAlignment="1">
      <alignment horizontal="center" vertical="center" wrapText="1"/>
    </xf>
    <xf numFmtId="180" fontId="16" fillId="0" borderId="71" xfId="2" applyNumberFormat="1" applyFont="1" applyBorder="1" applyAlignment="1">
      <alignment horizontal="center" vertical="center" wrapText="1"/>
    </xf>
    <xf numFmtId="180" fontId="16" fillId="0" borderId="72" xfId="2" applyNumberFormat="1" applyFont="1" applyBorder="1" applyAlignment="1">
      <alignment horizontal="center" vertical="center" wrapText="1"/>
    </xf>
    <xf numFmtId="180" fontId="16" fillId="0" borderId="73" xfId="2" applyNumberFormat="1" applyFont="1" applyBorder="1" applyAlignment="1">
      <alignment horizontal="center" vertical="center" wrapText="1"/>
    </xf>
    <xf numFmtId="180" fontId="16" fillId="0" borderId="74" xfId="2" applyNumberFormat="1" applyFont="1" applyBorder="1" applyAlignment="1">
      <alignment horizontal="center" vertical="center" wrapText="1"/>
    </xf>
    <xf numFmtId="180" fontId="15" fillId="3" borderId="75" xfId="2" applyNumberFormat="1" applyFont="1" applyFill="1" applyBorder="1" applyAlignment="1">
      <alignment horizontal="center" vertical="center" wrapText="1"/>
    </xf>
    <xf numFmtId="180" fontId="15" fillId="3" borderId="76" xfId="2" applyNumberFormat="1" applyFont="1" applyFill="1" applyBorder="1" applyAlignment="1">
      <alignment horizontal="center" vertical="center" wrapText="1"/>
    </xf>
    <xf numFmtId="10" fontId="17" fillId="4" borderId="3" xfId="1" applyNumberFormat="1" applyFont="1" applyFill="1" applyBorder="1" applyAlignment="1">
      <alignment horizontal="center" vertical="center" wrapText="1"/>
    </xf>
    <xf numFmtId="10" fontId="17" fillId="4" borderId="77" xfId="1" applyNumberFormat="1" applyFont="1" applyFill="1" applyBorder="1" applyAlignment="1">
      <alignment horizontal="center" vertical="center" wrapText="1"/>
    </xf>
    <xf numFmtId="205" fontId="15" fillId="3" borderId="78" xfId="2" applyNumberFormat="1" applyFont="1" applyFill="1" applyBorder="1" applyAlignment="1">
      <alignment horizontal="center" vertical="center" wrapText="1"/>
    </xf>
    <xf numFmtId="180" fontId="15" fillId="3" borderId="18" xfId="2" applyNumberFormat="1" applyFont="1" applyFill="1" applyBorder="1" applyAlignment="1">
      <alignment horizontal="center" vertical="center" wrapText="1"/>
    </xf>
    <xf numFmtId="180" fontId="15" fillId="3" borderId="31" xfId="2" applyNumberFormat="1" applyFont="1" applyFill="1" applyBorder="1" applyAlignment="1">
      <alignment horizontal="center" vertical="center" wrapText="1"/>
    </xf>
    <xf numFmtId="180" fontId="15" fillId="3" borderId="79" xfId="2" applyNumberFormat="1" applyFont="1" applyFill="1" applyBorder="1" applyAlignment="1">
      <alignment horizontal="center" vertical="center" wrapText="1"/>
    </xf>
    <xf numFmtId="180" fontId="15" fillId="4" borderId="70" xfId="2" applyNumberFormat="1" applyFont="1" applyFill="1" applyBorder="1" applyAlignment="1">
      <alignment horizontal="center" vertical="center" wrapText="1"/>
    </xf>
    <xf numFmtId="205" fontId="15" fillId="3" borderId="80" xfId="2" applyNumberFormat="1" applyFont="1" applyFill="1" applyBorder="1" applyAlignment="1">
      <alignment horizontal="center" vertical="center" wrapText="1"/>
    </xf>
    <xf numFmtId="203" fontId="15" fillId="0" borderId="81" xfId="2" applyNumberFormat="1" applyFont="1" applyBorder="1" applyAlignment="1">
      <alignment horizontal="center" vertical="center" wrapText="1"/>
    </xf>
    <xf numFmtId="10" fontId="6" fillId="5" borderId="20" xfId="1" applyNumberFormat="1" applyFont="1" applyFill="1" applyBorder="1" applyAlignment="1">
      <alignment horizontal="center" vertical="center" wrapText="1"/>
    </xf>
    <xf numFmtId="204" fontId="43" fillId="4" borderId="2" xfId="2" applyNumberFormat="1" applyFont="1" applyFill="1" applyBorder="1" applyAlignment="1">
      <alignment horizontal="center" vertical="center" wrapText="1"/>
    </xf>
    <xf numFmtId="203" fontId="17" fillId="4" borderId="82" xfId="2" applyNumberFormat="1" applyFont="1" applyFill="1" applyBorder="1" applyAlignment="1">
      <alignment horizontal="center" vertical="center" wrapText="1"/>
    </xf>
    <xf numFmtId="204" fontId="17" fillId="4" borderId="82" xfId="2" applyNumberFormat="1" applyFont="1" applyFill="1" applyBorder="1" applyAlignment="1">
      <alignment horizontal="center" vertical="center" wrapText="1"/>
    </xf>
    <xf numFmtId="180" fontId="6" fillId="0" borderId="0" xfId="2" quotePrefix="1" applyNumberFormat="1" applyFont="1" applyAlignment="1">
      <alignment horizontal="center" vertical="center" wrapText="1"/>
    </xf>
    <xf numFmtId="177" fontId="43" fillId="4" borderId="18" xfId="0" applyNumberFormat="1" applyFont="1" applyFill="1" applyBorder="1" applyAlignment="1">
      <alignment horizontal="center" vertical="center" wrapText="1"/>
    </xf>
    <xf numFmtId="206" fontId="15" fillId="4" borderId="3" xfId="2" applyNumberFormat="1" applyFont="1" applyFill="1" applyBorder="1" applyAlignment="1">
      <alignment horizontal="center" vertical="center" wrapText="1"/>
    </xf>
    <xf numFmtId="185" fontId="15" fillId="3" borderId="3" xfId="2" applyNumberFormat="1" applyFont="1" applyFill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shrinkToFit="1"/>
    </xf>
    <xf numFmtId="0" fontId="12" fillId="0" borderId="83" xfId="0" applyFont="1" applyBorder="1" applyAlignment="1">
      <alignment horizontal="center" vertical="center" shrinkToFit="1"/>
    </xf>
    <xf numFmtId="0" fontId="12" fillId="4" borderId="84" xfId="0" applyFont="1" applyFill="1" applyBorder="1" applyAlignment="1">
      <alignment horizontal="center" vertical="center"/>
    </xf>
    <xf numFmtId="0" fontId="12" fillId="4" borderId="85" xfId="0" applyFont="1" applyFill="1" applyBorder="1" applyAlignment="1">
      <alignment horizontal="center" vertical="center"/>
    </xf>
    <xf numFmtId="9" fontId="12" fillId="4" borderId="86" xfId="1" applyFont="1" applyFill="1" applyBorder="1" applyAlignment="1">
      <alignment horizontal="center" vertical="center"/>
    </xf>
    <xf numFmtId="0" fontId="12" fillId="4" borderId="87" xfId="0" applyFont="1" applyFill="1" applyBorder="1" applyAlignment="1">
      <alignment horizontal="center" vertical="center" wrapText="1"/>
    </xf>
    <xf numFmtId="0" fontId="12" fillId="4" borderId="88" xfId="0" applyFont="1" applyFill="1" applyBorder="1" applyAlignment="1">
      <alignment horizontal="center" vertical="center" wrapText="1"/>
    </xf>
    <xf numFmtId="0" fontId="12" fillId="4" borderId="89" xfId="0" applyFont="1" applyFill="1" applyBorder="1" applyAlignment="1">
      <alignment horizontal="center" vertical="center" wrapText="1"/>
    </xf>
    <xf numFmtId="180" fontId="12" fillId="4" borderId="89" xfId="2" applyNumberFormat="1" applyFont="1" applyFill="1" applyBorder="1" applyAlignment="1">
      <alignment horizontal="center" vertical="center"/>
    </xf>
    <xf numFmtId="0" fontId="20" fillId="4" borderId="90" xfId="0" applyFont="1" applyFill="1" applyBorder="1" applyAlignment="1">
      <alignment horizontal="center" vertical="center" wrapText="1"/>
    </xf>
    <xf numFmtId="0" fontId="20" fillId="4" borderId="81" xfId="0" applyFont="1" applyFill="1" applyBorder="1" applyAlignment="1">
      <alignment horizontal="center" vertical="center" wrapText="1"/>
    </xf>
    <xf numFmtId="0" fontId="20" fillId="4" borderId="91" xfId="0" applyFont="1" applyFill="1" applyBorder="1" applyAlignment="1">
      <alignment horizontal="center" vertical="center" wrapText="1"/>
    </xf>
    <xf numFmtId="0" fontId="20" fillId="4" borderId="92" xfId="0" applyFont="1" applyFill="1" applyBorder="1" applyAlignment="1">
      <alignment horizontal="center" vertical="center" wrapText="1"/>
    </xf>
    <xf numFmtId="0" fontId="20" fillId="4" borderId="93" xfId="0" applyFont="1" applyFill="1" applyBorder="1" applyAlignment="1">
      <alignment horizontal="center" vertical="center" wrapText="1"/>
    </xf>
    <xf numFmtId="0" fontId="20" fillId="4" borderId="94" xfId="0" applyFont="1" applyFill="1" applyBorder="1" applyAlignment="1">
      <alignment horizontal="center" vertical="center" wrapText="1"/>
    </xf>
    <xf numFmtId="0" fontId="20" fillId="4" borderId="70" xfId="0" applyFont="1" applyFill="1" applyBorder="1" applyAlignment="1">
      <alignment horizontal="center" vertical="center" wrapText="1"/>
    </xf>
    <xf numFmtId="0" fontId="20" fillId="4" borderId="95" xfId="0" applyFont="1" applyFill="1" applyBorder="1" applyAlignment="1">
      <alignment horizontal="center" vertical="center" wrapText="1"/>
    </xf>
    <xf numFmtId="0" fontId="20" fillId="4" borderId="96" xfId="0" applyFont="1" applyFill="1" applyBorder="1" applyAlignment="1">
      <alignment horizontal="center" vertical="center" wrapText="1"/>
    </xf>
    <xf numFmtId="0" fontId="20" fillId="4" borderId="30" xfId="0" applyFont="1" applyFill="1" applyBorder="1" applyAlignment="1">
      <alignment horizontal="center" vertical="center" wrapText="1"/>
    </xf>
    <xf numFmtId="0" fontId="12" fillId="4" borderId="97" xfId="0" applyFont="1" applyFill="1" applyBorder="1" applyAlignment="1">
      <alignment horizontal="center" vertical="center"/>
    </xf>
    <xf numFmtId="0" fontId="12" fillId="4" borderId="98" xfId="0" applyFont="1" applyFill="1" applyBorder="1" applyAlignment="1">
      <alignment horizontal="center" vertical="center"/>
    </xf>
    <xf numFmtId="0" fontId="42" fillId="0" borderId="84" xfId="0" applyFont="1" applyFill="1" applyBorder="1" applyAlignment="1">
      <alignment horizontal="center" vertical="center"/>
    </xf>
    <xf numFmtId="0" fontId="42" fillId="0" borderId="63" xfId="0" applyFont="1" applyFill="1" applyBorder="1" applyAlignment="1">
      <alignment horizontal="center" vertical="center"/>
    </xf>
    <xf numFmtId="0" fontId="42" fillId="0" borderId="101" xfId="0" applyFont="1" applyFill="1" applyBorder="1" applyAlignment="1">
      <alignment horizontal="center" vertical="center"/>
    </xf>
    <xf numFmtId="0" fontId="45" fillId="0" borderId="31" xfId="0" applyFont="1" applyFill="1" applyBorder="1" applyAlignment="1">
      <alignment horizontal="center" vertical="center" wrapText="1"/>
    </xf>
    <xf numFmtId="0" fontId="47" fillId="0" borderId="31" xfId="0" applyFont="1" applyFill="1" applyBorder="1" applyAlignment="1">
      <alignment horizontal="center" vertical="center"/>
    </xf>
    <xf numFmtId="0" fontId="45" fillId="0" borderId="102" xfId="0" applyFont="1" applyFill="1" applyBorder="1" applyAlignment="1">
      <alignment horizontal="center" vertical="center" wrapText="1"/>
    </xf>
    <xf numFmtId="0" fontId="42" fillId="0" borderId="103" xfId="0" applyFont="1" applyBorder="1" applyAlignment="1">
      <alignment horizontal="center" vertical="center"/>
    </xf>
    <xf numFmtId="0" fontId="42" fillId="0" borderId="85" xfId="0" applyFont="1" applyBorder="1" applyAlignment="1">
      <alignment horizontal="center" vertical="center"/>
    </xf>
    <xf numFmtId="0" fontId="42" fillId="0" borderId="104" xfId="0" applyFont="1" applyBorder="1" applyAlignment="1">
      <alignment horizontal="center" vertical="center"/>
    </xf>
    <xf numFmtId="0" fontId="45" fillId="0" borderId="0" xfId="0" applyFont="1" applyBorder="1" applyAlignment="1">
      <alignment horizontal="justify" vertical="center" wrapText="1"/>
    </xf>
    <xf numFmtId="0" fontId="42" fillId="0" borderId="0" xfId="0" applyFont="1">
      <alignment vertical="center"/>
    </xf>
    <xf numFmtId="0" fontId="49" fillId="0" borderId="0" xfId="0" applyFont="1">
      <alignment vertical="center"/>
    </xf>
    <xf numFmtId="0" fontId="50" fillId="0" borderId="105" xfId="0" applyFont="1" applyBorder="1" applyAlignment="1">
      <alignment horizontal="center" vertical="center"/>
    </xf>
    <xf numFmtId="0" fontId="50" fillId="0" borderId="106" xfId="0" applyFont="1" applyBorder="1" applyAlignment="1">
      <alignment horizontal="center" vertical="center"/>
    </xf>
    <xf numFmtId="0" fontId="50" fillId="0" borderId="85" xfId="0" applyFont="1" applyBorder="1" applyAlignment="1">
      <alignment horizontal="center" vertical="center"/>
    </xf>
    <xf numFmtId="0" fontId="50" fillId="0" borderId="104" xfId="0" applyFont="1" applyBorder="1" applyAlignment="1">
      <alignment horizontal="center" vertical="center"/>
    </xf>
    <xf numFmtId="0" fontId="51" fillId="0" borderId="107" xfId="0" applyFont="1" applyBorder="1" applyAlignment="1">
      <alignment horizontal="center" vertical="center" wrapText="1"/>
    </xf>
    <xf numFmtId="0" fontId="51" fillId="0" borderId="108" xfId="0" applyFont="1" applyBorder="1" applyAlignment="1">
      <alignment vertical="center" wrapText="1"/>
    </xf>
    <xf numFmtId="0" fontId="51" fillId="0" borderId="109" xfId="0" applyFont="1" applyBorder="1" applyAlignment="1">
      <alignment vertical="center" wrapText="1"/>
    </xf>
    <xf numFmtId="0" fontId="52" fillId="0" borderId="110" xfId="0" applyFont="1" applyBorder="1" applyAlignment="1">
      <alignment horizontal="justify" vertical="center" wrapText="1"/>
    </xf>
    <xf numFmtId="0" fontId="41" fillId="4" borderId="111" xfId="0" applyFont="1" applyFill="1" applyBorder="1" applyAlignment="1">
      <alignment horizontal="center" vertical="center" wrapText="1"/>
    </xf>
    <xf numFmtId="0" fontId="28" fillId="0" borderId="0" xfId="7" applyFont="1" applyFill="1" applyBorder="1" applyAlignment="1">
      <alignment horizontal="center" vertical="center"/>
    </xf>
    <xf numFmtId="0" fontId="28" fillId="0" borderId="0" xfId="7" applyFont="1" applyFill="1" applyBorder="1" applyAlignment="1">
      <alignment horizontal="center" vertical="top"/>
    </xf>
    <xf numFmtId="0" fontId="33" fillId="4" borderId="85" xfId="7" applyFont="1" applyFill="1" applyBorder="1" applyAlignment="1">
      <alignment horizontal="center" vertical="center" wrapText="1"/>
    </xf>
    <xf numFmtId="0" fontId="33" fillId="4" borderId="112" xfId="7" applyFont="1" applyFill="1" applyBorder="1" applyAlignment="1">
      <alignment horizontal="center" vertical="center" wrapText="1"/>
    </xf>
    <xf numFmtId="0" fontId="33" fillId="4" borderId="63" xfId="7" applyFont="1" applyFill="1" applyBorder="1" applyAlignment="1">
      <alignment horizontal="center" vertical="center" wrapText="1"/>
    </xf>
    <xf numFmtId="0" fontId="33" fillId="4" borderId="113" xfId="7" applyFont="1" applyFill="1" applyBorder="1" applyAlignment="1">
      <alignment horizontal="center" vertical="center" wrapText="1"/>
    </xf>
    <xf numFmtId="49" fontId="33" fillId="4" borderId="113" xfId="7" applyNumberFormat="1" applyFont="1" applyFill="1" applyBorder="1" applyAlignment="1">
      <alignment horizontal="center" vertical="center" wrapText="1"/>
    </xf>
    <xf numFmtId="0" fontId="33" fillId="4" borderId="104" xfId="7" applyFont="1" applyFill="1" applyBorder="1" applyAlignment="1">
      <alignment horizontal="center" vertical="center" wrapText="1"/>
    </xf>
    <xf numFmtId="0" fontId="33" fillId="4" borderId="103" xfId="7" applyFont="1" applyFill="1" applyBorder="1" applyAlignment="1">
      <alignment horizontal="center" vertical="center" wrapText="1"/>
    </xf>
    <xf numFmtId="180" fontId="15" fillId="0" borderId="78" xfId="2" applyNumberFormat="1" applyFont="1" applyBorder="1" applyAlignment="1">
      <alignment horizontal="center" vertical="center" wrapText="1"/>
    </xf>
    <xf numFmtId="0" fontId="16" fillId="0" borderId="78" xfId="2" applyNumberFormat="1" applyFont="1" applyBorder="1" applyAlignment="1">
      <alignment horizontal="center" vertical="center" wrapText="1"/>
    </xf>
    <xf numFmtId="180" fontId="15" fillId="0" borderId="78" xfId="2" applyNumberFormat="1" applyFont="1" applyFill="1" applyBorder="1" applyAlignment="1">
      <alignment horizontal="center" vertical="center" wrapText="1"/>
    </xf>
    <xf numFmtId="176" fontId="15" fillId="4" borderId="78" xfId="2" applyNumberFormat="1" applyFont="1" applyFill="1" applyBorder="1" applyAlignment="1">
      <alignment horizontal="center" vertical="center" wrapText="1"/>
    </xf>
    <xf numFmtId="180" fontId="16" fillId="0" borderId="114" xfId="2" applyNumberFormat="1" applyFont="1" applyBorder="1" applyAlignment="1">
      <alignment horizontal="center" vertical="center" wrapText="1"/>
    </xf>
    <xf numFmtId="49" fontId="31" fillId="0" borderId="0" xfId="7" applyNumberFormat="1" applyFont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80" fontId="15" fillId="0" borderId="2" xfId="2" applyNumberFormat="1" applyFont="1" applyBorder="1" applyAlignment="1">
      <alignment horizontal="center" vertical="center" wrapText="1"/>
    </xf>
    <xf numFmtId="0" fontId="12" fillId="4" borderId="93" xfId="0" applyFont="1" applyFill="1" applyBorder="1" applyAlignment="1">
      <alignment horizontal="center" vertical="center"/>
    </xf>
    <xf numFmtId="180" fontId="15" fillId="0" borderId="3" xfId="2" quotePrefix="1" applyNumberFormat="1" applyFont="1" applyBorder="1" applyAlignment="1">
      <alignment horizontal="center" vertical="center" wrapText="1"/>
    </xf>
    <xf numFmtId="9" fontId="15" fillId="4" borderId="3" xfId="1" quotePrefix="1" applyFont="1" applyFill="1" applyBorder="1" applyAlignment="1">
      <alignment horizontal="center" vertical="center" wrapText="1"/>
    </xf>
    <xf numFmtId="180" fontId="20" fillId="0" borderId="115" xfId="2" applyNumberFormat="1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horizontal="center" vertical="center" wrapText="1"/>
    </xf>
    <xf numFmtId="0" fontId="12" fillId="4" borderId="99" xfId="0" applyFont="1" applyFill="1" applyBorder="1" applyAlignment="1">
      <alignment horizontal="center" vertical="center" wrapText="1"/>
    </xf>
    <xf numFmtId="0" fontId="12" fillId="4" borderId="116" xfId="0" applyFont="1" applyFill="1" applyBorder="1" applyAlignment="1">
      <alignment horizontal="center" vertical="center" wrapText="1"/>
    </xf>
    <xf numFmtId="0" fontId="12" fillId="4" borderId="114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/>
    </xf>
    <xf numFmtId="0" fontId="12" fillId="0" borderId="118" xfId="0" applyFont="1" applyFill="1" applyBorder="1" applyAlignment="1">
      <alignment horizontal="center" vertical="center"/>
    </xf>
    <xf numFmtId="0" fontId="12" fillId="2" borderId="118" xfId="0" applyFont="1" applyFill="1" applyBorder="1" applyAlignment="1">
      <alignment horizontal="center" vertical="center"/>
    </xf>
    <xf numFmtId="193" fontId="12" fillId="2" borderId="119" xfId="0" applyNumberFormat="1" applyFont="1" applyFill="1" applyBorder="1" applyAlignment="1">
      <alignment vertical="center"/>
    </xf>
    <xf numFmtId="43" fontId="13" fillId="6" borderId="118" xfId="2" applyNumberFormat="1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193" fontId="12" fillId="2" borderId="26" xfId="0" applyNumberFormat="1" applyFont="1" applyFill="1" applyBorder="1" applyAlignment="1">
      <alignment vertical="center"/>
    </xf>
    <xf numFmtId="0" fontId="5" fillId="7" borderId="0" xfId="0" applyFont="1" applyFill="1">
      <alignment vertical="center"/>
    </xf>
    <xf numFmtId="0" fontId="12" fillId="0" borderId="115" xfId="0" applyFont="1" applyFill="1" applyBorder="1" applyAlignment="1">
      <alignment horizontal="center" vertical="center" wrapText="1"/>
    </xf>
    <xf numFmtId="193" fontId="12" fillId="2" borderId="115" xfId="0" applyNumberFormat="1" applyFont="1" applyFill="1" applyBorder="1" applyAlignment="1">
      <alignment vertical="center"/>
    </xf>
    <xf numFmtId="43" fontId="13" fillId="6" borderId="30" xfId="2" applyNumberFormat="1" applyFont="1" applyFill="1" applyBorder="1" applyAlignment="1">
      <alignment horizontal="center" vertical="center"/>
    </xf>
    <xf numFmtId="0" fontId="12" fillId="0" borderId="56" xfId="0" applyFont="1" applyFill="1" applyBorder="1" applyAlignment="1">
      <alignment horizontal="center" vertical="center"/>
    </xf>
    <xf numFmtId="180" fontId="12" fillId="2" borderId="55" xfId="2" applyNumberFormat="1" applyFont="1" applyFill="1" applyBorder="1" applyAlignment="1">
      <alignment vertical="center"/>
    </xf>
    <xf numFmtId="180" fontId="12" fillId="2" borderId="52" xfId="2" applyNumberFormat="1" applyFont="1" applyFill="1" applyBorder="1" applyAlignment="1">
      <alignment vertical="center"/>
    </xf>
    <xf numFmtId="193" fontId="44" fillId="2" borderId="120" xfId="0" applyNumberFormat="1" applyFont="1" applyFill="1" applyBorder="1" applyAlignment="1">
      <alignment horizontal="center" vertical="center" wrapText="1"/>
    </xf>
    <xf numFmtId="193" fontId="44" fillId="2" borderId="121" xfId="0" applyNumberFormat="1" applyFont="1" applyFill="1" applyBorder="1" applyAlignment="1">
      <alignment horizontal="center" vertical="center" wrapText="1"/>
    </xf>
    <xf numFmtId="0" fontId="12" fillId="0" borderId="115" xfId="0" applyFont="1" applyFill="1" applyBorder="1" applyAlignment="1">
      <alignment horizontal="center" vertical="center"/>
    </xf>
    <xf numFmtId="193" fontId="12" fillId="0" borderId="89" xfId="0" applyNumberFormat="1" applyFont="1" applyFill="1" applyBorder="1" applyAlignment="1">
      <alignment vertical="center"/>
    </xf>
    <xf numFmtId="0" fontId="12" fillId="0" borderId="122" xfId="0" applyFont="1" applyFill="1" applyBorder="1" applyAlignment="1">
      <alignment horizontal="center" vertical="center"/>
    </xf>
    <xf numFmtId="193" fontId="12" fillId="2" borderId="123" xfId="2" applyNumberFormat="1" applyFont="1" applyFill="1" applyBorder="1" applyAlignment="1">
      <alignment vertical="center"/>
    </xf>
    <xf numFmtId="193" fontId="12" fillId="2" borderId="124" xfId="2" applyNumberFormat="1" applyFont="1" applyFill="1" applyBorder="1" applyAlignment="1">
      <alignment vertical="center"/>
    </xf>
    <xf numFmtId="0" fontId="12" fillId="0" borderId="30" xfId="0" applyFont="1" applyFill="1" applyBorder="1" applyAlignment="1">
      <alignment horizontal="center" vertical="center"/>
    </xf>
    <xf numFmtId="193" fontId="12" fillId="0" borderId="125" xfId="0" applyNumberFormat="1" applyFont="1" applyFill="1" applyBorder="1" applyAlignment="1">
      <alignment vertical="center"/>
    </xf>
    <xf numFmtId="193" fontId="12" fillId="0" borderId="117" xfId="0" applyNumberFormat="1" applyFont="1" applyFill="1" applyBorder="1" applyAlignment="1">
      <alignment vertical="center"/>
    </xf>
    <xf numFmtId="0" fontId="12" fillId="4" borderId="18" xfId="0" applyFont="1" applyFill="1" applyBorder="1" applyAlignment="1">
      <alignment horizontal="center" vertical="center" wrapText="1"/>
    </xf>
    <xf numFmtId="193" fontId="12" fillId="2" borderId="122" xfId="2" applyNumberFormat="1" applyFont="1" applyFill="1" applyBorder="1" applyAlignment="1">
      <alignment vertical="center"/>
    </xf>
    <xf numFmtId="193" fontId="12" fillId="0" borderId="97" xfId="2" applyNumberFormat="1" applyFont="1" applyFill="1" applyBorder="1" applyAlignment="1">
      <alignment vertical="center"/>
    </xf>
    <xf numFmtId="193" fontId="12" fillId="0" borderId="89" xfId="2" applyNumberFormat="1" applyFont="1" applyFill="1" applyBorder="1" applyAlignment="1">
      <alignment vertical="center"/>
    </xf>
    <xf numFmtId="0" fontId="12" fillId="0" borderId="62" xfId="0" applyFont="1" applyFill="1" applyBorder="1" applyAlignment="1">
      <alignment horizontal="center" vertical="center"/>
    </xf>
    <xf numFmtId="193" fontId="12" fillId="0" borderId="126" xfId="0" applyNumberFormat="1" applyFont="1" applyFill="1" applyBorder="1" applyAlignment="1">
      <alignment vertical="center"/>
    </xf>
    <xf numFmtId="193" fontId="12" fillId="0" borderId="127" xfId="0" applyNumberFormat="1" applyFont="1" applyFill="1" applyBorder="1" applyAlignment="1">
      <alignment vertical="center"/>
    </xf>
    <xf numFmtId="177" fontId="13" fillId="6" borderId="128" xfId="0" applyNumberFormat="1" applyFont="1" applyFill="1" applyBorder="1" applyAlignment="1">
      <alignment horizontal="center" vertical="center"/>
    </xf>
    <xf numFmtId="180" fontId="13" fillId="6" borderId="129" xfId="2" applyNumberFormat="1" applyFont="1" applyFill="1" applyBorder="1" applyAlignment="1">
      <alignment vertical="center"/>
    </xf>
    <xf numFmtId="9" fontId="12" fillId="2" borderId="19" xfId="1" applyFont="1" applyFill="1" applyBorder="1" applyAlignment="1">
      <alignment horizontal="center" vertical="center"/>
    </xf>
    <xf numFmtId="9" fontId="12" fillId="2" borderId="130" xfId="1" applyFont="1" applyFill="1" applyBorder="1" applyAlignment="1">
      <alignment horizontal="center" vertical="center"/>
    </xf>
    <xf numFmtId="180" fontId="12" fillId="4" borderId="87" xfId="2" applyNumberFormat="1" applyFont="1" applyFill="1" applyBorder="1" applyAlignment="1">
      <alignment horizontal="center" vertical="center"/>
    </xf>
    <xf numFmtId="0" fontId="20" fillId="0" borderId="131" xfId="0" applyFont="1" applyFill="1" applyBorder="1" applyAlignment="1">
      <alignment horizontal="center" vertical="center" wrapText="1"/>
    </xf>
    <xf numFmtId="0" fontId="10" fillId="0" borderId="132" xfId="2" applyNumberFormat="1" applyFont="1" applyFill="1" applyBorder="1" applyAlignment="1">
      <alignment horizontal="center" vertical="center"/>
    </xf>
    <xf numFmtId="180" fontId="20" fillId="0" borderId="122" xfId="2" applyNumberFormat="1" applyFont="1" applyFill="1" applyBorder="1" applyAlignment="1">
      <alignment horizontal="center" vertical="center"/>
    </xf>
    <xf numFmtId="0" fontId="10" fillId="0" borderId="133" xfId="2" applyNumberFormat="1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 wrapText="1"/>
    </xf>
    <xf numFmtId="0" fontId="10" fillId="0" borderId="28" xfId="2" applyNumberFormat="1" applyFont="1" applyFill="1" applyBorder="1" applyAlignment="1">
      <alignment horizontal="center" vertical="center"/>
    </xf>
    <xf numFmtId="180" fontId="20" fillId="0" borderId="18" xfId="2" applyNumberFormat="1" applyFont="1" applyFill="1" applyBorder="1" applyAlignment="1">
      <alignment horizontal="center" vertical="center"/>
    </xf>
    <xf numFmtId="0" fontId="4" fillId="4" borderId="18" xfId="0" applyFont="1" applyFill="1" applyBorder="1">
      <alignment vertical="center"/>
    </xf>
    <xf numFmtId="179" fontId="12" fillId="0" borderId="134" xfId="0" applyNumberFormat="1" applyFont="1" applyFill="1" applyBorder="1">
      <alignment vertical="center"/>
    </xf>
    <xf numFmtId="179" fontId="12" fillId="0" borderId="135" xfId="0" applyNumberFormat="1" applyFont="1" applyFill="1" applyBorder="1">
      <alignment vertical="center"/>
    </xf>
    <xf numFmtId="0" fontId="45" fillId="2" borderId="18" xfId="0" applyFont="1" applyFill="1" applyBorder="1" applyAlignment="1">
      <alignment horizontal="center" vertical="center" wrapText="1"/>
    </xf>
    <xf numFmtId="0" fontId="45" fillId="2" borderId="33" xfId="0" applyFont="1" applyFill="1" applyBorder="1" applyAlignment="1">
      <alignment horizontal="center" vertical="center" wrapText="1"/>
    </xf>
    <xf numFmtId="0" fontId="12" fillId="4" borderId="101" xfId="0" applyFont="1" applyFill="1" applyBorder="1" applyAlignment="1">
      <alignment horizontal="center" vertical="center" wrapText="1"/>
    </xf>
    <xf numFmtId="180" fontId="31" fillId="5" borderId="18" xfId="7" applyNumberFormat="1" applyFont="1" applyFill="1" applyBorder="1" applyAlignment="1" applyProtection="1">
      <alignment vertical="center"/>
      <protection locked="0"/>
    </xf>
    <xf numFmtId="180" fontId="31" fillId="5" borderId="64" xfId="7" applyNumberFormat="1" applyFont="1" applyFill="1" applyBorder="1" applyAlignment="1">
      <alignment vertical="center"/>
    </xf>
    <xf numFmtId="0" fontId="52" fillId="5" borderId="137" xfId="0" applyFont="1" applyFill="1" applyBorder="1" applyAlignment="1">
      <alignment horizontal="center" vertical="center" wrapText="1"/>
    </xf>
    <xf numFmtId="191" fontId="31" fillId="0" borderId="0" xfId="7" applyNumberFormat="1" applyFont="1" applyBorder="1" applyAlignment="1">
      <alignment horizontal="right" vertical="center"/>
    </xf>
    <xf numFmtId="0" fontId="46" fillId="5" borderId="138" xfId="0" applyFont="1" applyFill="1" applyBorder="1" applyAlignment="1">
      <alignment horizontal="center" vertical="center" wrapText="1"/>
    </xf>
    <xf numFmtId="0" fontId="31" fillId="2" borderId="18" xfId="7" applyFont="1" applyFill="1" applyBorder="1" applyAlignment="1">
      <alignment vertical="center" shrinkToFit="1"/>
    </xf>
    <xf numFmtId="14" fontId="31" fillId="2" borderId="18" xfId="1" applyNumberFormat="1" applyFont="1" applyFill="1" applyBorder="1" applyAlignment="1">
      <alignment horizontal="center" vertical="center" wrapText="1"/>
    </xf>
    <xf numFmtId="0" fontId="31" fillId="2" borderId="18" xfId="7" applyFont="1" applyFill="1" applyBorder="1" applyAlignment="1">
      <alignment vertical="center" wrapText="1" shrinkToFit="1"/>
    </xf>
    <xf numFmtId="0" fontId="24" fillId="0" borderId="0" xfId="2" applyNumberFormat="1" applyFont="1" applyFill="1" applyBorder="1" applyAlignment="1">
      <alignment horizontal="center" vertical="center" shrinkToFit="1"/>
    </xf>
    <xf numFmtId="0" fontId="31" fillId="2" borderId="18" xfId="7" applyFont="1" applyFill="1" applyBorder="1" applyAlignment="1">
      <alignment horizontal="left" vertical="center" wrapText="1" shrinkToFit="1"/>
    </xf>
    <xf numFmtId="0" fontId="31" fillId="2" borderId="18" xfId="0" applyFont="1" applyFill="1" applyBorder="1" applyAlignment="1">
      <alignment horizontal="left" vertical="center" wrapText="1"/>
    </xf>
    <xf numFmtId="0" fontId="31" fillId="2" borderId="18" xfId="0" applyFont="1" applyFill="1" applyBorder="1" applyAlignment="1">
      <alignment horizontal="center" vertical="center" wrapText="1"/>
    </xf>
    <xf numFmtId="207" fontId="31" fillId="2" borderId="18" xfId="0" applyNumberFormat="1" applyFont="1" applyFill="1" applyBorder="1" applyAlignment="1">
      <alignment horizontal="center" vertical="center"/>
    </xf>
    <xf numFmtId="197" fontId="31" fillId="2" borderId="18" xfId="2" applyNumberFormat="1" applyFont="1" applyFill="1" applyBorder="1" applyAlignment="1">
      <alignment horizontal="right" vertical="center" wrapText="1"/>
    </xf>
    <xf numFmtId="208" fontId="31" fillId="2" borderId="18" xfId="0" applyNumberFormat="1" applyFont="1" applyFill="1" applyBorder="1" applyAlignment="1">
      <alignment horizontal="right" vertical="center"/>
    </xf>
    <xf numFmtId="43" fontId="4" fillId="0" borderId="0" xfId="0" applyNumberFormat="1" applyFont="1">
      <alignment vertical="center"/>
    </xf>
    <xf numFmtId="0" fontId="31" fillId="2" borderId="30" xfId="7" applyFont="1" applyFill="1" applyBorder="1" applyAlignment="1">
      <alignment horizontal="left" vertical="center" wrapText="1"/>
    </xf>
    <xf numFmtId="0" fontId="46" fillId="2" borderId="18" xfId="0" applyFont="1" applyFill="1" applyBorder="1" applyAlignment="1">
      <alignment horizontal="center" vertical="center" wrapText="1"/>
    </xf>
    <xf numFmtId="0" fontId="31" fillId="2" borderId="18" xfId="7" applyFont="1" applyFill="1" applyBorder="1" applyAlignment="1">
      <alignment horizontal="left" vertical="center" wrapText="1"/>
    </xf>
    <xf numFmtId="0" fontId="51" fillId="2" borderId="139" xfId="0" applyFont="1" applyFill="1" applyBorder="1" applyAlignment="1">
      <alignment horizontal="center" vertical="center" wrapText="1"/>
    </xf>
    <xf numFmtId="0" fontId="52" fillId="2" borderId="140" xfId="0" applyFont="1" applyFill="1" applyBorder="1" applyAlignment="1">
      <alignment horizontal="center" vertical="center" wrapText="1"/>
    </xf>
    <xf numFmtId="195" fontId="34" fillId="5" borderId="142" xfId="2" applyNumberFormat="1" applyFont="1" applyFill="1" applyBorder="1" applyAlignment="1">
      <alignment horizontal="right" vertical="center" wrapText="1"/>
    </xf>
    <xf numFmtId="195" fontId="35" fillId="7" borderId="141" xfId="7" applyNumberFormat="1" applyFont="1" applyFill="1" applyBorder="1" applyAlignment="1">
      <alignment horizontal="center" vertical="center" wrapText="1"/>
    </xf>
    <xf numFmtId="196" fontId="42" fillId="5" borderId="142" xfId="7" applyNumberFormat="1" applyFont="1" applyFill="1" applyBorder="1" applyAlignment="1">
      <alignment vertical="center" wrapText="1"/>
    </xf>
    <xf numFmtId="0" fontId="31" fillId="0" borderId="143" xfId="7" applyFont="1" applyBorder="1" applyAlignment="1">
      <alignment horizontal="center" vertical="top" wrapText="1"/>
    </xf>
    <xf numFmtId="0" fontId="31" fillId="0" borderId="0" xfId="2" applyNumberFormat="1" applyFont="1" applyFill="1" applyBorder="1" applyAlignment="1">
      <alignment horizontal="center"/>
    </xf>
    <xf numFmtId="14" fontId="31" fillId="0" borderId="0" xfId="2" applyNumberFormat="1" applyFont="1" applyFill="1" applyBorder="1" applyAlignment="1"/>
    <xf numFmtId="0" fontId="41" fillId="4" borderId="147" xfId="0" applyFont="1" applyFill="1" applyBorder="1" applyAlignment="1">
      <alignment horizontal="center" vertical="center" wrapText="1"/>
    </xf>
    <xf numFmtId="0" fontId="41" fillId="4" borderId="148" xfId="0" applyFont="1" applyFill="1" applyBorder="1" applyAlignment="1">
      <alignment horizontal="center" vertical="center" wrapText="1"/>
    </xf>
    <xf numFmtId="198" fontId="31" fillId="0" borderId="33" xfId="2" applyNumberFormat="1" applyFont="1" applyBorder="1" applyAlignment="1">
      <alignment horizontal="right" vertical="center"/>
    </xf>
    <xf numFmtId="198" fontId="31" fillId="5" borderId="33" xfId="2" applyNumberFormat="1" applyFont="1" applyFill="1" applyBorder="1" applyAlignment="1">
      <alignment horizontal="right" vertical="center"/>
    </xf>
    <xf numFmtId="198" fontId="31" fillId="5" borderId="34" xfId="2" applyNumberFormat="1" applyFont="1" applyFill="1" applyBorder="1" applyAlignment="1">
      <alignment horizontal="right" vertical="center"/>
    </xf>
    <xf numFmtId="9" fontId="31" fillId="2" borderId="18" xfId="1" applyFont="1" applyFill="1" applyBorder="1" applyAlignment="1">
      <alignment horizontal="center" vertical="center" wrapText="1"/>
    </xf>
    <xf numFmtId="14" fontId="31" fillId="2" borderId="18" xfId="7" applyNumberFormat="1" applyFont="1" applyFill="1" applyBorder="1" applyAlignment="1" applyProtection="1">
      <alignment horizontal="center" vertical="center"/>
      <protection locked="0"/>
    </xf>
    <xf numFmtId="10" fontId="4" fillId="0" borderId="0" xfId="0" applyNumberFormat="1" applyFont="1">
      <alignment vertical="center"/>
    </xf>
    <xf numFmtId="10" fontId="28" fillId="0" borderId="0" xfId="7" applyNumberFormat="1" applyFont="1" applyBorder="1" applyAlignment="1">
      <alignment horizontal="center" vertical="center"/>
    </xf>
    <xf numFmtId="10" fontId="40" fillId="0" borderId="0" xfId="0" applyNumberFormat="1" applyFont="1">
      <alignment vertical="center"/>
    </xf>
    <xf numFmtId="10" fontId="4" fillId="0" borderId="0" xfId="0" applyNumberFormat="1" applyFont="1" applyFill="1">
      <alignment vertical="center"/>
    </xf>
    <xf numFmtId="10" fontId="0" fillId="0" borderId="0" xfId="0" applyNumberFormat="1">
      <alignment vertical="center"/>
    </xf>
    <xf numFmtId="0" fontId="1" fillId="0" borderId="0" xfId="7" applyFont="1" applyBorder="1" applyAlignment="1">
      <alignment horizontal="center" vertical="center" wrapText="1"/>
    </xf>
    <xf numFmtId="0" fontId="55" fillId="0" borderId="0" xfId="0" applyFont="1" applyAlignment="1">
      <alignment horizontal="center" vertical="center"/>
    </xf>
    <xf numFmtId="0" fontId="10" fillId="0" borderId="149" xfId="2" applyNumberFormat="1" applyFont="1" applyFill="1" applyBorder="1" applyAlignment="1">
      <alignment horizontal="center" vertical="center"/>
    </xf>
    <xf numFmtId="180" fontId="20" fillId="0" borderId="118" xfId="2" applyNumberFormat="1" applyFont="1" applyFill="1" applyBorder="1" applyAlignment="1">
      <alignment horizontal="center" vertical="center"/>
    </xf>
    <xf numFmtId="177" fontId="10" fillId="0" borderId="18" xfId="2" applyNumberFormat="1" applyFont="1" applyFill="1" applyBorder="1" applyAlignment="1">
      <alignment vertical="center"/>
    </xf>
    <xf numFmtId="0" fontId="12" fillId="4" borderId="150" xfId="0" applyFont="1" applyFill="1" applyBorder="1" applyAlignment="1">
      <alignment horizontal="center" vertical="center" shrinkToFit="1"/>
    </xf>
    <xf numFmtId="0" fontId="45" fillId="0" borderId="29" xfId="0" applyFont="1" applyFill="1" applyBorder="1" applyAlignment="1">
      <alignment horizontal="center" vertical="center" wrapText="1"/>
    </xf>
    <xf numFmtId="0" fontId="45" fillId="2" borderId="151" xfId="0" applyFont="1" applyFill="1" applyBorder="1" applyAlignment="1">
      <alignment horizontal="center" vertical="center" wrapText="1"/>
    </xf>
    <xf numFmtId="0" fontId="12" fillId="4" borderId="59" xfId="0" applyFont="1" applyFill="1" applyBorder="1" applyAlignment="1">
      <alignment horizontal="center" vertical="center" wrapText="1"/>
    </xf>
    <xf numFmtId="0" fontId="12" fillId="4" borderId="117" xfId="0" applyFont="1" applyFill="1" applyBorder="1" applyAlignment="1">
      <alignment horizontal="center" vertical="center" wrapText="1"/>
    </xf>
    <xf numFmtId="0" fontId="12" fillId="4" borderId="152" xfId="0" applyFont="1" applyFill="1" applyBorder="1" applyAlignment="1">
      <alignment horizontal="center" vertical="center" wrapText="1"/>
    </xf>
    <xf numFmtId="0" fontId="31" fillId="0" borderId="0" xfId="7" applyFont="1" applyFill="1" applyBorder="1" applyAlignment="1">
      <alignment horizontal="center" vertical="center" wrapText="1"/>
    </xf>
    <xf numFmtId="177" fontId="37" fillId="0" borderId="0" xfId="7" applyNumberFormat="1" applyFont="1" applyBorder="1" applyAlignment="1">
      <alignment vertical="center" wrapText="1"/>
    </xf>
    <xf numFmtId="0" fontId="31" fillId="2" borderId="30" xfId="7" applyFont="1" applyFill="1" applyBorder="1" applyAlignment="1">
      <alignment horizontal="center" vertical="center"/>
    </xf>
    <xf numFmtId="0" fontId="12" fillId="4" borderId="153" xfId="0" applyFont="1" applyFill="1" applyBorder="1" applyAlignment="1">
      <alignment horizontal="center" vertical="center" shrinkToFit="1"/>
    </xf>
    <xf numFmtId="9" fontId="31" fillId="2" borderId="30" xfId="7" applyNumberFormat="1" applyFont="1" applyFill="1" applyBorder="1" applyAlignment="1">
      <alignment horizontal="center" vertical="center"/>
    </xf>
    <xf numFmtId="41" fontId="31" fillId="2" borderId="30" xfId="7" applyNumberFormat="1" applyFont="1" applyFill="1" applyBorder="1" applyAlignment="1">
      <alignment horizontal="center" vertical="center"/>
    </xf>
    <xf numFmtId="41" fontId="31" fillId="2" borderId="30" xfId="1" applyNumberFormat="1" applyFont="1" applyFill="1" applyBorder="1" applyAlignment="1">
      <alignment horizontal="center" vertical="center"/>
    </xf>
    <xf numFmtId="179" fontId="31" fillId="0" borderId="30" xfId="7" applyNumberFormat="1" applyFont="1" applyFill="1" applyBorder="1" applyAlignment="1" applyProtection="1">
      <alignment vertical="center"/>
      <protection locked="0"/>
    </xf>
    <xf numFmtId="179" fontId="31" fillId="0" borderId="30" xfId="7" applyNumberFormat="1" applyFont="1" applyBorder="1" applyAlignment="1" applyProtection="1">
      <alignment vertical="center"/>
      <protection locked="0"/>
    </xf>
    <xf numFmtId="180" fontId="31" fillId="0" borderId="30" xfId="7" applyNumberFormat="1" applyFont="1" applyBorder="1" applyAlignment="1" applyProtection="1">
      <alignment vertical="center"/>
      <protection locked="0"/>
    </xf>
    <xf numFmtId="0" fontId="31" fillId="0" borderId="151" xfId="7" applyFont="1" applyBorder="1" applyAlignment="1">
      <alignment horizontal="center" vertical="center"/>
    </xf>
    <xf numFmtId="0" fontId="31" fillId="0" borderId="154" xfId="7" applyFont="1" applyFill="1" applyBorder="1" applyAlignment="1">
      <alignment horizontal="center" vertical="center"/>
    </xf>
    <xf numFmtId="0" fontId="31" fillId="0" borderId="31" xfId="7" applyFont="1" applyFill="1" applyBorder="1" applyAlignment="1">
      <alignment horizontal="center" vertical="center"/>
    </xf>
    <xf numFmtId="0" fontId="46" fillId="0" borderId="34" xfId="0" applyFont="1" applyFill="1" applyBorder="1" applyAlignment="1">
      <alignment horizontal="center" vertical="center" wrapText="1"/>
    </xf>
    <xf numFmtId="0" fontId="23" fillId="0" borderId="0" xfId="2" applyNumberFormat="1" applyFont="1" applyFill="1" applyBorder="1" applyAlignment="1">
      <alignment horizontal="left" vertical="center" wrapText="1"/>
    </xf>
    <xf numFmtId="14" fontId="31" fillId="2" borderId="18" xfId="2" applyNumberFormat="1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180" fontId="10" fillId="0" borderId="18" xfId="2" applyNumberFormat="1" applyFont="1" applyFill="1" applyBorder="1" applyAlignment="1">
      <alignment horizontal="center" vertical="center"/>
    </xf>
    <xf numFmtId="14" fontId="1" fillId="0" borderId="0" xfId="2" applyNumberFormat="1" applyFont="1" applyFill="1" applyBorder="1" applyAlignment="1"/>
    <xf numFmtId="0" fontId="33" fillId="4" borderId="84" xfId="7" applyFont="1" applyFill="1" applyBorder="1" applyAlignment="1">
      <alignment horizontal="center" vertical="center" wrapText="1"/>
    </xf>
    <xf numFmtId="0" fontId="33" fillId="4" borderId="101" xfId="7" applyFont="1" applyFill="1" applyBorder="1" applyAlignment="1">
      <alignment horizontal="center" vertical="center" wrapText="1"/>
    </xf>
    <xf numFmtId="0" fontId="24" fillId="0" borderId="0" xfId="2" applyNumberFormat="1" applyFont="1" applyFill="1" applyBorder="1" applyAlignment="1">
      <alignment vertical="center" shrinkToFit="1"/>
    </xf>
    <xf numFmtId="0" fontId="23" fillId="0" borderId="0" xfId="7" applyFont="1" applyBorder="1" applyAlignment="1">
      <alignment horizontal="center" vertical="center" wrapText="1"/>
    </xf>
    <xf numFmtId="0" fontId="31" fillId="0" borderId="33" xfId="7" applyFont="1" applyBorder="1" applyAlignment="1">
      <alignment horizontal="center" vertical="center" wrapText="1"/>
    </xf>
    <xf numFmtId="0" fontId="56" fillId="0" borderId="0" xfId="0" applyFont="1" applyAlignment="1">
      <alignment horizontal="center" vertical="center"/>
    </xf>
    <xf numFmtId="0" fontId="12" fillId="4" borderId="87" xfId="0" applyFont="1" applyFill="1" applyBorder="1" applyAlignment="1">
      <alignment horizontal="center" vertical="center"/>
    </xf>
    <xf numFmtId="0" fontId="12" fillId="4" borderId="89" xfId="0" applyFont="1" applyFill="1" applyBorder="1" applyAlignment="1">
      <alignment horizontal="center" vertical="center"/>
    </xf>
    <xf numFmtId="0" fontId="31" fillId="0" borderId="155" xfId="7" applyFont="1" applyFill="1" applyBorder="1" applyAlignment="1">
      <alignment horizontal="center" vertical="center"/>
    </xf>
    <xf numFmtId="0" fontId="45" fillId="0" borderId="64" xfId="0" applyFont="1" applyFill="1" applyBorder="1" applyAlignment="1">
      <alignment horizontal="center" vertical="center" wrapText="1"/>
    </xf>
    <xf numFmtId="0" fontId="12" fillId="4" borderId="88" xfId="0" applyFont="1" applyFill="1" applyBorder="1" applyAlignment="1">
      <alignment horizontal="center" vertical="center"/>
    </xf>
    <xf numFmtId="0" fontId="41" fillId="4" borderId="84" xfId="0" applyFont="1" applyFill="1" applyBorder="1" applyAlignment="1">
      <alignment horizontal="center" vertical="center" wrapText="1"/>
    </xf>
    <xf numFmtId="0" fontId="41" fillId="4" borderId="63" xfId="0" applyFont="1" applyFill="1" applyBorder="1" applyAlignment="1">
      <alignment horizontal="center" vertical="center" wrapText="1"/>
    </xf>
    <xf numFmtId="0" fontId="41" fillId="4" borderId="101" xfId="0" applyFont="1" applyFill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/>
    </xf>
    <xf numFmtId="193" fontId="12" fillId="0" borderId="115" xfId="2" applyNumberFormat="1" applyFont="1" applyFill="1" applyBorder="1" applyAlignment="1">
      <alignment vertical="center"/>
    </xf>
    <xf numFmtId="177" fontId="13" fillId="6" borderId="157" xfId="0" applyNumberFormat="1" applyFont="1" applyFill="1" applyBorder="1" applyAlignment="1">
      <alignment horizontal="center" vertical="center"/>
    </xf>
    <xf numFmtId="41" fontId="12" fillId="2" borderId="158" xfId="2" applyFont="1" applyFill="1" applyBorder="1" applyAlignment="1">
      <alignment vertical="center"/>
    </xf>
    <xf numFmtId="41" fontId="12" fillId="2" borderId="99" xfId="2" applyFont="1" applyFill="1" applyBorder="1" applyAlignment="1">
      <alignment vertical="center"/>
    </xf>
    <xf numFmtId="180" fontId="13" fillId="6" borderId="159" xfId="2" applyNumberFormat="1" applyFont="1" applyFill="1" applyBorder="1" applyAlignment="1">
      <alignment vertical="center"/>
    </xf>
    <xf numFmtId="0" fontId="45" fillId="0" borderId="160" xfId="0" applyFont="1" applyBorder="1" applyAlignment="1">
      <alignment horizontal="center" vertical="center" wrapText="1"/>
    </xf>
    <xf numFmtId="9" fontId="48" fillId="0" borderId="161" xfId="1" applyFont="1" applyFill="1" applyBorder="1" applyAlignment="1">
      <alignment horizontal="center" vertical="center"/>
    </xf>
    <xf numFmtId="0" fontId="45" fillId="2" borderId="162" xfId="0" applyFont="1" applyFill="1" applyBorder="1" applyAlignment="1">
      <alignment horizontal="center" vertical="center" wrapText="1"/>
    </xf>
    <xf numFmtId="0" fontId="46" fillId="5" borderId="163" xfId="0" applyFont="1" applyFill="1" applyBorder="1" applyAlignment="1">
      <alignment horizontal="center" vertical="center" wrapText="1"/>
    </xf>
    <xf numFmtId="0" fontId="57" fillId="2" borderId="18" xfId="7" applyFont="1" applyFill="1" applyBorder="1" applyAlignment="1">
      <alignment horizontal="left" vertical="center" wrapText="1"/>
    </xf>
    <xf numFmtId="41" fontId="12" fillId="2" borderId="87" xfId="2" applyNumberFormat="1" applyFont="1" applyFill="1" applyBorder="1">
      <alignment vertical="center"/>
    </xf>
    <xf numFmtId="41" fontId="12" fillId="2" borderId="88" xfId="2" applyNumberFormat="1" applyFont="1" applyFill="1" applyBorder="1">
      <alignment vertical="center"/>
    </xf>
    <xf numFmtId="180" fontId="31" fillId="0" borderId="0" xfId="2" applyNumberFormat="1" applyFont="1" applyBorder="1" applyAlignment="1">
      <alignment horizontal="right" vertical="center"/>
    </xf>
    <xf numFmtId="0" fontId="33" fillId="0" borderId="100" xfId="7" applyFont="1" applyBorder="1" applyAlignment="1">
      <alignment horizontal="center" vertical="center" wrapText="1"/>
    </xf>
    <xf numFmtId="0" fontId="30" fillId="0" borderId="0" xfId="7" applyFont="1" applyBorder="1" applyAlignment="1">
      <alignment horizontal="center" vertical="center" wrapText="1"/>
    </xf>
    <xf numFmtId="177" fontId="35" fillId="0" borderId="136" xfId="7" applyNumberFormat="1" applyFont="1" applyBorder="1" applyAlignment="1">
      <alignment horizontal="center" vertical="center" wrapText="1"/>
    </xf>
    <xf numFmtId="191" fontId="31" fillId="2" borderId="18" xfId="7" applyNumberFormat="1" applyFont="1" applyFill="1" applyBorder="1" applyAlignment="1" applyProtection="1">
      <alignment vertical="center" wrapText="1"/>
      <protection locked="0"/>
    </xf>
    <xf numFmtId="191" fontId="31" fillId="2" borderId="18" xfId="7" applyNumberFormat="1" applyFont="1" applyFill="1" applyBorder="1" applyAlignment="1" applyProtection="1">
      <alignment horizontal="center" vertical="center" wrapText="1"/>
      <protection locked="0"/>
    </xf>
    <xf numFmtId="195" fontId="31" fillId="0" borderId="18" xfId="2" applyNumberFormat="1" applyFont="1" applyFill="1" applyBorder="1" applyAlignment="1">
      <alignment vertical="center" wrapText="1"/>
    </xf>
    <xf numFmtId="178" fontId="31" fillId="0" borderId="18" xfId="1" applyNumberFormat="1" applyFont="1" applyFill="1" applyBorder="1" applyAlignment="1">
      <alignment vertical="center" wrapText="1"/>
    </xf>
    <xf numFmtId="0" fontId="31" fillId="0" borderId="18" xfId="7" applyFont="1" applyFill="1" applyBorder="1" applyAlignment="1">
      <alignment vertical="center" wrapText="1"/>
    </xf>
    <xf numFmtId="0" fontId="31" fillId="0" borderId="64" xfId="7" applyFont="1" applyFill="1" applyBorder="1" applyAlignment="1">
      <alignment vertical="center" wrapText="1"/>
    </xf>
    <xf numFmtId="0" fontId="31" fillId="0" borderId="136" xfId="7" applyFont="1" applyBorder="1" applyAlignment="1">
      <alignment horizontal="center" vertical="center" wrapText="1"/>
    </xf>
    <xf numFmtId="0" fontId="31" fillId="0" borderId="100" xfId="7" applyFont="1" applyBorder="1" applyAlignment="1">
      <alignment horizontal="center" vertical="center" wrapText="1"/>
    </xf>
    <xf numFmtId="195" fontId="12" fillId="0" borderId="35" xfId="2" applyNumberFormat="1" applyFont="1" applyFill="1" applyBorder="1">
      <alignment vertical="center"/>
    </xf>
    <xf numFmtId="0" fontId="12" fillId="0" borderId="18" xfId="0" applyFont="1" applyBorder="1" applyAlignment="1">
      <alignment horizontal="center" vertical="center" shrinkToFit="1"/>
    </xf>
    <xf numFmtId="0" fontId="24" fillId="0" borderId="0" xfId="2" applyNumberFormat="1" applyFont="1" applyFill="1" applyBorder="1" applyAlignment="1">
      <alignment horizontal="center" vertical="center" wrapText="1"/>
    </xf>
    <xf numFmtId="0" fontId="31" fillId="2" borderId="18" xfId="7" applyFont="1" applyFill="1" applyBorder="1" applyAlignment="1">
      <alignment vertical="top" wrapText="1"/>
    </xf>
    <xf numFmtId="14" fontId="31" fillId="2" borderId="18" xfId="1" applyNumberFormat="1" applyFont="1" applyFill="1" applyBorder="1" applyAlignment="1">
      <alignment horizontal="center" vertical="top" wrapText="1"/>
    </xf>
    <xf numFmtId="195" fontId="31" fillId="8" borderId="18" xfId="2" applyNumberFormat="1" applyFont="1" applyFill="1" applyBorder="1" applyAlignment="1">
      <alignment vertical="center" wrapText="1"/>
    </xf>
    <xf numFmtId="178" fontId="31" fillId="8" borderId="18" xfId="1" applyNumberFormat="1" applyFont="1" applyFill="1" applyBorder="1" applyAlignment="1">
      <alignment vertical="center" wrapText="1"/>
    </xf>
    <xf numFmtId="177" fontId="35" fillId="8" borderId="18" xfId="7" applyNumberFormat="1" applyFont="1" applyFill="1" applyBorder="1" applyAlignment="1">
      <alignment vertical="center" wrapText="1"/>
    </xf>
    <xf numFmtId="0" fontId="45" fillId="0" borderId="165" xfId="0" applyFont="1" applyBorder="1" applyAlignment="1">
      <alignment horizontal="center" vertical="center" wrapText="1"/>
    </xf>
    <xf numFmtId="9" fontId="48" fillId="0" borderId="79" xfId="1" applyFont="1" applyFill="1" applyBorder="1" applyAlignment="1">
      <alignment horizontal="center" vertical="center"/>
    </xf>
    <xf numFmtId="177" fontId="46" fillId="2" borderId="166" xfId="0" applyNumberFormat="1" applyFont="1" applyFill="1" applyBorder="1" applyAlignment="1">
      <alignment horizontal="center" vertical="center" wrapText="1"/>
    </xf>
    <xf numFmtId="0" fontId="46" fillId="5" borderId="167" xfId="0" applyFont="1" applyFill="1" applyBorder="1" applyAlignment="1">
      <alignment horizontal="center" vertical="center" wrapText="1"/>
    </xf>
    <xf numFmtId="0" fontId="45" fillId="0" borderId="168" xfId="0" applyFont="1" applyBorder="1" applyAlignment="1">
      <alignment horizontal="center" vertical="center" wrapText="1"/>
    </xf>
    <xf numFmtId="9" fontId="48" fillId="0" borderId="8" xfId="1" applyFont="1" applyFill="1" applyBorder="1" applyAlignment="1">
      <alignment horizontal="center" vertical="center"/>
    </xf>
    <xf numFmtId="177" fontId="46" fillId="2" borderId="169" xfId="0" applyNumberFormat="1" applyFont="1" applyFill="1" applyBorder="1" applyAlignment="1">
      <alignment horizontal="center" vertical="center" wrapText="1"/>
    </xf>
    <xf numFmtId="0" fontId="46" fillId="5" borderId="170" xfId="0" applyFont="1" applyFill="1" applyBorder="1" applyAlignment="1">
      <alignment horizontal="center" vertical="center" wrapText="1"/>
    </xf>
    <xf numFmtId="209" fontId="46" fillId="2" borderId="162" xfId="0" applyNumberFormat="1" applyFont="1" applyFill="1" applyBorder="1" applyAlignment="1">
      <alignment horizontal="center" vertical="center" wrapText="1"/>
    </xf>
    <xf numFmtId="0" fontId="31" fillId="2" borderId="31" xfId="7" applyFont="1" applyFill="1" applyBorder="1" applyAlignment="1">
      <alignment vertical="top" wrapText="1"/>
    </xf>
    <xf numFmtId="0" fontId="31" fillId="2" borderId="18" xfId="7" applyFont="1" applyFill="1" applyBorder="1" applyAlignment="1">
      <alignment horizontal="left" vertical="top" wrapText="1"/>
    </xf>
    <xf numFmtId="0" fontId="31" fillId="2" borderId="18" xfId="7" applyFont="1" applyFill="1" applyBorder="1" applyAlignment="1">
      <alignment horizontal="center" vertical="top" wrapText="1"/>
    </xf>
    <xf numFmtId="177" fontId="35" fillId="7" borderId="18" xfId="7" applyNumberFormat="1" applyFont="1" applyFill="1" applyBorder="1" applyAlignment="1">
      <alignment vertical="center" wrapText="1"/>
    </xf>
    <xf numFmtId="0" fontId="12" fillId="0" borderId="62" xfId="0" applyFont="1" applyBorder="1" applyAlignment="1">
      <alignment horizontal="center" vertical="center"/>
    </xf>
    <xf numFmtId="41" fontId="12" fillId="2" borderId="172" xfId="2" applyFont="1" applyFill="1" applyBorder="1">
      <alignment vertical="center"/>
    </xf>
    <xf numFmtId="41" fontId="12" fillId="2" borderId="173" xfId="2" applyFont="1" applyFill="1" applyBorder="1">
      <alignment vertical="center"/>
    </xf>
    <xf numFmtId="0" fontId="12" fillId="0" borderId="127" xfId="0" applyFont="1" applyFill="1" applyBorder="1">
      <alignment vertical="center"/>
    </xf>
    <xf numFmtId="180" fontId="12" fillId="0" borderId="127" xfId="2" applyNumberFormat="1" applyFont="1" applyFill="1" applyBorder="1">
      <alignment vertical="center"/>
    </xf>
    <xf numFmtId="9" fontId="12" fillId="0" borderId="62" xfId="1" applyFont="1" applyFill="1" applyBorder="1" applyAlignment="1">
      <alignment horizontal="center" vertical="center"/>
    </xf>
    <xf numFmtId="179" fontId="12" fillId="0" borderId="145" xfId="0" applyNumberFormat="1" applyFont="1" applyFill="1" applyBorder="1">
      <alignment vertical="center"/>
    </xf>
    <xf numFmtId="0" fontId="45" fillId="2" borderId="174" xfId="0" applyFont="1" applyFill="1" applyBorder="1" applyAlignment="1">
      <alignment horizontal="center" vertical="center" wrapText="1"/>
    </xf>
    <xf numFmtId="0" fontId="45" fillId="2" borderId="175" xfId="0" applyFont="1" applyFill="1" applyBorder="1" applyAlignment="1">
      <alignment horizontal="center" vertical="center" wrapText="1"/>
    </xf>
    <xf numFmtId="180" fontId="12" fillId="0" borderId="176" xfId="0" applyNumberFormat="1" applyFont="1" applyFill="1" applyBorder="1">
      <alignment vertical="center"/>
    </xf>
    <xf numFmtId="10" fontId="12" fillId="2" borderId="21" xfId="1" applyNumberFormat="1" applyFont="1" applyFill="1" applyBorder="1" applyAlignment="1">
      <alignment horizontal="center" vertical="center"/>
    </xf>
    <xf numFmtId="10" fontId="12" fillId="2" borderId="20" xfId="1" applyNumberFormat="1" applyFont="1" applyFill="1" applyBorder="1" applyAlignment="1">
      <alignment horizontal="center" vertical="center"/>
    </xf>
    <xf numFmtId="10" fontId="12" fillId="2" borderId="177" xfId="1" applyNumberFormat="1" applyFont="1" applyFill="1" applyBorder="1" applyAlignment="1">
      <alignment horizontal="center" vertical="center"/>
    </xf>
    <xf numFmtId="0" fontId="12" fillId="0" borderId="62" xfId="0" applyFont="1" applyBorder="1" applyAlignment="1">
      <alignment horizontal="center" vertical="center" shrinkToFit="1"/>
    </xf>
    <xf numFmtId="41" fontId="12" fillId="2" borderId="178" xfId="2" applyNumberFormat="1" applyFont="1" applyFill="1" applyBorder="1">
      <alignment vertical="center"/>
    </xf>
    <xf numFmtId="41" fontId="12" fillId="2" borderId="179" xfId="2" applyNumberFormat="1" applyFont="1" applyFill="1" applyBorder="1">
      <alignment vertical="center"/>
    </xf>
    <xf numFmtId="41" fontId="12" fillId="2" borderId="18" xfId="2" applyNumberFormat="1" applyFont="1" applyFill="1" applyBorder="1">
      <alignment vertical="center"/>
    </xf>
    <xf numFmtId="41" fontId="12" fillId="2" borderId="124" xfId="2" applyNumberFormat="1" applyFont="1" applyFill="1" applyBorder="1">
      <alignment vertical="center"/>
    </xf>
    <xf numFmtId="41" fontId="12" fillId="2" borderId="89" xfId="2" applyNumberFormat="1" applyFont="1" applyFill="1" applyBorder="1">
      <alignment vertical="center"/>
    </xf>
    <xf numFmtId="14" fontId="2" fillId="0" borderId="0" xfId="2" applyNumberFormat="1" applyFont="1" applyFill="1" applyBorder="1" applyAlignment="1"/>
    <xf numFmtId="0" fontId="31" fillId="0" borderId="31" xfId="7" applyFont="1" applyFill="1" applyBorder="1" applyAlignment="1">
      <alignment horizontal="center" vertical="top"/>
    </xf>
    <xf numFmtId="9" fontId="31" fillId="2" borderId="18" xfId="1" applyFont="1" applyFill="1" applyBorder="1" applyAlignment="1">
      <alignment horizontal="center" vertical="top"/>
    </xf>
    <xf numFmtId="191" fontId="31" fillId="2" borderId="18" xfId="7" applyNumberFormat="1" applyFont="1" applyFill="1" applyBorder="1" applyAlignment="1" applyProtection="1">
      <alignment vertical="top"/>
      <protection locked="0"/>
    </xf>
    <xf numFmtId="14" fontId="31" fillId="2" borderId="18" xfId="7" applyNumberFormat="1" applyFont="1" applyFill="1" applyBorder="1" applyAlignment="1" applyProtection="1">
      <alignment vertical="top"/>
      <protection locked="0"/>
    </xf>
    <xf numFmtId="199" fontId="31" fillId="2" borderId="18" xfId="2" applyNumberFormat="1" applyFont="1" applyFill="1" applyBorder="1" applyAlignment="1">
      <alignment horizontal="center" vertical="top"/>
    </xf>
    <xf numFmtId="198" fontId="31" fillId="0" borderId="33" xfId="2" applyNumberFormat="1" applyFont="1" applyBorder="1" applyAlignment="1">
      <alignment horizontal="right" vertical="top"/>
    </xf>
    <xf numFmtId="9" fontId="31" fillId="2" borderId="18" xfId="7" applyNumberFormat="1" applyFont="1" applyFill="1" applyBorder="1" applyAlignment="1">
      <alignment horizontal="center" vertical="top"/>
    </xf>
    <xf numFmtId="41" fontId="31" fillId="2" borderId="18" xfId="7" applyNumberFormat="1" applyFont="1" applyFill="1" applyBorder="1" applyAlignment="1">
      <alignment horizontal="center" vertical="top"/>
    </xf>
    <xf numFmtId="0" fontId="31" fillId="0" borderId="154" xfId="7" applyFont="1" applyFill="1" applyBorder="1" applyAlignment="1">
      <alignment horizontal="center" vertical="top"/>
    </xf>
    <xf numFmtId="0" fontId="59" fillId="2" borderId="18" xfId="7" applyFont="1" applyFill="1" applyBorder="1" applyAlignment="1">
      <alignment horizontal="left" vertical="center" wrapText="1"/>
    </xf>
    <xf numFmtId="14" fontId="31" fillId="2" borderId="18" xfId="0" applyNumberFormat="1" applyFont="1" applyFill="1" applyBorder="1" applyAlignment="1">
      <alignment horizontal="right" vertical="center"/>
    </xf>
    <xf numFmtId="200" fontId="12" fillId="0" borderId="18" xfId="2" applyNumberFormat="1" applyFont="1" applyFill="1" applyBorder="1">
      <alignment vertical="center"/>
    </xf>
    <xf numFmtId="200" fontId="12" fillId="0" borderId="180" xfId="2" applyNumberFormat="1" applyFont="1" applyFill="1" applyBorder="1">
      <alignment vertical="center"/>
    </xf>
    <xf numFmtId="190" fontId="12" fillId="0" borderId="181" xfId="2" applyNumberFormat="1" applyFont="1" applyFill="1" applyBorder="1">
      <alignment vertical="center"/>
    </xf>
    <xf numFmtId="177" fontId="12" fillId="0" borderId="56" xfId="0" applyNumberFormat="1" applyFont="1" applyFill="1" applyBorder="1" applyAlignment="1">
      <alignment vertical="center"/>
    </xf>
    <xf numFmtId="177" fontId="12" fillId="0" borderId="18" xfId="0" applyNumberFormat="1" applyFont="1" applyFill="1" applyBorder="1" applyAlignment="1">
      <alignment vertical="center"/>
    </xf>
    <xf numFmtId="190" fontId="12" fillId="0" borderId="182" xfId="2" applyNumberFormat="1" applyFont="1" applyFill="1" applyBorder="1">
      <alignment vertical="center"/>
    </xf>
    <xf numFmtId="190" fontId="12" fillId="0" borderId="183" xfId="2" applyNumberFormat="1" applyFont="1" applyFill="1" applyBorder="1">
      <alignment vertical="center"/>
    </xf>
    <xf numFmtId="190" fontId="12" fillId="0" borderId="184" xfId="2" applyNumberFormat="1" applyFont="1" applyFill="1" applyBorder="1">
      <alignment vertical="center"/>
    </xf>
    <xf numFmtId="190" fontId="12" fillId="0" borderId="185" xfId="2" applyNumberFormat="1" applyFont="1" applyFill="1" applyBorder="1">
      <alignment vertical="center"/>
    </xf>
    <xf numFmtId="190" fontId="12" fillId="0" borderId="186" xfId="2" applyNumberFormat="1" applyFont="1" applyFill="1" applyBorder="1">
      <alignment vertical="center"/>
    </xf>
    <xf numFmtId="188" fontId="12" fillId="0" borderId="187" xfId="0" applyNumberFormat="1" applyFont="1" applyBorder="1" applyAlignment="1">
      <alignment vertical="center"/>
    </xf>
    <xf numFmtId="190" fontId="12" fillId="0" borderId="188" xfId="2" applyNumberFormat="1" applyFont="1" applyFill="1" applyBorder="1">
      <alignment vertical="center"/>
    </xf>
    <xf numFmtId="190" fontId="12" fillId="0" borderId="189" xfId="2" applyNumberFormat="1" applyFont="1" applyFill="1" applyBorder="1">
      <alignment vertical="center"/>
    </xf>
    <xf numFmtId="188" fontId="12" fillId="0" borderId="190" xfId="0" applyNumberFormat="1" applyFont="1" applyBorder="1" applyAlignment="1">
      <alignment vertical="center"/>
    </xf>
    <xf numFmtId="190" fontId="12" fillId="0" borderId="191" xfId="2" applyNumberFormat="1" applyFont="1" applyFill="1" applyBorder="1">
      <alignment vertical="center"/>
    </xf>
    <xf numFmtId="190" fontId="12" fillId="0" borderId="192" xfId="2" applyNumberFormat="1" applyFont="1" applyFill="1" applyBorder="1">
      <alignment vertical="center"/>
    </xf>
    <xf numFmtId="188" fontId="12" fillId="0" borderId="193" xfId="0" applyNumberFormat="1" applyFont="1" applyBorder="1" applyAlignment="1">
      <alignment vertical="center"/>
    </xf>
    <xf numFmtId="9" fontId="12" fillId="0" borderId="18" xfId="1" applyFont="1" applyFill="1" applyBorder="1" applyAlignment="1">
      <alignment horizontal="center" vertical="center"/>
    </xf>
    <xf numFmtId="180" fontId="12" fillId="0" borderId="194" xfId="2" applyNumberFormat="1" applyFont="1" applyFill="1" applyBorder="1">
      <alignment vertical="center"/>
    </xf>
    <xf numFmtId="193" fontId="12" fillId="0" borderId="194" xfId="2" applyNumberFormat="1" applyFont="1" applyFill="1" applyBorder="1">
      <alignment vertical="center"/>
    </xf>
    <xf numFmtId="0" fontId="12" fillId="0" borderId="195" xfId="0" applyFont="1" applyBorder="1" applyAlignment="1">
      <alignment horizontal="center" vertical="center"/>
    </xf>
    <xf numFmtId="180" fontId="12" fillId="0" borderId="195" xfId="2" applyNumberFormat="1" applyFont="1" applyFill="1" applyBorder="1">
      <alignment vertical="center"/>
    </xf>
    <xf numFmtId="9" fontId="12" fillId="0" borderId="196" xfId="1" applyFont="1" applyFill="1" applyBorder="1" applyAlignment="1">
      <alignment horizontal="center" vertical="center"/>
    </xf>
    <xf numFmtId="195" fontId="12" fillId="0" borderId="62" xfId="2" applyNumberFormat="1" applyFont="1" applyFill="1" applyBorder="1">
      <alignment vertical="center"/>
    </xf>
    <xf numFmtId="41" fontId="12" fillId="0" borderId="37" xfId="2" applyNumberFormat="1" applyFont="1" applyFill="1" applyBorder="1">
      <alignment vertical="center"/>
    </xf>
    <xf numFmtId="0" fontId="0" fillId="2" borderId="18" xfId="0" quotePrefix="1" applyFill="1" applyBorder="1">
      <alignment vertical="center"/>
    </xf>
    <xf numFmtId="0" fontId="0" fillId="2" borderId="18" xfId="0" quotePrefix="1" applyFill="1" applyBorder="1" applyAlignment="1">
      <alignment vertical="center" wrapText="1"/>
    </xf>
    <xf numFmtId="211" fontId="0" fillId="2" borderId="18" xfId="0" quotePrefix="1" applyNumberFormat="1" applyFill="1" applyBorder="1">
      <alignment vertical="center"/>
    </xf>
    <xf numFmtId="0" fontId="0" fillId="2" borderId="18" xfId="0" quotePrefix="1" applyFill="1" applyBorder="1" applyAlignment="1">
      <alignment vertical="center" wrapText="1" shrinkToFit="1"/>
    </xf>
    <xf numFmtId="212" fontId="0" fillId="2" borderId="18" xfId="0" quotePrefix="1" applyNumberFormat="1" applyFill="1" applyBorder="1" applyAlignment="1">
      <alignment vertical="center" wrapText="1"/>
    </xf>
    <xf numFmtId="212" fontId="31" fillId="2" borderId="18" xfId="7" applyNumberFormat="1" applyFont="1" applyFill="1" applyBorder="1" applyAlignment="1">
      <alignment vertical="center" wrapText="1" shrinkToFit="1"/>
    </xf>
    <xf numFmtId="212" fontId="0" fillId="2" borderId="18" xfId="0" quotePrefix="1" applyNumberFormat="1" applyFill="1" applyBorder="1">
      <alignment vertical="center"/>
    </xf>
    <xf numFmtId="212" fontId="31" fillId="2" borderId="18" xfId="7" applyNumberFormat="1" applyFont="1" applyFill="1" applyBorder="1" applyAlignment="1" applyProtection="1">
      <alignment vertical="center" wrapText="1"/>
      <protection locked="0"/>
    </xf>
    <xf numFmtId="212" fontId="31" fillId="2" borderId="18" xfId="7" applyNumberFormat="1" applyFont="1" applyFill="1" applyBorder="1" applyAlignment="1" applyProtection="1">
      <alignment horizontal="center" vertical="center" wrapText="1"/>
      <protection locked="0"/>
    </xf>
    <xf numFmtId="213" fontId="0" fillId="2" borderId="18" xfId="0" quotePrefix="1" applyNumberFormat="1" applyFill="1" applyBorder="1">
      <alignment vertical="center"/>
    </xf>
    <xf numFmtId="212" fontId="31" fillId="8" borderId="18" xfId="2" applyNumberFormat="1" applyFont="1" applyFill="1" applyBorder="1" applyAlignment="1">
      <alignment vertical="center" wrapText="1"/>
    </xf>
    <xf numFmtId="177" fontId="35" fillId="0" borderId="136" xfId="7" applyNumberFormat="1" applyFont="1" applyBorder="1" applyAlignment="1">
      <alignment horizontal="center" vertical="center" wrapText="1"/>
    </xf>
    <xf numFmtId="0" fontId="31" fillId="0" borderId="31" xfId="7" applyFont="1" applyFill="1" applyBorder="1" applyAlignment="1">
      <alignment horizontal="center" vertical="center"/>
    </xf>
    <xf numFmtId="182" fontId="61" fillId="3" borderId="3" xfId="2" applyNumberFormat="1" applyFont="1" applyFill="1" applyBorder="1" applyAlignment="1">
      <alignment horizontal="center" vertical="center" wrapText="1"/>
    </xf>
    <xf numFmtId="183" fontId="61" fillId="3" borderId="4" xfId="2" applyNumberFormat="1" applyFont="1" applyFill="1" applyBorder="1" applyAlignment="1">
      <alignment horizontal="center" vertical="center" wrapText="1"/>
    </xf>
    <xf numFmtId="185" fontId="61" fillId="3" borderId="3" xfId="2" applyNumberFormat="1" applyFont="1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 shrinkToFit="1"/>
    </xf>
    <xf numFmtId="180" fontId="12" fillId="0" borderId="238" xfId="0" applyNumberFormat="1" applyFont="1" applyFill="1" applyBorder="1">
      <alignment vertical="center"/>
    </xf>
    <xf numFmtId="180" fontId="12" fillId="0" borderId="237" xfId="0" applyNumberFormat="1" applyFont="1" applyFill="1" applyBorder="1">
      <alignment vertical="center"/>
    </xf>
    <xf numFmtId="192" fontId="12" fillId="0" borderId="90" xfId="1" applyNumberFormat="1" applyFont="1" applyFill="1" applyBorder="1" applyAlignment="1">
      <alignment horizontal="center" vertical="center"/>
    </xf>
    <xf numFmtId="192" fontId="12" fillId="0" borderId="81" xfId="1" applyNumberFormat="1" applyFont="1" applyFill="1" applyBorder="1" applyAlignment="1">
      <alignment horizontal="center" vertical="center"/>
    </xf>
    <xf numFmtId="192" fontId="12" fillId="0" borderId="92" xfId="1" applyNumberFormat="1" applyFont="1" applyFill="1" applyBorder="1" applyAlignment="1">
      <alignment horizontal="center" vertical="center"/>
    </xf>
    <xf numFmtId="192" fontId="12" fillId="0" borderId="93" xfId="1" applyNumberFormat="1" applyFont="1" applyFill="1" applyBorder="1" applyAlignment="1">
      <alignment horizontal="center" vertical="center"/>
    </xf>
    <xf numFmtId="9" fontId="12" fillId="0" borderId="93" xfId="1" applyFont="1" applyFill="1" applyBorder="1" applyAlignment="1">
      <alignment horizontal="center" vertical="center"/>
    </xf>
    <xf numFmtId="192" fontId="12" fillId="0" borderId="94" xfId="1" applyNumberFormat="1" applyFont="1" applyFill="1" applyBorder="1" applyAlignment="1">
      <alignment horizontal="center" vertical="center"/>
    </xf>
    <xf numFmtId="192" fontId="12" fillId="0" borderId="70" xfId="1" applyNumberFormat="1" applyFont="1" applyFill="1" applyBorder="1" applyAlignment="1">
      <alignment horizontal="center" vertical="center"/>
    </xf>
    <xf numFmtId="192" fontId="12" fillId="0" borderId="96" xfId="1" applyNumberFormat="1" applyFont="1" applyFill="1" applyBorder="1" applyAlignment="1">
      <alignment horizontal="center" vertical="center"/>
    </xf>
    <xf numFmtId="192" fontId="12" fillId="0" borderId="30" xfId="1" applyNumberFormat="1" applyFont="1" applyFill="1" applyBorder="1" applyAlignment="1">
      <alignment horizontal="center" vertical="center"/>
    </xf>
    <xf numFmtId="9" fontId="12" fillId="0" borderId="195" xfId="1" applyFont="1" applyFill="1" applyBorder="1" applyAlignment="1">
      <alignment horizontal="center" vertical="center"/>
    </xf>
    <xf numFmtId="192" fontId="12" fillId="0" borderId="239" xfId="1" applyNumberFormat="1" applyFont="1" applyFill="1" applyBorder="1" applyAlignment="1">
      <alignment horizontal="center" vertical="center"/>
    </xf>
    <xf numFmtId="192" fontId="12" fillId="0" borderId="3" xfId="1" applyNumberFormat="1" applyFont="1" applyFill="1" applyBorder="1" applyAlignment="1">
      <alignment horizontal="center" vertical="center"/>
    </xf>
    <xf numFmtId="192" fontId="12" fillId="0" borderId="4" xfId="1" applyNumberFormat="1" applyFont="1" applyFill="1" applyBorder="1" applyAlignment="1">
      <alignment horizontal="center" vertical="center"/>
    </xf>
    <xf numFmtId="192" fontId="12" fillId="0" borderId="36" xfId="1" applyNumberFormat="1" applyFont="1" applyFill="1" applyBorder="1" applyAlignment="1">
      <alignment horizontal="center" vertical="center"/>
    </xf>
    <xf numFmtId="9" fontId="12" fillId="0" borderId="36" xfId="1" applyFont="1" applyFill="1" applyBorder="1" applyAlignment="1">
      <alignment horizontal="center" vertical="center"/>
    </xf>
    <xf numFmtId="180" fontId="10" fillId="0" borderId="18" xfId="2" applyNumberFormat="1" applyFont="1" applyFill="1" applyBorder="1" applyAlignment="1">
      <alignment horizontal="center" vertical="center"/>
    </xf>
    <xf numFmtId="0" fontId="62" fillId="0" borderId="0" xfId="0" applyFont="1" applyFill="1">
      <alignment vertical="center"/>
    </xf>
    <xf numFmtId="0" fontId="62" fillId="0" borderId="0" xfId="0" applyFont="1" applyFill="1" applyAlignment="1">
      <alignment horizontal="center" vertical="center"/>
    </xf>
    <xf numFmtId="0" fontId="12" fillId="0" borderId="35" xfId="0" applyFont="1" applyBorder="1" applyAlignment="1">
      <alignment horizontal="center" vertical="center" wrapText="1"/>
    </xf>
    <xf numFmtId="9" fontId="12" fillId="0" borderId="79" xfId="1" applyFont="1" applyFill="1" applyBorder="1" applyAlignment="1">
      <alignment horizontal="center" vertical="center"/>
    </xf>
    <xf numFmtId="176" fontId="12" fillId="2" borderId="35" xfId="1" applyNumberFormat="1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 wrapText="1"/>
    </xf>
    <xf numFmtId="9" fontId="12" fillId="0" borderId="8" xfId="1" applyFont="1" applyFill="1" applyBorder="1" applyAlignment="1">
      <alignment horizontal="center" vertical="center"/>
    </xf>
    <xf numFmtId="176" fontId="12" fillId="2" borderId="36" xfId="1" applyNumberFormat="1" applyFont="1" applyFill="1" applyBorder="1" applyAlignment="1">
      <alignment horizontal="center" vertical="center"/>
    </xf>
    <xf numFmtId="0" fontId="12" fillId="0" borderId="37" xfId="0" applyFont="1" applyBorder="1" applyAlignment="1">
      <alignment horizontal="center" vertical="center" wrapText="1"/>
    </xf>
    <xf numFmtId="9" fontId="12" fillId="0" borderId="240" xfId="1" applyFont="1" applyFill="1" applyBorder="1" applyAlignment="1">
      <alignment horizontal="center" vertical="center"/>
    </xf>
    <xf numFmtId="176" fontId="12" fillId="2" borderId="37" xfId="1" applyNumberFormat="1" applyFont="1" applyFill="1" applyBorder="1" applyAlignment="1">
      <alignment horizontal="center" vertical="center"/>
    </xf>
    <xf numFmtId="0" fontId="63" fillId="0" borderId="0" xfId="0" applyFont="1" applyFill="1">
      <alignment vertical="center"/>
    </xf>
    <xf numFmtId="180" fontId="15" fillId="0" borderId="2" xfId="2" applyNumberFormat="1" applyFont="1" applyBorder="1" applyAlignment="1">
      <alignment horizontal="center" vertical="center" wrapText="1"/>
    </xf>
    <xf numFmtId="180" fontId="15" fillId="0" borderId="3" xfId="2" applyNumberFormat="1" applyFont="1" applyFill="1" applyBorder="1" applyAlignment="1">
      <alignment horizontal="center" vertical="center" wrapText="1"/>
    </xf>
    <xf numFmtId="180" fontId="15" fillId="0" borderId="3" xfId="2" applyNumberFormat="1" applyFont="1" applyBorder="1" applyAlignment="1">
      <alignment horizontal="center" vertical="center" wrapText="1"/>
    </xf>
    <xf numFmtId="0" fontId="16" fillId="0" borderId="3" xfId="2" applyNumberFormat="1" applyFont="1" applyBorder="1" applyAlignment="1">
      <alignment horizontal="center" vertical="center" wrapText="1"/>
    </xf>
    <xf numFmtId="180" fontId="17" fillId="3" borderId="241" xfId="2" applyNumberFormat="1" applyFont="1" applyFill="1" applyBorder="1" applyAlignment="1">
      <alignment horizontal="center" vertical="center" wrapText="1"/>
    </xf>
    <xf numFmtId="180" fontId="15" fillId="0" borderId="200" xfId="2" applyNumberFormat="1" applyFont="1" applyBorder="1" applyAlignment="1">
      <alignment horizontal="left" vertical="center" wrapText="1"/>
    </xf>
    <xf numFmtId="180" fontId="15" fillId="0" borderId="201" xfId="2" applyNumberFormat="1" applyFont="1" applyBorder="1" applyAlignment="1">
      <alignment horizontal="left" vertical="center" wrapText="1"/>
    </xf>
    <xf numFmtId="0" fontId="10" fillId="0" borderId="243" xfId="2" applyNumberFormat="1" applyFont="1" applyFill="1" applyBorder="1" applyAlignment="1">
      <alignment horizontal="center" vertical="center"/>
    </xf>
    <xf numFmtId="180" fontId="20" fillId="0" borderId="35" xfId="2" applyNumberFormat="1" applyFont="1" applyFill="1" applyBorder="1" applyAlignment="1">
      <alignment horizontal="center" vertical="center"/>
    </xf>
    <xf numFmtId="0" fontId="10" fillId="0" borderId="246" xfId="2" applyNumberFormat="1" applyFont="1" applyFill="1" applyBorder="1" applyAlignment="1">
      <alignment horizontal="center" vertical="center"/>
    </xf>
    <xf numFmtId="180" fontId="20" fillId="0" borderId="36" xfId="2" applyNumberFormat="1" applyFont="1" applyFill="1" applyBorder="1" applyAlignment="1">
      <alignment horizontal="center" vertical="center"/>
    </xf>
    <xf numFmtId="0" fontId="10" fillId="0" borderId="247" xfId="2" applyNumberFormat="1" applyFont="1" applyFill="1" applyBorder="1" applyAlignment="1">
      <alignment horizontal="center" vertical="center"/>
    </xf>
    <xf numFmtId="180" fontId="20" fillId="0" borderId="37" xfId="2" applyNumberFormat="1" applyFont="1" applyFill="1" applyBorder="1" applyAlignment="1">
      <alignment horizontal="center" vertical="center"/>
    </xf>
    <xf numFmtId="180" fontId="15" fillId="0" borderId="7" xfId="2" applyNumberFormat="1" applyFont="1" applyBorder="1" applyAlignment="1">
      <alignment horizontal="center" vertical="center" wrapText="1"/>
    </xf>
    <xf numFmtId="0" fontId="33" fillId="0" borderId="0" xfId="7" applyFont="1" applyFill="1" applyBorder="1" applyAlignment="1">
      <alignment horizontal="left" vertical="center"/>
    </xf>
    <xf numFmtId="0" fontId="31" fillId="0" borderId="19" xfId="7" applyFont="1" applyFill="1" applyBorder="1" applyAlignment="1">
      <alignment horizontal="center" vertical="center" wrapText="1"/>
    </xf>
    <xf numFmtId="0" fontId="31" fillId="0" borderId="114" xfId="7" applyFont="1" applyFill="1" applyBorder="1" applyAlignment="1">
      <alignment horizontal="center" vertical="center" wrapText="1"/>
    </xf>
    <xf numFmtId="0" fontId="31" fillId="0" borderId="18" xfId="7" applyFont="1" applyFill="1" applyBorder="1" applyAlignment="1">
      <alignment horizontal="center" vertical="center" wrapText="1"/>
    </xf>
    <xf numFmtId="0" fontId="31" fillId="0" borderId="64" xfId="7" applyFont="1" applyFill="1" applyBorder="1" applyAlignment="1">
      <alignment horizontal="center" vertical="center" wrapText="1"/>
    </xf>
    <xf numFmtId="0" fontId="31" fillId="0" borderId="206" xfId="7" applyFont="1" applyFill="1" applyBorder="1" applyAlignment="1">
      <alignment horizontal="center" vertical="center" wrapText="1"/>
    </xf>
    <xf numFmtId="49" fontId="30" fillId="0" borderId="0" xfId="0" applyNumberFormat="1" applyFont="1" applyAlignment="1">
      <alignment horizontal="left" vertical="center" wrapText="1"/>
    </xf>
    <xf numFmtId="49" fontId="30" fillId="0" borderId="0" xfId="0" applyNumberFormat="1" applyFont="1" applyAlignment="1">
      <alignment vertical="center" wrapText="1"/>
    </xf>
    <xf numFmtId="0" fontId="15" fillId="0" borderId="0" xfId="0" applyFont="1" applyBorder="1" applyAlignment="1">
      <alignment horizontal="left" vertical="center" wrapText="1"/>
    </xf>
    <xf numFmtId="0" fontId="9" fillId="2" borderId="205" xfId="0" applyFont="1" applyFill="1" applyBorder="1" applyAlignment="1">
      <alignment horizontal="center" vertical="center" wrapText="1"/>
    </xf>
    <xf numFmtId="0" fontId="9" fillId="2" borderId="206" xfId="0" applyFont="1" applyFill="1" applyBorder="1" applyAlignment="1">
      <alignment horizontal="center" vertical="center" wrapText="1"/>
    </xf>
    <xf numFmtId="0" fontId="9" fillId="2" borderId="207" xfId="0" applyFont="1" applyFill="1" applyBorder="1" applyAlignment="1">
      <alignment horizontal="center" vertical="center" wrapText="1"/>
    </xf>
    <xf numFmtId="0" fontId="16" fillId="0" borderId="78" xfId="2" applyNumberFormat="1" applyFont="1" applyBorder="1" applyAlignment="1">
      <alignment horizontal="center" vertical="center" wrapText="1"/>
    </xf>
    <xf numFmtId="0" fontId="16" fillId="0" borderId="20" xfId="2" applyNumberFormat="1" applyFont="1" applyBorder="1" applyAlignment="1">
      <alignment horizontal="center" vertical="center" wrapText="1"/>
    </xf>
    <xf numFmtId="0" fontId="16" fillId="0" borderId="2" xfId="2" applyNumberFormat="1" applyFont="1" applyBorder="1" applyAlignment="1">
      <alignment horizontal="center" vertical="center" wrapText="1"/>
    </xf>
    <xf numFmtId="0" fontId="16" fillId="0" borderId="3" xfId="2" applyNumberFormat="1" applyFont="1" applyFill="1" applyBorder="1" applyAlignment="1">
      <alignment horizontal="center" vertical="center" wrapText="1"/>
    </xf>
    <xf numFmtId="0" fontId="15" fillId="4" borderId="4" xfId="2" applyNumberFormat="1" applyFont="1" applyFill="1" applyBorder="1" applyAlignment="1">
      <alignment horizontal="left" vertical="center" wrapText="1"/>
    </xf>
    <xf numFmtId="0" fontId="15" fillId="4" borderId="8" xfId="2" applyNumberFormat="1" applyFont="1" applyFill="1" applyBorder="1" applyAlignment="1">
      <alignment horizontal="left" vertical="center" wrapText="1"/>
    </xf>
    <xf numFmtId="180" fontId="15" fillId="0" borderId="78" xfId="2" applyNumberFormat="1" applyFont="1" applyFill="1" applyBorder="1" applyAlignment="1">
      <alignment horizontal="center" vertical="center" wrapText="1"/>
    </xf>
    <xf numFmtId="180" fontId="15" fillId="0" borderId="2" xfId="2" applyNumberFormat="1" applyFont="1" applyFill="1" applyBorder="1" applyAlignment="1">
      <alignment horizontal="center" vertical="center" wrapText="1"/>
    </xf>
    <xf numFmtId="0" fontId="16" fillId="0" borderId="78" xfId="2" applyNumberFormat="1" applyFont="1" applyFill="1" applyBorder="1" applyAlignment="1">
      <alignment horizontal="center" vertical="center" wrapText="1"/>
    </xf>
    <xf numFmtId="0" fontId="16" fillId="0" borderId="20" xfId="2" applyNumberFormat="1" applyFont="1" applyFill="1" applyBorder="1" applyAlignment="1">
      <alignment horizontal="center" vertical="center" wrapText="1"/>
    </xf>
    <xf numFmtId="0" fontId="16" fillId="0" borderId="2" xfId="2" applyNumberFormat="1" applyFont="1" applyFill="1" applyBorder="1" applyAlignment="1">
      <alignment horizontal="center" vertical="center" wrapText="1"/>
    </xf>
    <xf numFmtId="180" fontId="14" fillId="0" borderId="59" xfId="2" applyNumberFormat="1" applyFont="1" applyBorder="1" applyAlignment="1">
      <alignment horizontal="left" vertical="center" wrapText="1"/>
    </xf>
    <xf numFmtId="180" fontId="14" fillId="0" borderId="0" xfId="2" applyNumberFormat="1" applyFont="1" applyBorder="1" applyAlignment="1">
      <alignment horizontal="left" vertical="center" wrapText="1"/>
    </xf>
    <xf numFmtId="180" fontId="15" fillId="0" borderId="78" xfId="2" applyNumberFormat="1" applyFont="1" applyBorder="1" applyAlignment="1">
      <alignment horizontal="center" vertical="center" wrapText="1"/>
    </xf>
    <xf numFmtId="180" fontId="15" fillId="0" borderId="2" xfId="2" applyNumberFormat="1" applyFont="1" applyBorder="1" applyAlignment="1">
      <alignment horizontal="center" vertical="center" wrapText="1"/>
    </xf>
    <xf numFmtId="180" fontId="15" fillId="0" borderId="203" xfId="2" applyNumberFormat="1" applyFont="1" applyBorder="1" applyAlignment="1">
      <alignment horizontal="center" vertical="center" wrapText="1"/>
    </xf>
    <xf numFmtId="180" fontId="15" fillId="0" borderId="65" xfId="2" applyNumberFormat="1" applyFont="1" applyBorder="1" applyAlignment="1">
      <alignment horizontal="center" vertical="center" wrapText="1"/>
    </xf>
    <xf numFmtId="180" fontId="15" fillId="0" borderId="152" xfId="2" applyNumberFormat="1" applyFont="1" applyBorder="1" applyAlignment="1">
      <alignment horizontal="center" vertical="center" wrapText="1"/>
    </xf>
    <xf numFmtId="180" fontId="15" fillId="0" borderId="0" xfId="2" applyNumberFormat="1" applyFont="1" applyBorder="1" applyAlignment="1">
      <alignment horizontal="right" vertical="center"/>
    </xf>
    <xf numFmtId="180" fontId="15" fillId="0" borderId="202" xfId="2" applyNumberFormat="1" applyFont="1" applyFill="1" applyBorder="1" applyAlignment="1">
      <alignment horizontal="center" vertical="center" wrapText="1"/>
    </xf>
    <xf numFmtId="180" fontId="15" fillId="0" borderId="22" xfId="2" applyNumberFormat="1" applyFont="1" applyFill="1" applyBorder="1" applyAlignment="1">
      <alignment horizontal="center" vertical="center" wrapText="1"/>
    </xf>
    <xf numFmtId="180" fontId="15" fillId="0" borderId="204" xfId="2" applyNumberFormat="1" applyFont="1" applyFill="1" applyBorder="1" applyAlignment="1">
      <alignment horizontal="center" vertical="center" wrapText="1"/>
    </xf>
    <xf numFmtId="180" fontId="15" fillId="0" borderId="3" xfId="2" applyNumberFormat="1" applyFont="1" applyFill="1" applyBorder="1" applyAlignment="1">
      <alignment horizontal="center" vertical="center" wrapText="1"/>
    </xf>
    <xf numFmtId="189" fontId="17" fillId="4" borderId="208" xfId="2" applyNumberFormat="1" applyFont="1" applyFill="1" applyBorder="1" applyAlignment="1">
      <alignment horizontal="center" vertical="center"/>
    </xf>
    <xf numFmtId="189" fontId="17" fillId="4" borderId="209" xfId="2" applyNumberFormat="1" applyFont="1" applyFill="1" applyBorder="1" applyAlignment="1">
      <alignment horizontal="center" vertical="center"/>
    </xf>
    <xf numFmtId="189" fontId="17" fillId="4" borderId="210" xfId="2" applyNumberFormat="1" applyFont="1" applyFill="1" applyBorder="1" applyAlignment="1">
      <alignment horizontal="center" vertical="center"/>
    </xf>
    <xf numFmtId="180" fontId="16" fillId="0" borderId="154" xfId="2" applyNumberFormat="1" applyFont="1" applyBorder="1" applyAlignment="1">
      <alignment horizontal="center" vertical="center" wrapText="1"/>
    </xf>
    <xf numFmtId="180" fontId="16" fillId="0" borderId="1" xfId="2" applyNumberFormat="1" applyFont="1" applyBorder="1" applyAlignment="1">
      <alignment horizontal="center" vertical="center" wrapText="1"/>
    </xf>
    <xf numFmtId="0" fontId="16" fillId="0" borderId="3" xfId="2" applyNumberFormat="1" applyFont="1" applyBorder="1" applyAlignment="1">
      <alignment horizontal="center" vertical="center" wrapText="1"/>
    </xf>
    <xf numFmtId="0" fontId="15" fillId="5" borderId="200" xfId="2" applyNumberFormat="1" applyFont="1" applyFill="1" applyBorder="1" applyAlignment="1">
      <alignment horizontal="center" vertical="center" wrapText="1"/>
    </xf>
    <xf numFmtId="0" fontId="15" fillId="5" borderId="201" xfId="2" applyNumberFormat="1" applyFont="1" applyFill="1" applyBorder="1" applyAlignment="1">
      <alignment horizontal="center" vertical="center" wrapText="1"/>
    </xf>
    <xf numFmtId="0" fontId="15" fillId="5" borderId="7" xfId="2" applyNumberFormat="1" applyFont="1" applyFill="1" applyBorder="1" applyAlignment="1">
      <alignment horizontal="center" vertical="center" wrapText="1"/>
    </xf>
    <xf numFmtId="0" fontId="15" fillId="5" borderId="198" xfId="2" applyNumberFormat="1" applyFont="1" applyFill="1" applyBorder="1" applyAlignment="1">
      <alignment horizontal="center" vertical="center" wrapText="1"/>
    </xf>
    <xf numFmtId="180" fontId="15" fillId="0" borderId="4" xfId="2" applyNumberFormat="1" applyFont="1" applyBorder="1" applyAlignment="1">
      <alignment horizontal="left" vertical="center" wrapText="1"/>
    </xf>
    <xf numFmtId="180" fontId="15" fillId="0" borderId="8" xfId="2" applyNumberFormat="1" applyFont="1" applyBorder="1" applyAlignment="1">
      <alignment horizontal="left" vertical="center" wrapText="1"/>
    </xf>
    <xf numFmtId="180" fontId="16" fillId="0" borderId="80" xfId="2" applyNumberFormat="1" applyFont="1" applyBorder="1" applyAlignment="1">
      <alignment horizontal="center" vertical="center" wrapText="1"/>
    </xf>
    <xf numFmtId="180" fontId="16" fillId="0" borderId="3" xfId="2" applyNumberFormat="1" applyFont="1" applyBorder="1" applyAlignment="1">
      <alignment horizontal="center" vertical="center" wrapText="1"/>
    </xf>
    <xf numFmtId="180" fontId="15" fillId="0" borderId="3" xfId="2" applyNumberFormat="1" applyFont="1" applyBorder="1" applyAlignment="1">
      <alignment horizontal="center" vertical="center" wrapText="1"/>
    </xf>
    <xf numFmtId="180" fontId="15" fillId="0" borderId="20" xfId="2" applyNumberFormat="1" applyFont="1" applyBorder="1" applyAlignment="1">
      <alignment horizontal="center" vertical="center" wrapText="1"/>
    </xf>
    <xf numFmtId="180" fontId="15" fillId="0" borderId="156" xfId="2" applyNumberFormat="1" applyFont="1" applyBorder="1" applyAlignment="1">
      <alignment horizontal="center" vertical="center" wrapText="1"/>
    </xf>
    <xf numFmtId="180" fontId="15" fillId="0" borderId="22" xfId="2" applyNumberFormat="1" applyFont="1" applyBorder="1" applyAlignment="1">
      <alignment horizontal="center" vertical="center" wrapText="1"/>
    </xf>
    <xf numFmtId="180" fontId="15" fillId="0" borderId="204" xfId="2" applyNumberFormat="1" applyFont="1" applyBorder="1" applyAlignment="1">
      <alignment horizontal="center" vertical="center" wrapText="1"/>
    </xf>
    <xf numFmtId="180" fontId="15" fillId="0" borderId="156" xfId="2" applyNumberFormat="1" applyFont="1" applyFill="1" applyBorder="1" applyAlignment="1">
      <alignment horizontal="center" vertical="center" wrapText="1"/>
    </xf>
    <xf numFmtId="0" fontId="12" fillId="4" borderId="93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93" xfId="0" applyFont="1" applyFill="1" applyBorder="1" applyAlignment="1">
      <alignment horizontal="center" vertical="center"/>
    </xf>
    <xf numFmtId="0" fontId="12" fillId="4" borderId="62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43" fontId="13" fillId="6" borderId="93" xfId="0" applyNumberFormat="1" applyFont="1" applyFill="1" applyBorder="1" applyAlignment="1">
      <alignment horizontal="center" vertical="center"/>
    </xf>
    <xf numFmtId="43" fontId="13" fillId="6" borderId="30" xfId="0" applyNumberFormat="1" applyFont="1" applyFill="1" applyBorder="1" applyAlignment="1">
      <alignment horizontal="center" vertical="center"/>
    </xf>
    <xf numFmtId="0" fontId="12" fillId="4" borderId="62" xfId="0" applyFont="1" applyFill="1" applyBorder="1" applyAlignment="1">
      <alignment horizontal="center" vertical="center" wrapText="1"/>
    </xf>
    <xf numFmtId="43" fontId="13" fillId="6" borderId="93" xfId="2" applyNumberFormat="1" applyFont="1" applyFill="1" applyBorder="1" applyAlignment="1">
      <alignment horizontal="center" vertical="center"/>
    </xf>
    <xf numFmtId="43" fontId="13" fillId="6" borderId="30" xfId="2" applyNumberFormat="1" applyFont="1" applyFill="1" applyBorder="1" applyAlignment="1">
      <alignment horizontal="center" vertical="center"/>
    </xf>
    <xf numFmtId="43" fontId="13" fillId="6" borderId="62" xfId="0" applyNumberFormat="1" applyFont="1" applyFill="1" applyBorder="1" applyAlignment="1">
      <alignment horizontal="center" vertical="center"/>
    </xf>
    <xf numFmtId="0" fontId="10" fillId="4" borderId="93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8" fillId="0" borderId="144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80" fontId="10" fillId="0" borderId="18" xfId="2" applyNumberFormat="1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20" fillId="0" borderId="244" xfId="0" applyFont="1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/>
    </xf>
    <xf numFmtId="0" fontId="20" fillId="0" borderId="93" xfId="0" applyFont="1" applyFill="1" applyBorder="1" applyAlignment="1">
      <alignment horizontal="left" vertical="center" wrapText="1"/>
    </xf>
    <xf numFmtId="0" fontId="20" fillId="0" borderId="62" xfId="0" applyFont="1" applyFill="1" applyBorder="1" applyAlignment="1">
      <alignment horizontal="left" vertical="center" wrapText="1"/>
    </xf>
    <xf numFmtId="0" fontId="10" fillId="0" borderId="27" xfId="0" applyFont="1" applyFill="1" applyBorder="1" applyAlignment="1">
      <alignment horizontal="center" vertical="center"/>
    </xf>
    <xf numFmtId="0" fontId="10" fillId="0" borderId="62" xfId="0" applyFont="1" applyFill="1" applyBorder="1" applyAlignment="1">
      <alignment horizontal="center" vertical="center"/>
    </xf>
    <xf numFmtId="0" fontId="20" fillId="0" borderId="216" xfId="0" applyFont="1" applyFill="1" applyBorder="1" applyAlignment="1">
      <alignment horizontal="center" vertical="center" wrapText="1"/>
    </xf>
    <xf numFmtId="0" fontId="20" fillId="0" borderId="215" xfId="0" applyFont="1" applyFill="1" applyBorder="1" applyAlignment="1">
      <alignment horizontal="center" vertical="center" wrapText="1"/>
    </xf>
    <xf numFmtId="0" fontId="20" fillId="0" borderId="30" xfId="0" applyFont="1" applyFill="1" applyBorder="1" applyAlignment="1">
      <alignment horizontal="left" vertical="center" wrapText="1"/>
    </xf>
    <xf numFmtId="0" fontId="20" fillId="0" borderId="178" xfId="0" applyFont="1" applyFill="1" applyBorder="1" applyAlignment="1">
      <alignment horizontal="center" vertical="center" wrapText="1"/>
    </xf>
    <xf numFmtId="0" fontId="20" fillId="0" borderId="131" xfId="0" applyFont="1" applyFill="1" applyBorder="1" applyAlignment="1">
      <alignment horizontal="center" vertical="center"/>
    </xf>
    <xf numFmtId="0" fontId="20" fillId="0" borderId="87" xfId="0" applyFont="1" applyFill="1" applyBorder="1" applyAlignment="1">
      <alignment horizontal="center" vertical="center"/>
    </xf>
    <xf numFmtId="0" fontId="20" fillId="0" borderId="98" xfId="0" applyFont="1" applyFill="1" applyBorder="1" applyAlignment="1">
      <alignment horizontal="center" vertical="center"/>
    </xf>
    <xf numFmtId="0" fontId="10" fillId="4" borderId="194" xfId="0" applyFont="1" applyFill="1" applyBorder="1" applyAlignment="1">
      <alignment horizontal="center" vertical="center"/>
    </xf>
    <xf numFmtId="0" fontId="10" fillId="4" borderId="212" xfId="0" applyFont="1" applyFill="1" applyBorder="1" applyAlignment="1">
      <alignment horizontal="center" vertical="center"/>
    </xf>
    <xf numFmtId="0" fontId="20" fillId="0" borderId="93" xfId="0" applyFont="1" applyFill="1" applyBorder="1" applyAlignment="1">
      <alignment horizontal="left" vertical="center"/>
    </xf>
    <xf numFmtId="0" fontId="20" fillId="0" borderId="30" xfId="0" applyFont="1" applyFill="1" applyBorder="1" applyAlignment="1">
      <alignment horizontal="left" vertical="center"/>
    </xf>
    <xf numFmtId="0" fontId="10" fillId="0" borderId="93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20" fillId="0" borderId="213" xfId="0" applyFont="1" applyFill="1" applyBorder="1" applyAlignment="1">
      <alignment horizontal="center" vertical="center"/>
    </xf>
    <xf numFmtId="0" fontId="20" fillId="0" borderId="62" xfId="0" applyFont="1" applyFill="1" applyBorder="1" applyAlignment="1">
      <alignment horizontal="left" vertical="center"/>
    </xf>
    <xf numFmtId="0" fontId="10" fillId="0" borderId="93" xfId="0" applyFont="1" applyFill="1" applyBorder="1" applyAlignment="1">
      <alignment horizontal="center" vertical="center" wrapText="1"/>
    </xf>
    <xf numFmtId="0" fontId="20" fillId="0" borderId="214" xfId="0" applyFont="1" applyFill="1" applyBorder="1" applyAlignment="1">
      <alignment horizontal="center" vertical="center"/>
    </xf>
    <xf numFmtId="0" fontId="20" fillId="0" borderId="172" xfId="0" applyFon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/>
    </xf>
    <xf numFmtId="0" fontId="20" fillId="0" borderId="216" xfId="0" applyFont="1" applyFill="1" applyBorder="1" applyAlignment="1">
      <alignment horizontal="center" vertical="center"/>
    </xf>
    <xf numFmtId="0" fontId="20" fillId="0" borderId="118" xfId="0" applyFont="1" applyFill="1" applyBorder="1" applyAlignment="1">
      <alignment horizontal="left" vertical="center" wrapText="1"/>
    </xf>
    <xf numFmtId="0" fontId="10" fillId="0" borderId="118" xfId="0" applyFont="1" applyFill="1" applyBorder="1" applyAlignment="1">
      <alignment horizontal="center" vertical="center"/>
    </xf>
    <xf numFmtId="0" fontId="20" fillId="0" borderId="217" xfId="0" applyFont="1" applyFill="1" applyBorder="1" applyAlignment="1">
      <alignment horizontal="center" vertical="center"/>
    </xf>
    <xf numFmtId="177" fontId="10" fillId="0" borderId="28" xfId="2" applyNumberFormat="1" applyFont="1" applyFill="1" applyBorder="1" applyAlignment="1">
      <alignment horizontal="center" vertical="center"/>
    </xf>
    <xf numFmtId="177" fontId="10" fillId="0" borderId="114" xfId="2" applyNumberFormat="1" applyFont="1" applyFill="1" applyBorder="1" applyAlignment="1">
      <alignment horizontal="center" vertical="center"/>
    </xf>
    <xf numFmtId="0" fontId="10" fillId="0" borderId="119" xfId="0" applyFont="1" applyFill="1" applyBorder="1" applyAlignment="1">
      <alignment horizontal="center" vertical="center"/>
    </xf>
    <xf numFmtId="0" fontId="10" fillId="0" borderId="220" xfId="0" applyFont="1" applyFill="1" applyBorder="1" applyAlignment="1">
      <alignment horizontal="center" vertical="center"/>
    </xf>
    <xf numFmtId="0" fontId="10" fillId="0" borderId="144" xfId="0" applyFont="1" applyFill="1" applyBorder="1" applyAlignment="1">
      <alignment horizontal="center" vertical="center"/>
    </xf>
    <xf numFmtId="0" fontId="10" fillId="0" borderId="61" xfId="0" applyFont="1" applyFill="1" applyBorder="1" applyAlignment="1">
      <alignment horizontal="center" vertical="center"/>
    </xf>
    <xf numFmtId="0" fontId="10" fillId="0" borderId="197" xfId="0" applyFont="1" applyFill="1" applyBorder="1" applyAlignment="1">
      <alignment horizontal="center" vertical="center"/>
    </xf>
    <xf numFmtId="0" fontId="10" fillId="0" borderId="221" xfId="0" applyFont="1" applyFill="1" applyBorder="1" applyAlignment="1">
      <alignment horizontal="center" vertical="center"/>
    </xf>
    <xf numFmtId="0" fontId="0" fillId="0" borderId="62" xfId="0" applyBorder="1">
      <alignment vertical="center"/>
    </xf>
    <xf numFmtId="0" fontId="0" fillId="0" borderId="30" xfId="0" applyBorder="1">
      <alignment vertical="center"/>
    </xf>
    <xf numFmtId="0" fontId="20" fillId="0" borderId="247" xfId="0" applyFont="1" applyFill="1" applyBorder="1" applyAlignment="1">
      <alignment horizontal="center" vertical="center"/>
    </xf>
    <xf numFmtId="0" fontId="20" fillId="0" borderId="248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150" xfId="0" applyFont="1" applyFill="1" applyBorder="1" applyAlignment="1">
      <alignment horizontal="center" vertical="center"/>
    </xf>
    <xf numFmtId="0" fontId="10" fillId="4" borderId="153" xfId="0" applyFont="1" applyFill="1" applyBorder="1" applyAlignment="1">
      <alignment horizontal="center" vertical="center"/>
    </xf>
    <xf numFmtId="0" fontId="10" fillId="4" borderId="211" xfId="0" applyFont="1" applyFill="1" applyBorder="1" applyAlignment="1">
      <alignment horizontal="center" vertical="center"/>
    </xf>
    <xf numFmtId="0" fontId="20" fillId="0" borderId="218" xfId="0" applyFont="1" applyFill="1" applyBorder="1" applyAlignment="1">
      <alignment horizontal="center" vertical="center"/>
    </xf>
    <xf numFmtId="0" fontId="20" fillId="0" borderId="219" xfId="0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wrapText="1"/>
    </xf>
    <xf numFmtId="0" fontId="10" fillId="0" borderId="116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center" vertical="center" wrapText="1"/>
    </xf>
    <xf numFmtId="0" fontId="0" fillId="0" borderId="116" xfId="0" applyBorder="1">
      <alignment vertical="center"/>
    </xf>
    <xf numFmtId="0" fontId="20" fillId="0" borderId="39" xfId="0" applyFont="1" applyFill="1" applyBorder="1" applyAlignment="1">
      <alignment horizontal="center" vertical="center"/>
    </xf>
    <xf numFmtId="0" fontId="20" fillId="0" borderId="242" xfId="0" applyFont="1" applyFill="1" applyBorder="1" applyAlignment="1">
      <alignment horizontal="center" vertical="center"/>
    </xf>
    <xf numFmtId="0" fontId="33" fillId="0" borderId="104" xfId="7" applyFont="1" applyBorder="1" applyAlignment="1">
      <alignment horizontal="center" vertical="center" wrapText="1"/>
    </xf>
    <xf numFmtId="0" fontId="33" fillId="0" borderId="151" xfId="7" applyFont="1" applyBorder="1" applyAlignment="1">
      <alignment horizontal="center" vertical="center" wrapText="1"/>
    </xf>
    <xf numFmtId="0" fontId="31" fillId="0" borderId="154" xfId="7" applyFont="1" applyFill="1" applyBorder="1" applyAlignment="1">
      <alignment horizontal="center" vertical="center" wrapText="1"/>
    </xf>
    <xf numFmtId="0" fontId="31" fillId="0" borderId="114" xfId="7" applyFont="1" applyFill="1" applyBorder="1" applyAlignment="1">
      <alignment horizontal="center" vertical="center" wrapText="1"/>
    </xf>
    <xf numFmtId="0" fontId="31" fillId="0" borderId="116" xfId="7" applyFont="1" applyFill="1" applyBorder="1" applyAlignment="1">
      <alignment horizontal="center" vertical="center" wrapText="1"/>
    </xf>
    <xf numFmtId="177" fontId="33" fillId="0" borderId="85" xfId="7" applyNumberFormat="1" applyFont="1" applyBorder="1" applyAlignment="1">
      <alignment horizontal="center" vertical="center" wrapText="1"/>
    </xf>
    <xf numFmtId="177" fontId="33" fillId="0" borderId="30" xfId="7" applyNumberFormat="1" applyFont="1" applyBorder="1" applyAlignment="1">
      <alignment horizontal="center" vertical="center" wrapText="1"/>
    </xf>
    <xf numFmtId="0" fontId="33" fillId="0" borderId="84" xfId="7" applyFont="1" applyFill="1" applyBorder="1" applyAlignment="1">
      <alignment horizontal="center" vertical="center" wrapText="1"/>
    </xf>
    <xf numFmtId="0" fontId="33" fillId="0" borderId="31" xfId="7" applyFont="1" applyFill="1" applyBorder="1" applyAlignment="1">
      <alignment horizontal="center" vertical="center" wrapText="1"/>
    </xf>
    <xf numFmtId="0" fontId="31" fillId="0" borderId="0" xfId="7" applyNumberFormat="1" applyFont="1" applyBorder="1" applyAlignment="1">
      <alignment horizontal="left" vertical="center" wrapText="1"/>
    </xf>
    <xf numFmtId="49" fontId="33" fillId="0" borderId="72" xfId="7" applyNumberFormat="1" applyFont="1" applyFill="1" applyBorder="1" applyAlignment="1">
      <alignment horizontal="center" vertical="center" wrapText="1"/>
    </xf>
    <xf numFmtId="49" fontId="33" fillId="0" borderId="113" xfId="7" applyNumberFormat="1" applyFont="1" applyFill="1" applyBorder="1" applyAlignment="1">
      <alignment horizontal="center" vertical="center" wrapText="1"/>
    </xf>
    <xf numFmtId="49" fontId="33" fillId="0" borderId="85" xfId="7" applyNumberFormat="1" applyFont="1" applyFill="1" applyBorder="1" applyAlignment="1">
      <alignment horizontal="center" vertical="center" wrapText="1"/>
    </xf>
    <xf numFmtId="49" fontId="33" fillId="0" borderId="30" xfId="7" applyNumberFormat="1" applyFont="1" applyFill="1" applyBorder="1" applyAlignment="1">
      <alignment horizontal="center" vertical="center" wrapText="1"/>
    </xf>
    <xf numFmtId="41" fontId="33" fillId="0" borderId="85" xfId="2" applyFont="1" applyFill="1" applyBorder="1" applyAlignment="1">
      <alignment horizontal="center" vertical="center" wrapText="1"/>
    </xf>
    <xf numFmtId="41" fontId="33" fillId="0" borderId="30" xfId="2" applyFont="1" applyFill="1" applyBorder="1" applyAlignment="1">
      <alignment horizontal="center" vertical="center" wrapText="1"/>
    </xf>
    <xf numFmtId="0" fontId="33" fillId="0" borderId="63" xfId="7" applyFont="1" applyFill="1" applyBorder="1" applyAlignment="1">
      <alignment horizontal="center" vertical="center" wrapText="1"/>
    </xf>
    <xf numFmtId="0" fontId="33" fillId="0" borderId="18" xfId="7" applyFont="1" applyFill="1" applyBorder="1" applyAlignment="1">
      <alignment horizontal="center" vertical="center" wrapText="1"/>
    </xf>
    <xf numFmtId="0" fontId="33" fillId="0" borderId="85" xfId="7" applyFont="1" applyFill="1" applyBorder="1" applyAlignment="1">
      <alignment horizontal="center" vertical="center" wrapText="1"/>
    </xf>
    <xf numFmtId="0" fontId="33" fillId="0" borderId="30" xfId="7" applyFont="1" applyFill="1" applyBorder="1" applyAlignment="1">
      <alignment horizontal="center" vertical="center" wrapText="1"/>
    </xf>
    <xf numFmtId="49" fontId="33" fillId="0" borderId="112" xfId="7" applyNumberFormat="1" applyFont="1" applyFill="1" applyBorder="1" applyAlignment="1">
      <alignment horizontal="center" vertical="center" wrapText="1"/>
    </xf>
    <xf numFmtId="49" fontId="31" fillId="0" borderId="0" xfId="7" applyNumberFormat="1" applyFont="1" applyBorder="1" applyAlignment="1">
      <alignment vertical="center" wrapText="1"/>
    </xf>
    <xf numFmtId="0" fontId="33" fillId="0" borderId="0" xfId="7" applyFont="1" applyFill="1" applyBorder="1" applyAlignment="1">
      <alignment horizontal="left" vertical="center"/>
    </xf>
    <xf numFmtId="0" fontId="31" fillId="0" borderId="199" xfId="7" applyFont="1" applyFill="1" applyBorder="1" applyAlignment="1">
      <alignment horizontal="center" vertical="center" wrapText="1"/>
    </xf>
    <xf numFmtId="0" fontId="31" fillId="0" borderId="19" xfId="7" applyFont="1" applyFill="1" applyBorder="1" applyAlignment="1">
      <alignment horizontal="center" vertical="center" wrapText="1"/>
    </xf>
    <xf numFmtId="0" fontId="31" fillId="0" borderId="222" xfId="7" applyFont="1" applyFill="1" applyBorder="1" applyAlignment="1">
      <alignment horizontal="center" vertical="center" wrapText="1"/>
    </xf>
    <xf numFmtId="177" fontId="35" fillId="0" borderId="33" xfId="7" applyNumberFormat="1" applyFont="1" applyBorder="1" applyAlignment="1">
      <alignment horizontal="center" vertical="center" wrapText="1"/>
    </xf>
    <xf numFmtId="177" fontId="35" fillId="0" borderId="34" xfId="7" applyNumberFormat="1" applyFont="1" applyBorder="1" applyAlignment="1">
      <alignment horizontal="center" vertical="center" wrapText="1"/>
    </xf>
    <xf numFmtId="0" fontId="31" fillId="0" borderId="31" xfId="7" applyFont="1" applyFill="1" applyBorder="1" applyAlignment="1">
      <alignment horizontal="center" vertical="center" wrapText="1"/>
    </xf>
    <xf numFmtId="0" fontId="31" fillId="0" borderId="18" xfId="7" applyFont="1" applyFill="1" applyBorder="1" applyAlignment="1">
      <alignment horizontal="center" vertical="center" wrapText="1"/>
    </xf>
    <xf numFmtId="0" fontId="31" fillId="0" borderId="102" xfId="7" applyFont="1" applyFill="1" applyBorder="1" applyAlignment="1">
      <alignment horizontal="center" vertical="center" wrapText="1"/>
    </xf>
    <xf numFmtId="0" fontId="31" fillId="0" borderId="64" xfId="7" applyFont="1" applyFill="1" applyBorder="1" applyAlignment="1">
      <alignment horizontal="center" vertical="center" wrapText="1"/>
    </xf>
    <xf numFmtId="177" fontId="35" fillId="0" borderId="164" xfId="7" applyNumberFormat="1" applyFont="1" applyBorder="1" applyAlignment="1">
      <alignment horizontal="center" vertical="center" wrapText="1"/>
    </xf>
    <xf numFmtId="177" fontId="35" fillId="0" borderId="143" xfId="7" applyNumberFormat="1" applyFont="1" applyBorder="1" applyAlignment="1">
      <alignment horizontal="center" vertical="center" wrapText="1"/>
    </xf>
    <xf numFmtId="177" fontId="35" fillId="0" borderId="136" xfId="7" applyNumberFormat="1" applyFont="1" applyBorder="1" applyAlignment="1">
      <alignment horizontal="center" vertical="center" wrapText="1"/>
    </xf>
    <xf numFmtId="177" fontId="35" fillId="0" borderId="100" xfId="7" applyNumberFormat="1" applyFont="1" applyBorder="1" applyAlignment="1">
      <alignment horizontal="center" vertical="center" wrapText="1"/>
    </xf>
    <xf numFmtId="0" fontId="45" fillId="0" borderId="64" xfId="0" applyFont="1" applyFill="1" applyBorder="1" applyAlignment="1">
      <alignment horizontal="center" vertical="center" wrapText="1"/>
    </xf>
    <xf numFmtId="0" fontId="45" fillId="0" borderId="31" xfId="0" applyFont="1" applyFill="1" applyBorder="1" applyAlignment="1">
      <alignment horizontal="left" vertical="center" wrapText="1"/>
    </xf>
    <xf numFmtId="0" fontId="45" fillId="0" borderId="18" xfId="0" applyFont="1" applyFill="1" applyBorder="1" applyAlignment="1">
      <alignment horizontal="left" vertical="center" wrapText="1"/>
    </xf>
    <xf numFmtId="0" fontId="45" fillId="0" borderId="33" xfId="0" applyFont="1" applyFill="1" applyBorder="1" applyAlignment="1">
      <alignment horizontal="left" vertical="center" wrapText="1"/>
    </xf>
    <xf numFmtId="180" fontId="12" fillId="4" borderId="112" xfId="2" applyNumberFormat="1" applyFont="1" applyFill="1" applyBorder="1" applyAlignment="1">
      <alignment horizontal="center" vertical="center"/>
    </xf>
    <xf numFmtId="180" fontId="12" fillId="4" borderId="113" xfId="2" applyNumberFormat="1" applyFont="1" applyFill="1" applyBorder="1" applyAlignment="1">
      <alignment horizontal="center" vertical="center"/>
    </xf>
    <xf numFmtId="193" fontId="12" fillId="0" borderId="119" xfId="2" applyNumberFormat="1" applyFont="1" applyFill="1" applyBorder="1" applyAlignment="1">
      <alignment horizontal="center" vertical="center"/>
    </xf>
    <xf numFmtId="193" fontId="12" fillId="0" borderId="220" xfId="2" applyNumberFormat="1" applyFont="1" applyFill="1" applyBorder="1" applyAlignment="1">
      <alignment horizontal="center" vertical="center"/>
    </xf>
    <xf numFmtId="193" fontId="12" fillId="0" borderId="144" xfId="2" applyNumberFormat="1" applyFont="1" applyFill="1" applyBorder="1" applyAlignment="1">
      <alignment horizontal="center" vertical="center"/>
    </xf>
    <xf numFmtId="193" fontId="12" fillId="0" borderId="61" xfId="2" applyNumberFormat="1" applyFont="1" applyFill="1" applyBorder="1" applyAlignment="1">
      <alignment horizontal="center" vertical="center"/>
    </xf>
    <xf numFmtId="0" fontId="12" fillId="0" borderId="171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177" fontId="13" fillId="6" borderId="136" xfId="0" applyNumberFormat="1" applyFont="1" applyFill="1" applyBorder="1" applyAlignment="1">
      <alignment horizontal="center" vertical="center"/>
    </xf>
    <xf numFmtId="177" fontId="13" fillId="6" borderId="100" xfId="0" applyNumberFormat="1" applyFont="1" applyFill="1" applyBorder="1" applyAlignment="1">
      <alignment horizontal="center" vertical="center"/>
    </xf>
    <xf numFmtId="177" fontId="13" fillId="6" borderId="164" xfId="0" applyNumberFormat="1" applyFont="1" applyFill="1" applyBorder="1" applyAlignment="1">
      <alignment horizontal="center" vertical="center"/>
    </xf>
    <xf numFmtId="180" fontId="12" fillId="0" borderId="93" xfId="2" applyNumberFormat="1" applyFont="1" applyFill="1" applyBorder="1" applyAlignment="1">
      <alignment horizontal="center" vertical="center"/>
    </xf>
    <xf numFmtId="180" fontId="12" fillId="0" borderId="62" xfId="2" applyNumberFormat="1" applyFont="1" applyFill="1" applyBorder="1" applyAlignment="1">
      <alignment horizontal="center" vertical="center"/>
    </xf>
    <xf numFmtId="180" fontId="12" fillId="0" borderId="30" xfId="2" applyNumberFormat="1" applyFont="1" applyFill="1" applyBorder="1" applyAlignment="1">
      <alignment horizontal="center" vertical="center"/>
    </xf>
    <xf numFmtId="10" fontId="12" fillId="0" borderId="93" xfId="1" applyNumberFormat="1" applyFont="1" applyFill="1" applyBorder="1" applyAlignment="1">
      <alignment horizontal="center" vertical="center"/>
    </xf>
    <xf numFmtId="10" fontId="12" fillId="0" borderId="62" xfId="1" applyNumberFormat="1" applyFont="1" applyFill="1" applyBorder="1" applyAlignment="1">
      <alignment horizontal="center" vertical="center"/>
    </xf>
    <xf numFmtId="10" fontId="12" fillId="0" borderId="226" xfId="1" applyNumberFormat="1" applyFont="1" applyFill="1" applyBorder="1" applyAlignment="1">
      <alignment horizontal="center" vertical="center"/>
    </xf>
    <xf numFmtId="0" fontId="12" fillId="0" borderId="60" xfId="0" applyFont="1" applyFill="1" applyBorder="1" applyAlignment="1">
      <alignment horizontal="center" vertical="center" wrapText="1"/>
    </xf>
    <xf numFmtId="0" fontId="12" fillId="0" borderId="146" xfId="0" applyFont="1" applyFill="1" applyBorder="1" applyAlignment="1">
      <alignment horizontal="center" vertical="center" wrapText="1"/>
    </xf>
    <xf numFmtId="0" fontId="23" fillId="0" borderId="19" xfId="2" applyNumberFormat="1" applyFont="1" applyFill="1" applyBorder="1" applyAlignment="1">
      <alignment horizontal="center" vertical="center" wrapText="1"/>
    </xf>
    <xf numFmtId="0" fontId="31" fillId="0" borderId="205" xfId="7" applyFont="1" applyFill="1" applyBorder="1" applyAlignment="1">
      <alignment horizontal="center" vertical="center" wrapText="1"/>
    </xf>
    <xf numFmtId="0" fontId="31" fillId="0" borderId="206" xfId="7" applyFont="1" applyFill="1" applyBorder="1" applyAlignment="1">
      <alignment horizontal="center" vertical="center" wrapText="1"/>
    </xf>
    <xf numFmtId="0" fontId="31" fillId="0" borderId="227" xfId="7" applyFont="1" applyFill="1" applyBorder="1" applyAlignment="1">
      <alignment horizontal="center" vertical="center" wrapText="1"/>
    </xf>
    <xf numFmtId="0" fontId="33" fillId="0" borderId="85" xfId="7" applyFont="1" applyBorder="1" applyAlignment="1">
      <alignment horizontal="center" vertical="center" wrapText="1"/>
    </xf>
    <xf numFmtId="0" fontId="33" fillId="0" borderId="30" xfId="7" applyFont="1" applyBorder="1" applyAlignment="1">
      <alignment horizontal="center" vertical="center" wrapText="1"/>
    </xf>
    <xf numFmtId="0" fontId="33" fillId="0" borderId="101" xfId="7" applyFont="1" applyBorder="1" applyAlignment="1">
      <alignment horizontal="center" vertical="center" wrapText="1"/>
    </xf>
    <xf numFmtId="0" fontId="31" fillId="0" borderId="33" xfId="7" applyFont="1" applyBorder="1" applyAlignment="1">
      <alignment horizontal="center" vertical="center" wrapText="1"/>
    </xf>
    <xf numFmtId="0" fontId="33" fillId="0" borderId="112" xfId="7" applyFont="1" applyFill="1" applyBorder="1" applyAlignment="1">
      <alignment horizontal="center" vertical="center" wrapText="1"/>
    </xf>
    <xf numFmtId="0" fontId="33" fillId="0" borderId="113" xfId="7" applyFont="1" applyFill="1" applyBorder="1" applyAlignment="1">
      <alignment horizontal="center" vertical="center" wrapText="1"/>
    </xf>
    <xf numFmtId="0" fontId="33" fillId="0" borderId="63" xfId="7" applyFont="1" applyBorder="1" applyAlignment="1">
      <alignment horizontal="center" vertical="center" wrapText="1"/>
    </xf>
    <xf numFmtId="0" fontId="33" fillId="0" borderId="18" xfId="7" applyFont="1" applyBorder="1" applyAlignment="1">
      <alignment horizontal="center" vertical="center" wrapText="1"/>
    </xf>
    <xf numFmtId="0" fontId="23" fillId="0" borderId="19" xfId="2" applyNumberFormat="1" applyFont="1" applyFill="1" applyBorder="1" applyAlignment="1">
      <alignment horizontal="left" vertical="center" wrapText="1"/>
    </xf>
    <xf numFmtId="0" fontId="12" fillId="4" borderId="18" xfId="0" applyFont="1" applyFill="1" applyBorder="1" applyAlignment="1">
      <alignment horizontal="center" vertical="center"/>
    </xf>
    <xf numFmtId="0" fontId="12" fillId="4" borderId="122" xfId="0" applyFont="1" applyFill="1" applyBorder="1" applyAlignment="1">
      <alignment horizontal="center" vertical="center"/>
    </xf>
    <xf numFmtId="0" fontId="12" fillId="4" borderId="115" xfId="0" applyFont="1" applyFill="1" applyBorder="1" applyAlignment="1">
      <alignment horizontal="center" vertical="center"/>
    </xf>
    <xf numFmtId="177" fontId="13" fillId="6" borderId="35" xfId="0" applyNumberFormat="1" applyFont="1" applyFill="1" applyBorder="1" applyAlignment="1">
      <alignment horizontal="center" vertical="center"/>
    </xf>
    <xf numFmtId="177" fontId="13" fillId="6" borderId="62" xfId="0" applyNumberFormat="1" applyFont="1" applyFill="1" applyBorder="1" applyAlignment="1">
      <alignment horizontal="center" vertical="center"/>
    </xf>
    <xf numFmtId="177" fontId="13" fillId="6" borderId="37" xfId="0" applyNumberFormat="1" applyFont="1" applyFill="1" applyBorder="1" applyAlignment="1">
      <alignment horizontal="center" vertical="center"/>
    </xf>
    <xf numFmtId="180" fontId="12" fillId="4" borderId="178" xfId="2" applyNumberFormat="1" applyFont="1" applyFill="1" applyBorder="1" applyAlignment="1">
      <alignment horizontal="center" vertical="center"/>
    </xf>
    <xf numFmtId="180" fontId="12" fillId="4" borderId="124" xfId="2" applyNumberFormat="1" applyFont="1" applyFill="1" applyBorder="1" applyAlignment="1">
      <alignment horizontal="center" vertical="center"/>
    </xf>
    <xf numFmtId="180" fontId="12" fillId="4" borderId="131" xfId="2" applyNumberFormat="1" applyFont="1" applyFill="1" applyBorder="1" applyAlignment="1">
      <alignment horizontal="center" vertical="center"/>
    </xf>
    <xf numFmtId="177" fontId="13" fillId="6" borderId="93" xfId="0" applyNumberFormat="1" applyFont="1" applyFill="1" applyBorder="1" applyAlignment="1">
      <alignment horizontal="center" vertical="center"/>
    </xf>
    <xf numFmtId="177" fontId="13" fillId="6" borderId="30" xfId="0" applyNumberFormat="1" applyFont="1" applyFill="1" applyBorder="1" applyAlignment="1">
      <alignment horizontal="center" vertical="center"/>
    </xf>
    <xf numFmtId="0" fontId="12" fillId="4" borderId="178" xfId="0" applyFont="1" applyFill="1" applyBorder="1" applyAlignment="1">
      <alignment horizontal="center" vertical="center"/>
    </xf>
    <xf numFmtId="0" fontId="12" fillId="4" borderId="87" xfId="0" applyFont="1" applyFill="1" applyBorder="1" applyAlignment="1">
      <alignment horizontal="center" vertical="center"/>
    </xf>
    <xf numFmtId="0" fontId="12" fillId="4" borderId="179" xfId="0" applyFont="1" applyFill="1" applyBorder="1" applyAlignment="1">
      <alignment horizontal="center" vertical="center"/>
    </xf>
    <xf numFmtId="0" fontId="12" fillId="4" borderId="124" xfId="0" applyFont="1" applyFill="1" applyBorder="1" applyAlignment="1">
      <alignment horizontal="center" vertical="center"/>
    </xf>
    <xf numFmtId="179" fontId="12" fillId="0" borderId="228" xfId="0" applyNumberFormat="1" applyFont="1" applyFill="1" applyBorder="1" applyAlignment="1">
      <alignment horizontal="center" vertical="center"/>
    </xf>
    <xf numFmtId="179" fontId="12" fillId="0" borderId="229" xfId="0" applyNumberFormat="1" applyFont="1" applyFill="1" applyBorder="1" applyAlignment="1">
      <alignment horizontal="center" vertical="center"/>
    </xf>
    <xf numFmtId="179" fontId="12" fillId="0" borderId="230" xfId="0" applyNumberFormat="1" applyFont="1" applyFill="1" applyBorder="1" applyAlignment="1">
      <alignment horizontal="center" vertical="center"/>
    </xf>
    <xf numFmtId="0" fontId="12" fillId="4" borderId="88" xfId="0" applyFont="1" applyFill="1" applyBorder="1" applyAlignment="1">
      <alignment horizontal="center" vertical="center"/>
    </xf>
    <xf numFmtId="10" fontId="12" fillId="0" borderId="18" xfId="1" applyNumberFormat="1" applyFont="1" applyBorder="1" applyAlignment="1">
      <alignment horizontal="center" vertical="center"/>
    </xf>
    <xf numFmtId="10" fontId="12" fillId="4" borderId="93" xfId="1" applyNumberFormat="1" applyFont="1" applyFill="1" applyBorder="1" applyAlignment="1">
      <alignment horizontal="center" vertical="center"/>
    </xf>
    <xf numFmtId="10" fontId="12" fillId="4" borderId="30" xfId="1" applyNumberFormat="1" applyFont="1" applyFill="1" applyBorder="1" applyAlignment="1">
      <alignment horizontal="center" vertical="center"/>
    </xf>
    <xf numFmtId="0" fontId="12" fillId="4" borderId="123" xfId="0" applyFont="1" applyFill="1" applyBorder="1" applyAlignment="1">
      <alignment horizontal="center" vertical="center" wrapText="1"/>
    </xf>
    <xf numFmtId="0" fontId="12" fillId="4" borderId="131" xfId="0" applyFont="1" applyFill="1" applyBorder="1" applyAlignment="1">
      <alignment horizontal="center" vertical="center" wrapText="1"/>
    </xf>
    <xf numFmtId="9" fontId="12" fillId="0" borderId="93" xfId="0" applyNumberFormat="1" applyFont="1" applyFill="1" applyBorder="1" applyAlignment="1">
      <alignment horizontal="center" vertical="center"/>
    </xf>
    <xf numFmtId="9" fontId="12" fillId="0" borderId="62" xfId="0" applyNumberFormat="1" applyFont="1" applyFill="1" applyBorder="1" applyAlignment="1">
      <alignment horizontal="center" vertical="center"/>
    </xf>
    <xf numFmtId="9" fontId="12" fillId="0" borderId="30" xfId="0" applyNumberFormat="1" applyFont="1" applyFill="1" applyBorder="1" applyAlignment="1">
      <alignment horizontal="center" vertical="center"/>
    </xf>
    <xf numFmtId="0" fontId="12" fillId="4" borderId="89" xfId="0" applyFont="1" applyFill="1" applyBorder="1" applyAlignment="1">
      <alignment horizontal="center" vertical="center"/>
    </xf>
    <xf numFmtId="177" fontId="13" fillId="6" borderId="220" xfId="0" applyNumberFormat="1" applyFont="1" applyFill="1" applyBorder="1" applyAlignment="1">
      <alignment horizontal="center" vertical="center"/>
    </xf>
    <xf numFmtId="177" fontId="13" fillId="6" borderId="61" xfId="0" applyNumberFormat="1" applyFont="1" applyFill="1" applyBorder="1" applyAlignment="1">
      <alignment horizontal="center" vertical="center"/>
    </xf>
    <xf numFmtId="177" fontId="13" fillId="6" borderId="221" xfId="0" applyNumberFormat="1" applyFont="1" applyFill="1" applyBorder="1" applyAlignment="1">
      <alignment horizontal="center" vertical="center"/>
    </xf>
    <xf numFmtId="177" fontId="12" fillId="0" borderId="234" xfId="0" applyNumberFormat="1" applyFont="1" applyBorder="1" applyAlignment="1">
      <alignment horizontal="center" vertical="center"/>
    </xf>
    <xf numFmtId="177" fontId="12" fillId="0" borderId="173" xfId="0" applyNumberFormat="1" applyFont="1" applyBorder="1" applyAlignment="1">
      <alignment horizontal="center" vertical="center"/>
    </xf>
    <xf numFmtId="177" fontId="12" fillId="0" borderId="235" xfId="0" applyNumberFormat="1" applyFont="1" applyBorder="1" applyAlignment="1">
      <alignment horizontal="center" vertical="center"/>
    </xf>
    <xf numFmtId="177" fontId="12" fillId="0" borderId="220" xfId="0" applyNumberFormat="1" applyFont="1" applyFill="1" applyBorder="1" applyAlignment="1">
      <alignment horizontal="center" vertical="center"/>
    </xf>
    <xf numFmtId="177" fontId="12" fillId="0" borderId="61" xfId="0" applyNumberFormat="1" applyFont="1" applyFill="1" applyBorder="1" applyAlignment="1">
      <alignment horizontal="center" vertical="center"/>
    </xf>
    <xf numFmtId="177" fontId="12" fillId="0" borderId="221" xfId="0" applyNumberFormat="1" applyFont="1" applyFill="1" applyBorder="1" applyAlignment="1">
      <alignment horizontal="center" vertical="center"/>
    </xf>
    <xf numFmtId="0" fontId="12" fillId="4" borderId="214" xfId="0" applyFont="1" applyFill="1" applyBorder="1" applyAlignment="1">
      <alignment horizontal="center" vertical="center"/>
    </xf>
    <xf numFmtId="0" fontId="12" fillId="4" borderId="236" xfId="0" applyFont="1" applyFill="1" applyBorder="1" applyAlignment="1">
      <alignment horizontal="center" vertical="center"/>
    </xf>
    <xf numFmtId="0" fontId="12" fillId="4" borderId="128" xfId="0" applyFont="1" applyFill="1" applyBorder="1" applyAlignment="1">
      <alignment horizontal="center" vertical="center"/>
    </xf>
    <xf numFmtId="0" fontId="12" fillId="4" borderId="157" xfId="0" applyFont="1" applyFill="1" applyBorder="1" applyAlignment="1">
      <alignment horizontal="center" vertical="center"/>
    </xf>
    <xf numFmtId="0" fontId="12" fillId="4" borderId="32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9" fontId="12" fillId="0" borderId="18" xfId="0" applyNumberFormat="1" applyFont="1" applyFill="1" applyBorder="1" applyAlignment="1">
      <alignment horizontal="center" vertical="center"/>
    </xf>
    <xf numFmtId="177" fontId="12" fillId="0" borderId="182" xfId="0" applyNumberFormat="1" applyFont="1" applyBorder="1" applyAlignment="1">
      <alignment horizontal="center" vertical="center"/>
    </xf>
    <xf numFmtId="177" fontId="12" fillId="0" borderId="184" xfId="0" applyNumberFormat="1" applyFont="1" applyBorder="1" applyAlignment="1">
      <alignment horizontal="center" vertical="center"/>
    </xf>
    <xf numFmtId="0" fontId="12" fillId="4" borderId="132" xfId="0" applyFont="1" applyFill="1" applyBorder="1" applyAlignment="1">
      <alignment horizontal="center" vertical="center"/>
    </xf>
    <xf numFmtId="0" fontId="12" fillId="4" borderId="133" xfId="0" applyFont="1" applyFill="1" applyBorder="1" applyAlignment="1">
      <alignment horizontal="center" vertical="center"/>
    </xf>
    <xf numFmtId="0" fontId="12" fillId="4" borderId="123" xfId="0" applyFont="1" applyFill="1" applyBorder="1" applyAlignment="1">
      <alignment horizontal="center" vertical="center"/>
    </xf>
    <xf numFmtId="0" fontId="12" fillId="4" borderId="220" xfId="0" applyFont="1" applyFill="1" applyBorder="1" applyAlignment="1">
      <alignment horizontal="center" vertical="center"/>
    </xf>
    <xf numFmtId="0" fontId="12" fillId="4" borderId="221" xfId="0" applyFont="1" applyFill="1" applyBorder="1" applyAlignment="1">
      <alignment horizontal="center" vertical="center"/>
    </xf>
    <xf numFmtId="177" fontId="12" fillId="0" borderId="182" xfId="0" applyNumberFormat="1" applyFont="1" applyFill="1" applyBorder="1" applyAlignment="1">
      <alignment horizontal="center" vertical="center"/>
    </xf>
    <xf numFmtId="177" fontId="12" fillId="0" borderId="173" xfId="0" applyNumberFormat="1" applyFont="1" applyFill="1" applyBorder="1" applyAlignment="1">
      <alignment horizontal="center" vertical="center"/>
    </xf>
    <xf numFmtId="177" fontId="12" fillId="0" borderId="184" xfId="0" applyNumberFormat="1" applyFont="1" applyFill="1" applyBorder="1" applyAlignment="1">
      <alignment horizontal="center" vertical="center"/>
    </xf>
    <xf numFmtId="177" fontId="12" fillId="0" borderId="231" xfId="0" applyNumberFormat="1" applyFont="1" applyFill="1" applyBorder="1" applyAlignment="1">
      <alignment horizontal="center" vertical="center"/>
    </xf>
    <xf numFmtId="177" fontId="12" fillId="0" borderId="232" xfId="0" applyNumberFormat="1" applyFont="1" applyFill="1" applyBorder="1" applyAlignment="1">
      <alignment horizontal="center" vertical="center"/>
    </xf>
    <xf numFmtId="177" fontId="12" fillId="0" borderId="233" xfId="0" applyNumberFormat="1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shrinkToFit="1"/>
    </xf>
    <xf numFmtId="0" fontId="12" fillId="4" borderId="131" xfId="0" applyFont="1" applyFill="1" applyBorder="1" applyAlignment="1">
      <alignment horizontal="center" vertical="center"/>
    </xf>
    <xf numFmtId="177" fontId="13" fillId="6" borderId="56" xfId="0" applyNumberFormat="1" applyFont="1" applyFill="1" applyBorder="1" applyAlignment="1">
      <alignment horizontal="center" vertical="center"/>
    </xf>
    <xf numFmtId="177" fontId="13" fillId="6" borderId="83" xfId="0" applyNumberFormat="1" applyFont="1" applyFill="1" applyBorder="1" applyAlignment="1">
      <alignment horizontal="center" vertical="center"/>
    </xf>
    <xf numFmtId="177" fontId="13" fillId="6" borderId="18" xfId="0" applyNumberFormat="1" applyFont="1" applyFill="1" applyBorder="1" applyAlignment="1">
      <alignment horizontal="center" vertical="center"/>
    </xf>
    <xf numFmtId="10" fontId="12" fillId="0" borderId="18" xfId="0" applyNumberFormat="1" applyFont="1" applyBorder="1" applyAlignment="1">
      <alignment horizontal="center" vertical="center"/>
    </xf>
    <xf numFmtId="0" fontId="31" fillId="0" borderId="154" xfId="7" applyFont="1" applyFill="1" applyBorder="1" applyAlignment="1">
      <alignment horizontal="center" vertical="center"/>
    </xf>
    <xf numFmtId="0" fontId="31" fillId="0" borderId="114" xfId="7" applyFont="1" applyFill="1" applyBorder="1" applyAlignment="1">
      <alignment horizontal="center" vertical="center"/>
    </xf>
    <xf numFmtId="0" fontId="31" fillId="0" borderId="116" xfId="7" applyFont="1" applyFill="1" applyBorder="1" applyAlignment="1">
      <alignment horizontal="center" vertical="center"/>
    </xf>
    <xf numFmtId="0" fontId="31" fillId="0" borderId="223" xfId="7" applyFont="1" applyFill="1" applyBorder="1" applyAlignment="1">
      <alignment horizontal="center" vertical="center"/>
    </xf>
    <xf numFmtId="0" fontId="31" fillId="0" borderId="224" xfId="7" applyFont="1" applyFill="1" applyBorder="1" applyAlignment="1">
      <alignment horizontal="center" vertical="center"/>
    </xf>
    <xf numFmtId="0" fontId="31" fillId="0" borderId="225" xfId="7" applyFont="1" applyFill="1" applyBorder="1" applyAlignment="1">
      <alignment horizontal="center" vertical="center"/>
    </xf>
    <xf numFmtId="0" fontId="31" fillId="0" borderId="102" xfId="7" applyFont="1" applyFill="1" applyBorder="1" applyAlignment="1">
      <alignment horizontal="center" vertical="center"/>
    </xf>
    <xf numFmtId="0" fontId="31" fillId="0" borderId="64" xfId="7" applyFont="1" applyFill="1" applyBorder="1" applyAlignment="1">
      <alignment horizontal="center" vertical="center"/>
    </xf>
    <xf numFmtId="0" fontId="31" fillId="0" borderId="31" xfId="7" applyFont="1" applyFill="1" applyBorder="1" applyAlignment="1">
      <alignment horizontal="center" vertical="center"/>
    </xf>
    <xf numFmtId="0" fontId="31" fillId="0" borderId="18" xfId="7" applyFont="1" applyFill="1" applyBorder="1" applyAlignment="1">
      <alignment horizontal="center" vertical="center"/>
    </xf>
    <xf numFmtId="0" fontId="31" fillId="0" borderId="154" xfId="7" applyFont="1" applyBorder="1" applyAlignment="1">
      <alignment horizontal="center" vertical="center"/>
    </xf>
    <xf numFmtId="0" fontId="31" fillId="0" borderId="114" xfId="7" applyFont="1" applyBorder="1" applyAlignment="1">
      <alignment horizontal="center" vertical="center"/>
    </xf>
    <xf numFmtId="0" fontId="31" fillId="0" borderId="116" xfId="7" applyFont="1" applyBorder="1" applyAlignment="1">
      <alignment horizontal="center" vertical="center"/>
    </xf>
    <xf numFmtId="177" fontId="53" fillId="6" borderId="93" xfId="0" applyNumberFormat="1" applyFont="1" applyFill="1" applyBorder="1" applyAlignment="1">
      <alignment horizontal="center" vertical="center"/>
    </xf>
    <xf numFmtId="177" fontId="53" fillId="6" borderId="62" xfId="0" applyNumberFormat="1" applyFont="1" applyFill="1" applyBorder="1" applyAlignment="1">
      <alignment horizontal="center" vertical="center"/>
    </xf>
    <xf numFmtId="177" fontId="53" fillId="6" borderId="30" xfId="0" applyNumberFormat="1" applyFont="1" applyFill="1" applyBorder="1" applyAlignment="1">
      <alignment horizontal="center" vertical="center"/>
    </xf>
    <xf numFmtId="0" fontId="44" fillId="4" borderId="93" xfId="0" applyFont="1" applyFill="1" applyBorder="1" applyAlignment="1">
      <alignment horizontal="center" vertical="center" wrapText="1"/>
    </xf>
    <xf numFmtId="0" fontId="44" fillId="4" borderId="30" xfId="0" applyFont="1" applyFill="1" applyBorder="1" applyAlignment="1">
      <alignment horizontal="center" vertical="center"/>
    </xf>
    <xf numFmtId="0" fontId="12" fillId="4" borderId="119" xfId="0" applyFont="1" applyFill="1" applyBorder="1" applyAlignment="1">
      <alignment horizontal="center" vertical="center" wrapText="1"/>
    </xf>
    <xf numFmtId="0" fontId="12" fillId="4" borderId="197" xfId="0" applyFont="1" applyFill="1" applyBorder="1" applyAlignment="1">
      <alignment horizontal="center" vertical="center" wrapText="1"/>
    </xf>
    <xf numFmtId="0" fontId="44" fillId="4" borderId="30" xfId="0" applyFont="1" applyFill="1" applyBorder="1" applyAlignment="1">
      <alignment horizontal="center" vertical="center" wrapText="1"/>
    </xf>
    <xf numFmtId="9" fontId="31" fillId="9" borderId="18" xfId="2" applyNumberFormat="1" applyFont="1" applyFill="1" applyBorder="1" applyAlignment="1">
      <alignment vertical="center" wrapText="1"/>
    </xf>
    <xf numFmtId="195" fontId="31" fillId="9" borderId="18" xfId="2" applyNumberFormat="1" applyFont="1" applyFill="1" applyBorder="1" applyAlignment="1">
      <alignment vertical="center" wrapText="1"/>
    </xf>
    <xf numFmtId="195" fontId="31" fillId="9" borderId="30" xfId="2" applyNumberFormat="1" applyFont="1" applyFill="1" applyBorder="1" applyAlignment="1">
      <alignment vertical="center" wrapText="1"/>
    </xf>
    <xf numFmtId="9" fontId="31" fillId="8" borderId="18" xfId="1" applyNumberFormat="1" applyFont="1" applyFill="1" applyBorder="1" applyAlignment="1">
      <alignment vertical="center" wrapText="1"/>
    </xf>
    <xf numFmtId="41" fontId="31" fillId="2" borderId="18" xfId="2" applyFont="1" applyFill="1" applyBorder="1" applyAlignment="1">
      <alignment horizontal="right" vertical="top" wrapText="1"/>
    </xf>
    <xf numFmtId="0" fontId="31" fillId="2" borderId="18" xfId="7" applyFont="1" applyFill="1" applyBorder="1" applyAlignment="1">
      <alignment horizontal="right" vertical="top" wrapText="1"/>
    </xf>
    <xf numFmtId="9" fontId="31" fillId="9" borderId="18" xfId="2" applyNumberFormat="1" applyFont="1" applyFill="1" applyBorder="1" applyAlignment="1">
      <alignment horizontal="right" vertical="top" wrapText="1"/>
    </xf>
    <xf numFmtId="195" fontId="31" fillId="0" borderId="18" xfId="2" applyNumberFormat="1" applyFont="1" applyBorder="1" applyAlignment="1">
      <alignment horizontal="right" vertical="top" wrapText="1"/>
    </xf>
    <xf numFmtId="177" fontId="35" fillId="0" borderId="18" xfId="7" applyNumberFormat="1" applyFont="1" applyBorder="1" applyAlignment="1">
      <alignment horizontal="right" vertical="top" wrapText="1"/>
    </xf>
    <xf numFmtId="196" fontId="35" fillId="0" borderId="18" xfId="7" applyNumberFormat="1" applyFont="1" applyBorder="1" applyAlignment="1">
      <alignment horizontal="right" vertical="top" wrapText="1"/>
    </xf>
    <xf numFmtId="9" fontId="31" fillId="9" borderId="18" xfId="2" applyNumberFormat="1" applyFont="1" applyFill="1" applyBorder="1" applyAlignment="1">
      <alignment horizontal="right" vertical="center" wrapText="1"/>
    </xf>
  </cellXfs>
  <cellStyles count="8">
    <cellStyle name="백분율" xfId="1" builtinId="5"/>
    <cellStyle name="쉼표 [0]" xfId="2" builtinId="6"/>
    <cellStyle name="표준" xfId="0" builtinId="0"/>
    <cellStyle name="표준 2" xfId="3"/>
    <cellStyle name="표준 2 2" xfId="4"/>
    <cellStyle name="표준 3" xfId="5"/>
    <cellStyle name="표준 4" xfId="6"/>
    <cellStyle name="표준_15_도로설계실적현황관리(수성+용마)" xfId="7"/>
  </cellStyles>
  <dxfs count="0"/>
  <tableStyles count="0" defaultTableStyle="TableStyleMedium9" defaultPivotStyle="PivotStyleLight16"/>
  <colors>
    <mruColors>
      <color rgb="FFCCFFCC"/>
      <color rgb="FF99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47625</xdr:rowOff>
    </xdr:from>
    <xdr:to>
      <xdr:col>1</xdr:col>
      <xdr:colOff>733425</xdr:colOff>
      <xdr:row>3</xdr:row>
      <xdr:rowOff>285750</xdr:rowOff>
    </xdr:to>
    <xdr:sp macro="" textlink="">
      <xdr:nvSpPr>
        <xdr:cNvPr id="38913" name="Rectangle 1"/>
        <xdr:cNvSpPr>
          <a:spLocks noChangeArrowheads="1"/>
        </xdr:cNvSpPr>
      </xdr:nvSpPr>
      <xdr:spPr bwMode="auto">
        <a:xfrm>
          <a:off x="1066800" y="800100"/>
          <a:ext cx="428625" cy="2381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104775</xdr:colOff>
      <xdr:row>4</xdr:row>
      <xdr:rowOff>47625</xdr:rowOff>
    </xdr:from>
    <xdr:to>
      <xdr:col>2</xdr:col>
      <xdr:colOff>533400</xdr:colOff>
      <xdr:row>4</xdr:row>
      <xdr:rowOff>285750</xdr:rowOff>
    </xdr:to>
    <xdr:sp macro="" textlink="">
      <xdr:nvSpPr>
        <xdr:cNvPr id="38914" name="Rectangle 2"/>
        <xdr:cNvSpPr>
          <a:spLocks noChangeArrowheads="1"/>
        </xdr:cNvSpPr>
      </xdr:nvSpPr>
      <xdr:spPr bwMode="auto">
        <a:xfrm>
          <a:off x="1628775" y="1133475"/>
          <a:ext cx="428625" cy="2381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16</xdr:row>
      <xdr:rowOff>28575</xdr:rowOff>
    </xdr:from>
    <xdr:to>
      <xdr:col>1</xdr:col>
      <xdr:colOff>390525</xdr:colOff>
      <xdr:row>16</xdr:row>
      <xdr:rowOff>171450</xdr:rowOff>
    </xdr:to>
    <xdr:sp macro="" textlink="">
      <xdr:nvSpPr>
        <xdr:cNvPr id="39937" name="Rectangle 31"/>
        <xdr:cNvSpPr>
          <a:spLocks noChangeArrowheads="1"/>
        </xdr:cNvSpPr>
      </xdr:nvSpPr>
      <xdr:spPr bwMode="auto">
        <a:xfrm>
          <a:off x="361950" y="4943475"/>
          <a:ext cx="352425" cy="1428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352;%20&#54260;&#45908;\&#54620;&#44397;&#53664;&#51648;&#51452;&#53469;&#44277;&#49324;(&#49340;&#50504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참여업체"/>
      <sheetName val="배점기준"/>
      <sheetName val="종합"/>
      <sheetName val="기술자"/>
      <sheetName val="사책(동일)"/>
      <sheetName val="도시계획분책(김기환)"/>
      <sheetName val="도로공항분책(동일)"/>
      <sheetName val="상하수도분책(김승관)"/>
      <sheetName val="토질지질분책(윤민수)"/>
      <sheetName val="구조분책(동일)"/>
      <sheetName val="도시계획참여(동일)"/>
      <sheetName val="도로공항참여(박종오)"/>
      <sheetName val="상하수도참여(동일)"/>
      <sheetName val="토질지질참여(김재현)"/>
      <sheetName val="구조참여(동일)"/>
      <sheetName val="교육훈련"/>
      <sheetName val="전차용역(기술자)"/>
      <sheetName val="유사용역"/>
      <sheetName val="유사(동일)"/>
      <sheetName val="유사(삼안)"/>
      <sheetName val="전차용역"/>
      <sheetName val="신용도"/>
      <sheetName val="부실벌점"/>
      <sheetName val="기술투자"/>
      <sheetName val="개발(동일)"/>
      <sheetName val="개발(삼안)"/>
      <sheetName val="활용(동일)"/>
      <sheetName val="활용(삼안)"/>
      <sheetName val="중첩도"/>
      <sheetName val="중첩신고"/>
      <sheetName val="가감점"/>
    </sheetNames>
    <sheetDataSet>
      <sheetData sheetId="0"/>
      <sheetData sheetId="1"/>
      <sheetData sheetId="2">
        <row r="9">
          <cell r="G9">
            <v>1548118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A1" t="str">
            <v>▣ 개발실적</v>
          </cell>
        </row>
      </sheetData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6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7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8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2:P23"/>
  <sheetViews>
    <sheetView workbookViewId="0">
      <selection activeCell="D6" sqref="D6"/>
    </sheetView>
  </sheetViews>
  <sheetFormatPr defaultRowHeight="13.5"/>
  <cols>
    <col min="1" max="13" width="8.88671875" style="144"/>
  </cols>
  <sheetData>
    <row r="2" spans="1:13" ht="32.25" customHeight="1">
      <c r="A2" s="145" t="s">
        <v>211</v>
      </c>
    </row>
    <row r="4" spans="1:13" s="148" customFormat="1" ht="26.25" customHeight="1">
      <c r="A4" s="146" t="s">
        <v>223</v>
      </c>
      <c r="B4" s="147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</row>
    <row r="5" spans="1:13" s="148" customFormat="1" ht="26.25" customHeight="1">
      <c r="A5" s="146" t="s">
        <v>322</v>
      </c>
      <c r="B5" s="147"/>
      <c r="C5" s="146"/>
      <c r="D5" s="146" t="s">
        <v>329</v>
      </c>
      <c r="E5" s="146"/>
      <c r="F5" s="146"/>
      <c r="G5" s="146"/>
      <c r="H5" s="146"/>
      <c r="I5" s="146"/>
      <c r="J5" s="146"/>
      <c r="K5" s="146"/>
      <c r="L5" s="146"/>
      <c r="M5" s="146"/>
    </row>
    <row r="6" spans="1:13" s="148" customFormat="1" ht="26.25" customHeight="1">
      <c r="A6" s="146" t="s">
        <v>323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</row>
    <row r="7" spans="1:13" s="148" customFormat="1" ht="26.25" customHeight="1">
      <c r="A7" s="146" t="s">
        <v>324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</row>
    <row r="8" spans="1:13" s="148" customFormat="1" ht="36.75" customHeight="1">
      <c r="A8" s="690" t="s">
        <v>505</v>
      </c>
      <c r="B8" s="690"/>
      <c r="C8" s="690"/>
      <c r="D8" s="690"/>
      <c r="E8" s="690"/>
      <c r="F8" s="690"/>
      <c r="G8" s="690"/>
      <c r="H8" s="690"/>
      <c r="I8" s="690"/>
      <c r="J8" s="690"/>
      <c r="K8" s="690"/>
      <c r="L8" s="146"/>
      <c r="M8" s="146"/>
    </row>
    <row r="9" spans="1:13" s="148" customFormat="1" ht="26.25" customHeight="1">
      <c r="A9" s="146" t="s">
        <v>325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</row>
    <row r="10" spans="1:13" ht="41.25" customHeight="1">
      <c r="A10" s="689" t="s">
        <v>326</v>
      </c>
      <c r="B10" s="689"/>
      <c r="C10" s="689"/>
      <c r="D10" s="689"/>
      <c r="E10" s="689"/>
      <c r="F10" s="689"/>
      <c r="G10" s="689"/>
      <c r="H10" s="689"/>
      <c r="I10" s="689"/>
      <c r="J10" s="689"/>
      <c r="K10" s="689"/>
      <c r="L10" s="689"/>
      <c r="M10" s="689"/>
    </row>
    <row r="11" spans="1:13" ht="26.25" customHeight="1">
      <c r="A11" s="146" t="s">
        <v>327</v>
      </c>
    </row>
    <row r="12" spans="1:13" ht="26.25" customHeight="1">
      <c r="A12" s="146" t="s">
        <v>328</v>
      </c>
    </row>
    <row r="13" spans="1:13" ht="26.25" customHeight="1">
      <c r="A13" s="146" t="s">
        <v>631</v>
      </c>
    </row>
    <row r="14" spans="1:13" ht="26.25" customHeight="1"/>
    <row r="15" spans="1:13" ht="26.25" customHeight="1"/>
    <row r="16" spans="1:13" ht="26.25" customHeight="1"/>
    <row r="23" spans="16:16">
      <c r="P23" s="474" t="e">
        <f>기술투자!#REF!</f>
        <v>#REF!</v>
      </c>
    </row>
  </sheetData>
  <mergeCells count="2">
    <mergeCell ref="A10:M10"/>
    <mergeCell ref="A8:K8"/>
  </mergeCells>
  <phoneticPr fontId="2" type="noConversion"/>
  <pageMargins left="0.75" right="0.75" top="1" bottom="1" header="0.5" footer="0.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10"/>
  </sheetPr>
  <dimension ref="A1:P43"/>
  <sheetViews>
    <sheetView view="pageBreakPreview" zoomScale="115" zoomScaleNormal="85" zoomScaleSheetLayoutView="115" workbookViewId="0">
      <selection activeCell="B3" sqref="B3"/>
    </sheetView>
  </sheetViews>
  <sheetFormatPr defaultRowHeight="13.5"/>
  <cols>
    <col min="1" max="1" width="4" style="2" customWidth="1"/>
    <col min="2" max="2" width="15.6640625" style="2" customWidth="1"/>
    <col min="3" max="3" width="20.77734375" style="2" customWidth="1"/>
    <col min="4" max="4" width="22" style="2" customWidth="1"/>
    <col min="5" max="5" width="21.88671875" style="2" customWidth="1"/>
    <col min="6" max="6" width="20.77734375" style="2" customWidth="1"/>
    <col min="7" max="7" width="10.77734375" style="2" customWidth="1"/>
    <col min="8" max="9" width="8.88671875" style="2"/>
    <col min="10" max="10" width="11.5546875" style="2" customWidth="1"/>
    <col min="11" max="16384" width="8.88671875" style="2"/>
  </cols>
  <sheetData>
    <row r="1" spans="1:8" ht="12" customHeight="1" thickBot="1"/>
    <row r="2" spans="1:8" ht="47.25" customHeight="1" thickBot="1">
      <c r="B2" s="692" t="s">
        <v>639</v>
      </c>
      <c r="C2" s="693"/>
      <c r="D2" s="693"/>
      <c r="E2" s="693"/>
      <c r="F2" s="693"/>
      <c r="G2" s="694"/>
    </row>
    <row r="3" spans="1:8" s="3" customFormat="1" ht="27" customHeight="1">
      <c r="B3" s="23"/>
      <c r="C3" s="23"/>
      <c r="D3" s="23"/>
      <c r="E3" s="23"/>
      <c r="F3" s="23"/>
      <c r="G3" s="23"/>
    </row>
    <row r="4" spans="1:8" ht="36" customHeight="1">
      <c r="B4" s="266" t="s">
        <v>250</v>
      </c>
      <c r="C4" s="266"/>
      <c r="D4" s="266"/>
      <c r="E4" s="266"/>
      <c r="F4" s="266"/>
      <c r="G4" s="266"/>
    </row>
    <row r="5" spans="1:8" ht="9" customHeight="1">
      <c r="B5" s="267"/>
      <c r="C5" s="267"/>
      <c r="D5" s="267"/>
      <c r="E5" s="267"/>
      <c r="F5" s="267"/>
      <c r="G5" s="267"/>
    </row>
    <row r="6" spans="1:8" ht="108" customHeight="1">
      <c r="B6" s="268" t="s">
        <v>63</v>
      </c>
      <c r="C6" s="271" t="s">
        <v>635</v>
      </c>
      <c r="D6" s="271" t="s">
        <v>618</v>
      </c>
      <c r="E6" s="271" t="s">
        <v>619</v>
      </c>
      <c r="F6" s="271"/>
      <c r="G6" s="268" t="s">
        <v>173</v>
      </c>
    </row>
    <row r="7" spans="1:8" ht="108" customHeight="1">
      <c r="B7" s="268" t="s">
        <v>84</v>
      </c>
      <c r="C7" s="269">
        <v>0.42</v>
      </c>
      <c r="D7" s="269">
        <v>0.33</v>
      </c>
      <c r="E7" s="269">
        <v>0.25</v>
      </c>
      <c r="F7" s="269"/>
      <c r="G7" s="270"/>
    </row>
    <row r="8" spans="1:8" s="377" customFormat="1" ht="19.5" customHeight="1">
      <c r="A8" s="376" t="s">
        <v>60</v>
      </c>
      <c r="B8" s="691" t="s">
        <v>271</v>
      </c>
      <c r="C8" s="691"/>
      <c r="D8" s="691"/>
      <c r="E8" s="691"/>
      <c r="F8" s="691"/>
      <c r="G8" s="691"/>
      <c r="H8" s="209"/>
    </row>
    <row r="9" spans="1:8" ht="13.5" customHeight="1">
      <c r="B9" s="4"/>
      <c r="C9" s="4"/>
      <c r="D9" s="4"/>
      <c r="E9" s="4"/>
      <c r="F9" s="4"/>
    </row>
    <row r="10" spans="1:8" ht="13.5" customHeight="1">
      <c r="B10" s="4"/>
      <c r="C10" s="4"/>
      <c r="D10" s="4"/>
      <c r="E10" s="4"/>
      <c r="F10" s="4"/>
    </row>
    <row r="11" spans="1:8" ht="13.5" customHeight="1">
      <c r="B11" s="4"/>
      <c r="C11" s="4"/>
      <c r="D11" s="4"/>
      <c r="E11" s="4"/>
      <c r="F11" s="4"/>
    </row>
    <row r="12" spans="1:8" ht="13.5" customHeight="1">
      <c r="B12" s="4"/>
      <c r="C12" s="4"/>
      <c r="D12" s="4"/>
      <c r="E12" s="4"/>
      <c r="F12" s="4"/>
    </row>
    <row r="13" spans="1:8" ht="13.5" customHeight="1">
      <c r="B13" s="4"/>
      <c r="C13" s="4"/>
      <c r="D13" s="4"/>
      <c r="E13" s="4"/>
      <c r="F13" s="4"/>
    </row>
    <row r="14" spans="1:8" ht="13.5" customHeight="1">
      <c r="B14" s="4"/>
      <c r="C14" s="4"/>
      <c r="D14" s="4"/>
      <c r="E14" s="4"/>
      <c r="F14" s="4"/>
    </row>
    <row r="15" spans="1:8" ht="13.5" customHeight="1">
      <c r="B15" s="4"/>
      <c r="C15" s="4"/>
      <c r="D15" s="4"/>
      <c r="E15" s="4"/>
      <c r="F15" s="4"/>
    </row>
    <row r="16" spans="1:8" ht="13.5" customHeight="1">
      <c r="B16" s="4"/>
      <c r="C16" s="4"/>
      <c r="D16" s="4"/>
      <c r="E16" s="4"/>
      <c r="F16" s="4"/>
    </row>
    <row r="17" spans="2:16" ht="13.5" customHeight="1">
      <c r="B17" s="4"/>
      <c r="C17" s="4"/>
      <c r="D17" s="4"/>
      <c r="E17" s="4"/>
      <c r="F17" s="4"/>
    </row>
    <row r="18" spans="2:16" ht="13.5" customHeight="1">
      <c r="B18" s="4"/>
      <c r="C18" s="4"/>
      <c r="D18" s="4"/>
      <c r="E18" s="4"/>
      <c r="F18" s="4"/>
    </row>
    <row r="19" spans="2:16" ht="13.5" customHeight="1">
      <c r="B19" s="4"/>
      <c r="C19" s="4"/>
      <c r="D19" s="4"/>
      <c r="E19" s="4"/>
      <c r="F19" s="4"/>
    </row>
    <row r="20" spans="2:16" ht="13.5" customHeight="1">
      <c r="B20" s="4"/>
      <c r="C20" s="4"/>
      <c r="D20" s="4"/>
      <c r="E20" s="4"/>
      <c r="F20" s="4"/>
    </row>
    <row r="21" spans="2:16" ht="13.5" customHeight="1">
      <c r="B21" s="4"/>
      <c r="C21" s="4"/>
      <c r="D21" s="4"/>
      <c r="E21" s="4"/>
      <c r="F21" s="4"/>
    </row>
    <row r="22" spans="2:16" ht="13.5" customHeight="1">
      <c r="B22" s="4"/>
      <c r="C22" s="4"/>
      <c r="D22" s="4"/>
      <c r="E22" s="4"/>
      <c r="F22" s="4"/>
    </row>
    <row r="23" spans="2:16" ht="13.5" customHeight="1">
      <c r="B23" s="4"/>
      <c r="C23" s="4"/>
      <c r="D23" s="4"/>
      <c r="E23" s="4"/>
      <c r="F23" s="4"/>
      <c r="P23" s="470" t="e">
        <f>기술투자!#REF!</f>
        <v>#REF!</v>
      </c>
    </row>
    <row r="24" spans="2:16" ht="13.5" customHeight="1">
      <c r="B24" s="4"/>
      <c r="C24" s="4"/>
      <c r="D24" s="4"/>
      <c r="E24" s="4"/>
      <c r="F24" s="4"/>
    </row>
    <row r="25" spans="2:16" ht="13.5" customHeight="1">
      <c r="B25" s="4"/>
      <c r="C25" s="4"/>
      <c r="D25" s="4"/>
      <c r="E25" s="4"/>
      <c r="F25" s="4"/>
    </row>
    <row r="26" spans="2:16" ht="13.5" customHeight="1">
      <c r="B26" s="4"/>
      <c r="C26" s="4"/>
      <c r="D26" s="4"/>
      <c r="E26" s="4"/>
      <c r="F26" s="4"/>
    </row>
    <row r="27" spans="2:16" ht="13.5" customHeight="1">
      <c r="B27" s="4"/>
      <c r="C27" s="4"/>
      <c r="D27" s="4"/>
      <c r="E27" s="4"/>
      <c r="F27" s="4"/>
    </row>
    <row r="28" spans="2:16" ht="13.5" customHeight="1">
      <c r="B28" s="4"/>
      <c r="C28" s="4"/>
      <c r="D28" s="4"/>
      <c r="E28" s="4"/>
      <c r="F28" s="4"/>
    </row>
    <row r="29" spans="2:16" ht="13.5" customHeight="1">
      <c r="B29" s="4"/>
      <c r="C29" s="4"/>
      <c r="D29" s="4"/>
      <c r="E29" s="4"/>
      <c r="F29" s="4"/>
    </row>
    <row r="30" spans="2:16" ht="13.5" customHeight="1">
      <c r="B30" s="4"/>
      <c r="C30" s="4"/>
      <c r="D30" s="4"/>
      <c r="E30" s="4"/>
      <c r="F30" s="4"/>
    </row>
    <row r="31" spans="2:16" ht="13.5" customHeight="1">
      <c r="B31" s="4"/>
      <c r="C31" s="4"/>
      <c r="D31" s="4"/>
      <c r="E31" s="4"/>
      <c r="F31" s="4"/>
    </row>
    <row r="32" spans="2:16" ht="13.5" customHeight="1">
      <c r="B32" s="4"/>
      <c r="C32" s="4"/>
      <c r="D32" s="4"/>
      <c r="E32" s="4"/>
      <c r="F32" s="4"/>
    </row>
    <row r="33" spans="2:6" ht="13.5" customHeight="1">
      <c r="B33" s="4"/>
      <c r="C33" s="4"/>
      <c r="D33" s="4"/>
      <c r="E33" s="4"/>
      <c r="F33" s="4"/>
    </row>
    <row r="34" spans="2:6" ht="13.5" customHeight="1">
      <c r="B34" s="4"/>
      <c r="C34" s="4"/>
      <c r="D34" s="4"/>
      <c r="E34" s="4"/>
      <c r="F34" s="4"/>
    </row>
    <row r="35" spans="2:6" ht="13.5" customHeight="1">
      <c r="B35" s="4"/>
      <c r="C35" s="4"/>
      <c r="D35" s="4"/>
      <c r="E35" s="4"/>
      <c r="F35" s="4"/>
    </row>
    <row r="36" spans="2:6" ht="13.5" customHeight="1">
      <c r="B36" s="4"/>
      <c r="C36" s="4"/>
      <c r="D36" s="4"/>
      <c r="E36" s="4"/>
      <c r="F36" s="4"/>
    </row>
    <row r="37" spans="2:6" ht="13.5" customHeight="1">
      <c r="B37" s="4"/>
      <c r="C37" s="4"/>
      <c r="D37" s="4"/>
      <c r="E37" s="4"/>
      <c r="F37" s="4"/>
    </row>
    <row r="38" spans="2:6" ht="13.5" customHeight="1">
      <c r="B38" s="4"/>
      <c r="C38" s="4"/>
      <c r="D38" s="4"/>
      <c r="E38" s="4"/>
      <c r="F38" s="4"/>
    </row>
    <row r="39" spans="2:6" ht="13.5" customHeight="1">
      <c r="B39" s="4"/>
      <c r="C39" s="4"/>
      <c r="D39" s="4"/>
      <c r="E39" s="4"/>
      <c r="F39" s="4"/>
    </row>
    <row r="40" spans="2:6" ht="13.5" customHeight="1">
      <c r="B40" s="4"/>
      <c r="C40" s="4"/>
      <c r="D40" s="4"/>
      <c r="E40" s="4"/>
      <c r="F40" s="4"/>
    </row>
    <row r="41" spans="2:6" ht="13.5" customHeight="1">
      <c r="B41" s="4"/>
      <c r="C41" s="4"/>
      <c r="D41" s="4"/>
      <c r="E41" s="4"/>
      <c r="F41" s="4"/>
    </row>
    <row r="42" spans="2:6" ht="13.5" customHeight="1">
      <c r="B42" s="4"/>
      <c r="C42" s="4"/>
      <c r="D42" s="4"/>
      <c r="E42" s="4"/>
      <c r="F42" s="4"/>
    </row>
    <row r="43" spans="2:6" ht="13.5" customHeight="1"/>
  </sheetData>
  <mergeCells count="2">
    <mergeCell ref="B8:G8"/>
    <mergeCell ref="B2:G2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10"/>
    <pageSetUpPr fitToPage="1"/>
  </sheetPr>
  <dimension ref="A1:P134"/>
  <sheetViews>
    <sheetView showGridLines="0" topLeftCell="A58" zoomScale="85" zoomScaleSheetLayoutView="85" workbookViewId="0">
      <selection activeCell="E67" sqref="E67"/>
    </sheetView>
  </sheetViews>
  <sheetFormatPr defaultRowHeight="12"/>
  <cols>
    <col min="1" max="1" width="17.109375" style="27" customWidth="1"/>
    <col min="2" max="2" width="15.77734375" style="27" customWidth="1"/>
    <col min="3" max="3" width="14.77734375" style="70" customWidth="1"/>
    <col min="4" max="4" width="17" style="27" customWidth="1"/>
    <col min="5" max="7" width="16.88671875" style="27" customWidth="1"/>
    <col min="8" max="9" width="16.6640625" style="27" bestFit="1" customWidth="1"/>
    <col min="10" max="10" width="8.88671875" style="13"/>
    <col min="11" max="11" width="20.5546875" style="13" bestFit="1" customWidth="1"/>
    <col min="12" max="12" width="18.44140625" style="13" bestFit="1" customWidth="1"/>
    <col min="13" max="16384" width="8.88671875" style="13"/>
  </cols>
  <sheetData>
    <row r="1" spans="1:10" ht="21" customHeight="1" thickBot="1">
      <c r="A1" s="706" t="s">
        <v>247</v>
      </c>
      <c r="B1" s="706"/>
      <c r="C1" s="707"/>
      <c r="D1" s="707"/>
      <c r="E1" s="26"/>
      <c r="F1" s="713"/>
      <c r="G1" s="713"/>
      <c r="I1" s="26"/>
    </row>
    <row r="2" spans="1:10" ht="21.75" customHeight="1">
      <c r="A2" s="374" t="s">
        <v>174</v>
      </c>
      <c r="B2" s="296" t="s">
        <v>265</v>
      </c>
      <c r="C2" s="297" t="s">
        <v>644</v>
      </c>
      <c r="D2" s="296" t="s">
        <v>646</v>
      </c>
      <c r="E2" s="298" t="s">
        <v>645</v>
      </c>
      <c r="F2" s="299" t="s">
        <v>249</v>
      </c>
      <c r="G2" s="721" t="s">
        <v>256</v>
      </c>
      <c r="H2" s="722"/>
      <c r="I2" s="33" t="s">
        <v>261</v>
      </c>
      <c r="J2" s="33" t="s">
        <v>262</v>
      </c>
    </row>
    <row r="3" spans="1:10" ht="17.25" customHeight="1" thickBot="1">
      <c r="A3" s="710" t="s">
        <v>276</v>
      </c>
      <c r="B3" s="300" t="s">
        <v>647</v>
      </c>
      <c r="C3" s="302">
        <v>1</v>
      </c>
      <c r="D3" s="300" t="s">
        <v>642</v>
      </c>
      <c r="E3" s="302">
        <v>0.5</v>
      </c>
      <c r="F3" s="718">
        <f>COUNTA(B3:B8)+COUNTA(D3:D8)+1</f>
        <v>4</v>
      </c>
      <c r="G3" s="307" t="s">
        <v>257</v>
      </c>
      <c r="H3" s="310">
        <v>1500000</v>
      </c>
      <c r="I3" s="287">
        <v>150</v>
      </c>
      <c r="J3" s="289">
        <v>1</v>
      </c>
    </row>
    <row r="4" spans="1:10" ht="17.25" customHeight="1" thickBot="1">
      <c r="A4" s="711"/>
      <c r="B4" s="300"/>
      <c r="C4" s="302">
        <v>0</v>
      </c>
      <c r="D4" s="300" t="s">
        <v>643</v>
      </c>
      <c r="E4" s="302">
        <v>0.5</v>
      </c>
      <c r="F4" s="719"/>
      <c r="G4" s="293" t="s">
        <v>258</v>
      </c>
      <c r="H4" s="313">
        <v>354000</v>
      </c>
      <c r="I4" s="309">
        <v>200</v>
      </c>
      <c r="J4" s="290">
        <v>0.93</v>
      </c>
    </row>
    <row r="5" spans="1:10" ht="18" customHeight="1" thickBot="1">
      <c r="A5" s="711"/>
      <c r="B5" s="300"/>
      <c r="C5" s="302">
        <v>0</v>
      </c>
      <c r="D5" s="300"/>
      <c r="E5" s="302">
        <v>0</v>
      </c>
      <c r="F5" s="719"/>
      <c r="G5" s="293" t="s">
        <v>259</v>
      </c>
      <c r="H5" s="311">
        <f>IF(H3&gt;H4,100%,H3/H4)</f>
        <v>1</v>
      </c>
      <c r="I5" s="288">
        <v>300</v>
      </c>
      <c r="J5" s="290">
        <v>0.86</v>
      </c>
    </row>
    <row r="6" spans="1:10" ht="17.25" customHeight="1" thickBot="1">
      <c r="A6" s="711"/>
      <c r="B6" s="300"/>
      <c r="C6" s="302">
        <v>0</v>
      </c>
      <c r="D6" s="300"/>
      <c r="E6" s="302">
        <v>0</v>
      </c>
      <c r="F6" s="719"/>
      <c r="G6" s="293" t="s">
        <v>260</v>
      </c>
      <c r="H6" s="314">
        <v>1505779</v>
      </c>
      <c r="I6" s="309">
        <v>500</v>
      </c>
      <c r="J6" s="290">
        <v>0.78</v>
      </c>
    </row>
    <row r="7" spans="1:10" ht="17.25" customHeight="1">
      <c r="A7" s="711"/>
      <c r="B7" s="301"/>
      <c r="C7" s="302">
        <v>0</v>
      </c>
      <c r="D7" s="301"/>
      <c r="E7" s="302">
        <v>0</v>
      </c>
      <c r="F7" s="719"/>
      <c r="G7" s="293" t="s">
        <v>256</v>
      </c>
      <c r="H7" s="312">
        <f>H6*H5</f>
        <v>1505779</v>
      </c>
      <c r="I7" s="288">
        <v>1000</v>
      </c>
      <c r="J7" s="290">
        <v>0.73</v>
      </c>
    </row>
    <row r="8" spans="1:10" ht="17.25" customHeight="1">
      <c r="A8" s="711"/>
      <c r="B8" s="301"/>
      <c r="C8" s="302"/>
      <c r="D8" s="301"/>
      <c r="E8" s="302"/>
      <c r="F8" s="719"/>
      <c r="G8" s="292" t="s">
        <v>262</v>
      </c>
      <c r="H8" s="308">
        <f>J9</f>
        <v>1</v>
      </c>
      <c r="I8" s="304">
        <v>2000</v>
      </c>
      <c r="J8" s="291">
        <v>0.71</v>
      </c>
    </row>
    <row r="9" spans="1:10" ht="17.25" customHeight="1" thickBot="1">
      <c r="A9" s="712"/>
      <c r="B9" s="673" t="s">
        <v>264</v>
      </c>
      <c r="C9" s="303">
        <f>SUM(C3:C8)</f>
        <v>1</v>
      </c>
      <c r="D9" s="673" t="s">
        <v>4</v>
      </c>
      <c r="E9" s="303">
        <f>SUM(E3:E8)</f>
        <v>1</v>
      </c>
      <c r="F9" s="720"/>
      <c r="G9" s="306" t="s">
        <v>268</v>
      </c>
      <c r="H9" s="286">
        <f>H7/H8</f>
        <v>1505779</v>
      </c>
      <c r="I9" s="305" t="s">
        <v>263</v>
      </c>
      <c r="J9" s="316">
        <f>IF(H4/10000&lt;=I3,J3,IF((H4/10000)&lt;I4,J4+(I4-H4/10000)*((J3-J4)/(I4-I3)),IF(H4/10000&lt;I5,J5+(I5-H4/10000)*((J4-J5)/(I5-I4)),IF(H4/10000&lt;I6,J6+(I6-H4/10000)*((J5-J6)/(I6-I5)),IF(H4/10000&lt;I7,J7+(I7-H4/10000)*((J6-J7)/(I7-I6)),J8)))))</f>
        <v>1</v>
      </c>
    </row>
    <row r="10" spans="1:10" ht="18.75" customHeight="1">
      <c r="A10" s="28" t="s">
        <v>272</v>
      </c>
      <c r="B10" s="32" t="s">
        <v>69</v>
      </c>
      <c r="C10" s="294" t="s">
        <v>186</v>
      </c>
      <c r="D10" s="295" t="s">
        <v>74</v>
      </c>
      <c r="E10" s="295" t="s">
        <v>85</v>
      </c>
      <c r="F10" s="295" t="s">
        <v>86</v>
      </c>
      <c r="G10" s="32" t="s">
        <v>87</v>
      </c>
      <c r="H10" s="32" t="s">
        <v>88</v>
      </c>
      <c r="I10" s="33" t="s">
        <v>89</v>
      </c>
    </row>
    <row r="11" spans="1:10" ht="14.25" customHeight="1">
      <c r="A11" s="714" t="s">
        <v>65</v>
      </c>
      <c r="B11" s="702" t="s">
        <v>321</v>
      </c>
      <c r="C11" s="705">
        <v>5</v>
      </c>
      <c r="D11" s="29" t="s">
        <v>76</v>
      </c>
      <c r="E11" s="29" t="s">
        <v>77</v>
      </c>
      <c r="F11" s="29" t="s">
        <v>78</v>
      </c>
      <c r="G11" s="29" t="s">
        <v>79</v>
      </c>
      <c r="H11" s="29" t="s">
        <v>640</v>
      </c>
      <c r="I11" s="34"/>
    </row>
    <row r="12" spans="1:10" ht="14.25" customHeight="1">
      <c r="A12" s="715"/>
      <c r="B12" s="717"/>
      <c r="C12" s="698"/>
      <c r="D12" s="35" t="s">
        <v>70</v>
      </c>
      <c r="E12" s="36">
        <f>C11</f>
        <v>5</v>
      </c>
      <c r="F12" s="36">
        <f>C11*0.8</f>
        <v>4</v>
      </c>
      <c r="G12" s="36">
        <f>C11*0.6</f>
        <v>3</v>
      </c>
      <c r="H12" s="36">
        <f>C11*0.4</f>
        <v>2</v>
      </c>
      <c r="I12" s="37"/>
    </row>
    <row r="13" spans="1:10" ht="14.25" customHeight="1">
      <c r="A13" s="715"/>
      <c r="B13" s="708" t="s">
        <v>317</v>
      </c>
      <c r="C13" s="695">
        <v>0</v>
      </c>
      <c r="D13" s="30" t="s">
        <v>72</v>
      </c>
      <c r="E13" s="30" t="s">
        <v>114</v>
      </c>
      <c r="F13" s="30" t="s">
        <v>116</v>
      </c>
      <c r="G13" s="30" t="s">
        <v>117</v>
      </c>
      <c r="H13" s="30" t="s">
        <v>118</v>
      </c>
      <c r="I13" s="31" t="s">
        <v>119</v>
      </c>
    </row>
    <row r="14" spans="1:10" ht="14.25" customHeight="1">
      <c r="A14" s="715"/>
      <c r="B14" s="709"/>
      <c r="C14" s="697"/>
      <c r="D14" s="35" t="s">
        <v>70</v>
      </c>
      <c r="E14" s="36">
        <f>$C$13</f>
        <v>0</v>
      </c>
      <c r="F14" s="36">
        <f>$C$13*0.8</f>
        <v>0</v>
      </c>
      <c r="G14" s="36">
        <f>$C$13*0.6</f>
        <v>0</v>
      </c>
      <c r="H14" s="36">
        <f>$C$13*0.4</f>
        <v>0</v>
      </c>
      <c r="I14" s="36">
        <f>$C$13*0.2</f>
        <v>0</v>
      </c>
    </row>
    <row r="15" spans="1:10" ht="14.25" customHeight="1">
      <c r="A15" s="715"/>
      <c r="B15" s="708" t="s">
        <v>318</v>
      </c>
      <c r="C15" s="695">
        <v>0</v>
      </c>
      <c r="D15" s="30" t="s">
        <v>72</v>
      </c>
      <c r="E15" s="30" t="s">
        <v>114</v>
      </c>
      <c r="F15" s="30" t="s">
        <v>116</v>
      </c>
      <c r="G15" s="30" t="s">
        <v>117</v>
      </c>
      <c r="H15" s="30" t="s">
        <v>118</v>
      </c>
      <c r="I15" s="31" t="s">
        <v>119</v>
      </c>
    </row>
    <row r="16" spans="1:10" ht="14.25" customHeight="1">
      <c r="A16" s="716"/>
      <c r="B16" s="709"/>
      <c r="C16" s="697"/>
      <c r="D16" s="35" t="s">
        <v>70</v>
      </c>
      <c r="E16" s="36">
        <f>$C$15</f>
        <v>0</v>
      </c>
      <c r="F16" s="36">
        <f>$C$15*0.8</f>
        <v>0</v>
      </c>
      <c r="G16" s="36">
        <f>$C$15*0.6</f>
        <v>0</v>
      </c>
      <c r="H16" s="36">
        <f>$C$15*0.4</f>
        <v>0</v>
      </c>
      <c r="I16" s="36">
        <f>$C$15*0.2</f>
        <v>0</v>
      </c>
    </row>
    <row r="17" spans="1:16" ht="14.25" customHeight="1">
      <c r="A17" s="734" t="s">
        <v>101</v>
      </c>
      <c r="B17" s="708" t="s">
        <v>90</v>
      </c>
      <c r="C17" s="695">
        <v>4</v>
      </c>
      <c r="D17" s="30" t="s">
        <v>76</v>
      </c>
      <c r="E17" s="30" t="s">
        <v>77</v>
      </c>
      <c r="F17" s="30" t="s">
        <v>78</v>
      </c>
      <c r="G17" s="30" t="s">
        <v>79</v>
      </c>
      <c r="H17" s="30" t="s">
        <v>640</v>
      </c>
      <c r="I17" s="45"/>
    </row>
    <row r="18" spans="1:16" ht="14.25" customHeight="1">
      <c r="A18" s="735"/>
      <c r="B18" s="733"/>
      <c r="C18" s="696"/>
      <c r="D18" s="35" t="s">
        <v>70</v>
      </c>
      <c r="E18" s="46">
        <f>C17</f>
        <v>4</v>
      </c>
      <c r="F18" s="46">
        <f>C17-1</f>
        <v>3</v>
      </c>
      <c r="G18" s="46">
        <f>C17-2</f>
        <v>2</v>
      </c>
      <c r="H18" s="46">
        <f>C17-3</f>
        <v>1</v>
      </c>
      <c r="I18" s="45"/>
    </row>
    <row r="19" spans="1:16" ht="14.25" customHeight="1">
      <c r="A19" s="735"/>
      <c r="B19" s="733"/>
      <c r="C19" s="696"/>
      <c r="D19" s="670" t="str">
        <f>$B$3</f>
        <v>분석 및 전산처리</v>
      </c>
      <c r="E19" s="47">
        <f>E18*C3</f>
        <v>4</v>
      </c>
      <c r="F19" s="47">
        <f>F18</f>
        <v>3</v>
      </c>
      <c r="G19" s="47">
        <f>G18</f>
        <v>2</v>
      </c>
      <c r="H19" s="47">
        <f>H18</f>
        <v>1</v>
      </c>
      <c r="I19" s="45"/>
    </row>
    <row r="20" spans="1:16" ht="14.25" customHeight="1">
      <c r="A20" s="735"/>
      <c r="B20" s="733"/>
      <c r="C20" s="696"/>
      <c r="D20" s="670">
        <f>$B$4</f>
        <v>0</v>
      </c>
      <c r="E20" s="47">
        <f>E18*$C$4</f>
        <v>0</v>
      </c>
      <c r="F20" s="47">
        <f t="shared" ref="F20:H20" si="0">F18*$C$4</f>
        <v>0</v>
      </c>
      <c r="G20" s="47">
        <f t="shared" si="0"/>
        <v>0</v>
      </c>
      <c r="H20" s="47">
        <f t="shared" si="0"/>
        <v>0</v>
      </c>
      <c r="I20" s="45"/>
    </row>
    <row r="21" spans="1:16" ht="14.25" customHeight="1">
      <c r="A21" s="735"/>
      <c r="B21" s="733"/>
      <c r="C21" s="696"/>
      <c r="D21" s="670">
        <f>$B$5</f>
        <v>0</v>
      </c>
      <c r="E21" s="47">
        <f>E18*$C$5</f>
        <v>0</v>
      </c>
      <c r="F21" s="47">
        <f t="shared" ref="F21:H21" si="1">F18*$C$5</f>
        <v>0</v>
      </c>
      <c r="G21" s="47">
        <f t="shared" si="1"/>
        <v>0</v>
      </c>
      <c r="H21" s="47">
        <f t="shared" si="1"/>
        <v>0</v>
      </c>
      <c r="I21" s="45"/>
    </row>
    <row r="22" spans="1:16" ht="14.25" customHeight="1">
      <c r="A22" s="735"/>
      <c r="B22" s="733"/>
      <c r="C22" s="696"/>
      <c r="D22" s="670">
        <f>$B$6</f>
        <v>0</v>
      </c>
      <c r="E22" s="47">
        <f>E18*$C$6</f>
        <v>0</v>
      </c>
      <c r="F22" s="47">
        <f t="shared" ref="F22:H22" si="2">F18*$C$6</f>
        <v>0</v>
      </c>
      <c r="G22" s="47">
        <f t="shared" si="2"/>
        <v>0</v>
      </c>
      <c r="H22" s="47">
        <f t="shared" si="2"/>
        <v>0</v>
      </c>
      <c r="I22" s="45"/>
    </row>
    <row r="23" spans="1:16" ht="14.25" customHeight="1">
      <c r="A23" s="735"/>
      <c r="B23" s="733"/>
      <c r="C23" s="696"/>
      <c r="D23" s="670">
        <f>$B$7</f>
        <v>0</v>
      </c>
      <c r="E23" s="47">
        <f>E18*$C$7</f>
        <v>0</v>
      </c>
      <c r="F23" s="47">
        <f t="shared" ref="F23:H23" si="3">F18*$C$7</f>
        <v>0</v>
      </c>
      <c r="G23" s="47">
        <f t="shared" si="3"/>
        <v>0</v>
      </c>
      <c r="H23" s="47">
        <f t="shared" si="3"/>
        <v>0</v>
      </c>
      <c r="I23" s="45"/>
      <c r="P23" s="13" t="e">
        <f>기술투자!#REF!</f>
        <v>#REF!</v>
      </c>
    </row>
    <row r="24" spans="1:16" ht="14.25" customHeight="1">
      <c r="A24" s="734" t="s">
        <v>102</v>
      </c>
      <c r="B24" s="708" t="s">
        <v>90</v>
      </c>
      <c r="C24" s="695">
        <v>2</v>
      </c>
      <c r="D24" s="30" t="s">
        <v>76</v>
      </c>
      <c r="E24" s="30" t="s">
        <v>77</v>
      </c>
      <c r="F24" s="30" t="s">
        <v>78</v>
      </c>
      <c r="G24" s="30" t="s">
        <v>79</v>
      </c>
      <c r="H24" s="30" t="s">
        <v>640</v>
      </c>
      <c r="I24" s="45"/>
      <c r="J24" s="13" t="s">
        <v>351</v>
      </c>
    </row>
    <row r="25" spans="1:16" ht="14.25" customHeight="1">
      <c r="A25" s="735"/>
      <c r="B25" s="733"/>
      <c r="C25" s="696"/>
      <c r="D25" s="35" t="s">
        <v>70</v>
      </c>
      <c r="E25" s="46">
        <f>C24</f>
        <v>2</v>
      </c>
      <c r="F25" s="46">
        <f>C24</f>
        <v>2</v>
      </c>
      <c r="G25" s="46">
        <f>C24*0.8</f>
        <v>1.6</v>
      </c>
      <c r="H25" s="46">
        <f>C24*0.5</f>
        <v>1</v>
      </c>
      <c r="I25" s="45"/>
    </row>
    <row r="26" spans="1:16" ht="14.25" customHeight="1">
      <c r="A26" s="735"/>
      <c r="B26" s="733"/>
      <c r="C26" s="696"/>
      <c r="D26" s="35" t="str">
        <f>D3</f>
        <v>전산처리</v>
      </c>
      <c r="E26" s="47">
        <f>E25*$E$3</f>
        <v>1</v>
      </c>
      <c r="F26" s="47">
        <f t="shared" ref="F26:H26" si="4">F25*$E$3</f>
        <v>1</v>
      </c>
      <c r="G26" s="47">
        <f t="shared" si="4"/>
        <v>0.8</v>
      </c>
      <c r="H26" s="47">
        <f t="shared" si="4"/>
        <v>0.5</v>
      </c>
      <c r="I26" s="45"/>
    </row>
    <row r="27" spans="1:16" ht="14.25" customHeight="1">
      <c r="A27" s="735"/>
      <c r="B27" s="733"/>
      <c r="C27" s="696"/>
      <c r="D27" s="670" t="str">
        <f t="shared" ref="D27:D30" si="5">D4</f>
        <v>측량 및 계측</v>
      </c>
      <c r="E27" s="47">
        <f>E25*$E$4</f>
        <v>1</v>
      </c>
      <c r="F27" s="47">
        <f t="shared" ref="F27:H27" si="6">F25*$E$4</f>
        <v>1</v>
      </c>
      <c r="G27" s="47">
        <f t="shared" si="6"/>
        <v>0.8</v>
      </c>
      <c r="H27" s="47">
        <f t="shared" si="6"/>
        <v>0.5</v>
      </c>
      <c r="I27" s="45"/>
    </row>
    <row r="28" spans="1:16" ht="14.25" customHeight="1">
      <c r="A28" s="735"/>
      <c r="B28" s="733"/>
      <c r="C28" s="696"/>
      <c r="D28" s="670">
        <f t="shared" si="5"/>
        <v>0</v>
      </c>
      <c r="E28" s="47">
        <f>E25*$E$5</f>
        <v>0</v>
      </c>
      <c r="F28" s="47">
        <f t="shared" ref="F28:H28" si="7">F25*$E$5</f>
        <v>0</v>
      </c>
      <c r="G28" s="47">
        <f t="shared" si="7"/>
        <v>0</v>
      </c>
      <c r="H28" s="47">
        <f t="shared" si="7"/>
        <v>0</v>
      </c>
      <c r="I28" s="45"/>
    </row>
    <row r="29" spans="1:16" ht="14.25" customHeight="1">
      <c r="A29" s="735"/>
      <c r="B29" s="733"/>
      <c r="C29" s="696"/>
      <c r="D29" s="670">
        <f t="shared" si="5"/>
        <v>0</v>
      </c>
      <c r="E29" s="47">
        <f>E25*$E$6</f>
        <v>0</v>
      </c>
      <c r="F29" s="47">
        <f t="shared" ref="F29:H29" si="8">F25*$E$6</f>
        <v>0</v>
      </c>
      <c r="G29" s="47">
        <f t="shared" si="8"/>
        <v>0</v>
      </c>
      <c r="H29" s="47">
        <f t="shared" si="8"/>
        <v>0</v>
      </c>
      <c r="I29" s="45"/>
    </row>
    <row r="30" spans="1:16" ht="14.25" customHeight="1">
      <c r="A30" s="735"/>
      <c r="B30" s="733"/>
      <c r="C30" s="696"/>
      <c r="D30" s="670">
        <f t="shared" si="5"/>
        <v>0</v>
      </c>
      <c r="E30" s="47">
        <f>E25*$E$7</f>
        <v>0</v>
      </c>
      <c r="F30" s="47">
        <f t="shared" ref="F30:H30" si="9">F25*$E$7</f>
        <v>0</v>
      </c>
      <c r="G30" s="47">
        <f t="shared" si="9"/>
        <v>0</v>
      </c>
      <c r="H30" s="47">
        <f t="shared" si="9"/>
        <v>0</v>
      </c>
      <c r="I30" s="45"/>
    </row>
    <row r="31" spans="1:16" ht="14.25" customHeight="1">
      <c r="A31" s="734" t="s">
        <v>65</v>
      </c>
      <c r="B31" s="717" t="s">
        <v>319</v>
      </c>
      <c r="C31" s="698">
        <f>IF(C13=0,9,8)</f>
        <v>9</v>
      </c>
      <c r="D31" s="30" t="s">
        <v>80</v>
      </c>
      <c r="E31" s="38">
        <v>15</v>
      </c>
      <c r="F31" s="38">
        <v>12</v>
      </c>
      <c r="G31" s="38">
        <v>10</v>
      </c>
      <c r="H31" s="38">
        <v>8</v>
      </c>
      <c r="I31" s="39">
        <v>8</v>
      </c>
    </row>
    <row r="32" spans="1:16" ht="14.25" customHeight="1">
      <c r="A32" s="735"/>
      <c r="B32" s="717"/>
      <c r="C32" s="698"/>
      <c r="D32" s="35" t="s">
        <v>70</v>
      </c>
      <c r="E32" s="43">
        <f>$C$31*1</f>
        <v>9</v>
      </c>
      <c r="F32" s="36">
        <f>$C$31*0.9</f>
        <v>8.1</v>
      </c>
      <c r="G32" s="36">
        <f>$C$31*0.8</f>
        <v>7.2</v>
      </c>
      <c r="H32" s="36">
        <f>$C$31*0.7</f>
        <v>6.3</v>
      </c>
      <c r="I32" s="36">
        <f>$C$31*0.6</f>
        <v>5.3999999999999995</v>
      </c>
    </row>
    <row r="33" spans="1:9" ht="14.25" customHeight="1">
      <c r="A33" s="735"/>
      <c r="B33" s="717" t="s">
        <v>320</v>
      </c>
      <c r="C33" s="698">
        <f>IF(C15=0,10,9)</f>
        <v>10</v>
      </c>
      <c r="D33" s="30" t="s">
        <v>81</v>
      </c>
      <c r="E33" s="41">
        <v>9</v>
      </c>
      <c r="F33" s="41">
        <v>8</v>
      </c>
      <c r="G33" s="41">
        <v>6</v>
      </c>
      <c r="H33" s="41">
        <v>4</v>
      </c>
      <c r="I33" s="42">
        <v>4</v>
      </c>
    </row>
    <row r="34" spans="1:9" ht="14.25" customHeight="1">
      <c r="A34" s="735"/>
      <c r="B34" s="717"/>
      <c r="C34" s="698"/>
      <c r="D34" s="35" t="s">
        <v>70</v>
      </c>
      <c r="E34" s="43">
        <f>$C$33*1</f>
        <v>10</v>
      </c>
      <c r="F34" s="43">
        <f>$C$33*0.9</f>
        <v>9</v>
      </c>
      <c r="G34" s="43">
        <f>$C$33*0.8</f>
        <v>8</v>
      </c>
      <c r="H34" s="43">
        <f>$C$33*0.7</f>
        <v>7</v>
      </c>
      <c r="I34" s="44">
        <f>$C$33*0.6</f>
        <v>6</v>
      </c>
    </row>
    <row r="35" spans="1:9" ht="14.25" customHeight="1">
      <c r="A35" s="734" t="s">
        <v>101</v>
      </c>
      <c r="B35" s="708" t="s">
        <v>91</v>
      </c>
      <c r="C35" s="695">
        <v>6</v>
      </c>
      <c r="D35" s="30" t="s">
        <v>80</v>
      </c>
      <c r="E35" s="38">
        <v>13</v>
      </c>
      <c r="F35" s="38">
        <v>11</v>
      </c>
      <c r="G35" s="38">
        <v>9</v>
      </c>
      <c r="H35" s="38">
        <v>7</v>
      </c>
      <c r="I35" s="39">
        <v>7</v>
      </c>
    </row>
    <row r="36" spans="1:9" ht="14.25" customHeight="1">
      <c r="A36" s="735"/>
      <c r="B36" s="733"/>
      <c r="C36" s="696"/>
      <c r="D36" s="35" t="s">
        <v>70</v>
      </c>
      <c r="E36" s="46">
        <f>C35</f>
        <v>6</v>
      </c>
      <c r="F36" s="46">
        <f>$C$35*0.9</f>
        <v>5.4</v>
      </c>
      <c r="G36" s="46">
        <f>$C$35*0.8</f>
        <v>4.8000000000000007</v>
      </c>
      <c r="H36" s="46">
        <f>$C$35*0.7</f>
        <v>4.1999999999999993</v>
      </c>
      <c r="I36" s="48">
        <f>$C$35*0.6</f>
        <v>3.5999999999999996</v>
      </c>
    </row>
    <row r="37" spans="1:9" ht="14.25" customHeight="1">
      <c r="A37" s="735"/>
      <c r="B37" s="733"/>
      <c r="C37" s="696"/>
      <c r="D37" s="35" t="str">
        <f>D19</f>
        <v>분석 및 전산처리</v>
      </c>
      <c r="E37" s="47">
        <f>E36*$C$3</f>
        <v>6</v>
      </c>
      <c r="F37" s="47">
        <f t="shared" ref="F37:I37" si="10">F36*$C$3</f>
        <v>5.4</v>
      </c>
      <c r="G37" s="47">
        <f t="shared" si="10"/>
        <v>4.8000000000000007</v>
      </c>
      <c r="H37" s="47">
        <f t="shared" si="10"/>
        <v>4.1999999999999993</v>
      </c>
      <c r="I37" s="47">
        <f t="shared" si="10"/>
        <v>3.5999999999999996</v>
      </c>
    </row>
    <row r="38" spans="1:9" ht="14.25" customHeight="1">
      <c r="A38" s="735"/>
      <c r="B38" s="733"/>
      <c r="C38" s="696"/>
      <c r="D38" s="49">
        <f>D20</f>
        <v>0</v>
      </c>
      <c r="E38" s="47">
        <f>E36*$C$4</f>
        <v>0</v>
      </c>
      <c r="F38" s="47">
        <f t="shared" ref="F38:I38" si="11">F36*$C$4</f>
        <v>0</v>
      </c>
      <c r="G38" s="47">
        <f t="shared" si="11"/>
        <v>0</v>
      </c>
      <c r="H38" s="47">
        <f t="shared" si="11"/>
        <v>0</v>
      </c>
      <c r="I38" s="47">
        <f t="shared" si="11"/>
        <v>0</v>
      </c>
    </row>
    <row r="39" spans="1:9" ht="14.25" customHeight="1">
      <c r="A39" s="735"/>
      <c r="B39" s="733"/>
      <c r="C39" s="696"/>
      <c r="D39" s="49">
        <f>D21</f>
        <v>0</v>
      </c>
      <c r="E39" s="47">
        <f>E36*$C$5</f>
        <v>0</v>
      </c>
      <c r="F39" s="47">
        <f t="shared" ref="F39:I39" si="12">F36*$C$5</f>
        <v>0</v>
      </c>
      <c r="G39" s="47">
        <f t="shared" si="12"/>
        <v>0</v>
      </c>
      <c r="H39" s="47">
        <f t="shared" si="12"/>
        <v>0</v>
      </c>
      <c r="I39" s="47">
        <f t="shared" si="12"/>
        <v>0</v>
      </c>
    </row>
    <row r="40" spans="1:9" ht="14.25" customHeight="1">
      <c r="A40" s="735"/>
      <c r="B40" s="733"/>
      <c r="C40" s="696"/>
      <c r="D40" s="49">
        <f>D22</f>
        <v>0</v>
      </c>
      <c r="E40" s="47">
        <f>E36*$C$6</f>
        <v>0</v>
      </c>
      <c r="F40" s="47">
        <f t="shared" ref="F40:I40" si="13">F36*$C$6</f>
        <v>0</v>
      </c>
      <c r="G40" s="47">
        <f t="shared" si="13"/>
        <v>0</v>
      </c>
      <c r="H40" s="47">
        <f t="shared" si="13"/>
        <v>0</v>
      </c>
      <c r="I40" s="47">
        <f t="shared" si="13"/>
        <v>0</v>
      </c>
    </row>
    <row r="41" spans="1:9" ht="14.25" customHeight="1">
      <c r="A41" s="735"/>
      <c r="B41" s="709"/>
      <c r="C41" s="697"/>
      <c r="D41" s="49">
        <f>D23</f>
        <v>0</v>
      </c>
      <c r="E41" s="47">
        <f>E36*$C$7</f>
        <v>0</v>
      </c>
      <c r="F41" s="47">
        <f t="shared" ref="F41:I41" si="14">F36*$C$7</f>
        <v>0</v>
      </c>
      <c r="G41" s="47">
        <f t="shared" si="14"/>
        <v>0</v>
      </c>
      <c r="H41" s="47">
        <f t="shared" si="14"/>
        <v>0</v>
      </c>
      <c r="I41" s="47">
        <f t="shared" si="14"/>
        <v>0</v>
      </c>
    </row>
    <row r="42" spans="1:9" ht="14.25" customHeight="1">
      <c r="A42" s="735"/>
      <c r="B42" s="708" t="s">
        <v>163</v>
      </c>
      <c r="C42" s="695">
        <v>7</v>
      </c>
      <c r="D42" s="30" t="s">
        <v>81</v>
      </c>
      <c r="E42" s="41">
        <v>7</v>
      </c>
      <c r="F42" s="41">
        <v>6</v>
      </c>
      <c r="G42" s="41">
        <v>4</v>
      </c>
      <c r="H42" s="41">
        <v>3</v>
      </c>
      <c r="I42" s="42">
        <v>3</v>
      </c>
    </row>
    <row r="43" spans="1:9" ht="14.25" customHeight="1">
      <c r="A43" s="735"/>
      <c r="B43" s="733"/>
      <c r="C43" s="696"/>
      <c r="D43" s="35" t="s">
        <v>70</v>
      </c>
      <c r="E43" s="46">
        <f>C42</f>
        <v>7</v>
      </c>
      <c r="F43" s="46">
        <f>$C$42*0.9</f>
        <v>6.3</v>
      </c>
      <c r="G43" s="46">
        <f>$C$42*0.8</f>
        <v>5.6000000000000005</v>
      </c>
      <c r="H43" s="46">
        <f>$C$42*0.7</f>
        <v>4.8999999999999995</v>
      </c>
      <c r="I43" s="48">
        <f>$C$42*0.6</f>
        <v>4.2</v>
      </c>
    </row>
    <row r="44" spans="1:9" ht="14.25" customHeight="1">
      <c r="A44" s="735"/>
      <c r="B44" s="733"/>
      <c r="C44" s="696"/>
      <c r="D44" s="49" t="str">
        <f>D19</f>
        <v>분석 및 전산처리</v>
      </c>
      <c r="E44" s="47">
        <f>E43*$C$3</f>
        <v>7</v>
      </c>
      <c r="F44" s="47">
        <f t="shared" ref="F44:I44" si="15">F43*$C$3</f>
        <v>6.3</v>
      </c>
      <c r="G44" s="47">
        <f t="shared" si="15"/>
        <v>5.6000000000000005</v>
      </c>
      <c r="H44" s="47">
        <f t="shared" si="15"/>
        <v>4.8999999999999995</v>
      </c>
      <c r="I44" s="47">
        <f t="shared" si="15"/>
        <v>4.2</v>
      </c>
    </row>
    <row r="45" spans="1:9" ht="14.25" customHeight="1">
      <c r="A45" s="735"/>
      <c r="B45" s="733"/>
      <c r="C45" s="696"/>
      <c r="D45" s="49">
        <f>D20</f>
        <v>0</v>
      </c>
      <c r="E45" s="47">
        <f>E43*$C$4</f>
        <v>0</v>
      </c>
      <c r="F45" s="47">
        <f t="shared" ref="F45:I45" si="16">F43*$C$4</f>
        <v>0</v>
      </c>
      <c r="G45" s="47">
        <f t="shared" si="16"/>
        <v>0</v>
      </c>
      <c r="H45" s="47">
        <f t="shared" si="16"/>
        <v>0</v>
      </c>
      <c r="I45" s="47">
        <f t="shared" si="16"/>
        <v>0</v>
      </c>
    </row>
    <row r="46" spans="1:9" ht="14.25" customHeight="1">
      <c r="A46" s="735"/>
      <c r="B46" s="733"/>
      <c r="C46" s="696"/>
      <c r="D46" s="49">
        <f>D21</f>
        <v>0</v>
      </c>
      <c r="E46" s="47">
        <f>E43*$C$5</f>
        <v>0</v>
      </c>
      <c r="F46" s="47">
        <f t="shared" ref="F46:I46" si="17">F43*$C$5</f>
        <v>0</v>
      </c>
      <c r="G46" s="47">
        <f t="shared" si="17"/>
        <v>0</v>
      </c>
      <c r="H46" s="47">
        <f t="shared" si="17"/>
        <v>0</v>
      </c>
      <c r="I46" s="47">
        <f t="shared" si="17"/>
        <v>0</v>
      </c>
    </row>
    <row r="47" spans="1:9" ht="14.25" customHeight="1">
      <c r="A47" s="735"/>
      <c r="B47" s="733"/>
      <c r="C47" s="696"/>
      <c r="D47" s="49">
        <f>D22</f>
        <v>0</v>
      </c>
      <c r="E47" s="47">
        <f>E43*$C$6</f>
        <v>0</v>
      </c>
      <c r="F47" s="47">
        <f t="shared" ref="F47:I47" si="18">F43*$C$6</f>
        <v>0</v>
      </c>
      <c r="G47" s="47">
        <f t="shared" si="18"/>
        <v>0</v>
      </c>
      <c r="H47" s="47">
        <f t="shared" si="18"/>
        <v>0</v>
      </c>
      <c r="I47" s="47">
        <f t="shared" si="18"/>
        <v>0</v>
      </c>
    </row>
    <row r="48" spans="1:9" ht="14.25" customHeight="1">
      <c r="A48" s="736"/>
      <c r="B48" s="709"/>
      <c r="C48" s="697"/>
      <c r="D48" s="49">
        <f>D23</f>
        <v>0</v>
      </c>
      <c r="E48" s="47">
        <f>E43*$C$7</f>
        <v>0</v>
      </c>
      <c r="F48" s="47">
        <f t="shared" ref="F48:I48" si="19">F43*$C$7</f>
        <v>0</v>
      </c>
      <c r="G48" s="47">
        <f t="shared" si="19"/>
        <v>0</v>
      </c>
      <c r="H48" s="47">
        <f t="shared" si="19"/>
        <v>0</v>
      </c>
      <c r="I48" s="47">
        <f t="shared" si="19"/>
        <v>0</v>
      </c>
    </row>
    <row r="49" spans="1:9" ht="14.25" customHeight="1">
      <c r="A49" s="734" t="s">
        <v>102</v>
      </c>
      <c r="B49" s="708" t="s">
        <v>91</v>
      </c>
      <c r="C49" s="695">
        <v>3</v>
      </c>
      <c r="D49" s="30" t="s">
        <v>80</v>
      </c>
      <c r="E49" s="38">
        <v>10</v>
      </c>
      <c r="F49" s="38">
        <v>8</v>
      </c>
      <c r="G49" s="38">
        <v>6</v>
      </c>
      <c r="H49" s="38">
        <v>4</v>
      </c>
      <c r="I49" s="39">
        <v>4</v>
      </c>
    </row>
    <row r="50" spans="1:9" ht="14.25" customHeight="1">
      <c r="A50" s="735"/>
      <c r="B50" s="733"/>
      <c r="C50" s="696"/>
      <c r="D50" s="35" t="s">
        <v>70</v>
      </c>
      <c r="E50" s="46">
        <f>C49</f>
        <v>3</v>
      </c>
      <c r="F50" s="46">
        <f>$C$49*0.9</f>
        <v>2.7</v>
      </c>
      <c r="G50" s="46">
        <f>$C$49*0.8</f>
        <v>2.4000000000000004</v>
      </c>
      <c r="H50" s="46">
        <f>$C$49*0.7</f>
        <v>2.0999999999999996</v>
      </c>
      <c r="I50" s="48">
        <f>$C$49*0.6</f>
        <v>1.7999999999999998</v>
      </c>
    </row>
    <row r="51" spans="1:9" ht="14.25" customHeight="1">
      <c r="A51" s="735"/>
      <c r="B51" s="733"/>
      <c r="C51" s="696"/>
      <c r="D51" s="35" t="str">
        <f>D26</f>
        <v>전산처리</v>
      </c>
      <c r="E51" s="47">
        <f>E50*$E$3</f>
        <v>1.5</v>
      </c>
      <c r="F51" s="47">
        <f t="shared" ref="F51:I51" si="20">F50*$E$3</f>
        <v>1.35</v>
      </c>
      <c r="G51" s="47">
        <f t="shared" si="20"/>
        <v>1.2000000000000002</v>
      </c>
      <c r="H51" s="47">
        <f t="shared" si="20"/>
        <v>1.0499999999999998</v>
      </c>
      <c r="I51" s="47">
        <f t="shared" si="20"/>
        <v>0.89999999999999991</v>
      </c>
    </row>
    <row r="52" spans="1:9" ht="14.25" customHeight="1">
      <c r="A52" s="735"/>
      <c r="B52" s="733"/>
      <c r="C52" s="696"/>
      <c r="D52" s="49" t="str">
        <f>D27</f>
        <v>측량 및 계측</v>
      </c>
      <c r="E52" s="47">
        <f>E50*$E$4</f>
        <v>1.5</v>
      </c>
      <c r="F52" s="47">
        <f t="shared" ref="F52:I52" si="21">F50*$E$4</f>
        <v>1.35</v>
      </c>
      <c r="G52" s="47">
        <f t="shared" si="21"/>
        <v>1.2000000000000002</v>
      </c>
      <c r="H52" s="47">
        <f t="shared" si="21"/>
        <v>1.0499999999999998</v>
      </c>
      <c r="I52" s="47">
        <f t="shared" si="21"/>
        <v>0.89999999999999991</v>
      </c>
    </row>
    <row r="53" spans="1:9" ht="14.25" customHeight="1">
      <c r="A53" s="735"/>
      <c r="B53" s="733"/>
      <c r="C53" s="696"/>
      <c r="D53" s="49">
        <f>D28</f>
        <v>0</v>
      </c>
      <c r="E53" s="47">
        <f>E50*$E$5</f>
        <v>0</v>
      </c>
      <c r="F53" s="47">
        <f t="shared" ref="F53:I53" si="22">F50*$E$5</f>
        <v>0</v>
      </c>
      <c r="G53" s="47">
        <f t="shared" si="22"/>
        <v>0</v>
      </c>
      <c r="H53" s="47">
        <f t="shared" si="22"/>
        <v>0</v>
      </c>
      <c r="I53" s="47">
        <f t="shared" si="22"/>
        <v>0</v>
      </c>
    </row>
    <row r="54" spans="1:9" ht="14.25" customHeight="1">
      <c r="A54" s="735"/>
      <c r="B54" s="733"/>
      <c r="C54" s="696"/>
      <c r="D54" s="49">
        <f>D29</f>
        <v>0</v>
      </c>
      <c r="E54" s="47">
        <f>E50*$E$6</f>
        <v>0</v>
      </c>
      <c r="F54" s="47">
        <f t="shared" ref="F54:I54" si="23">F50*$E$6</f>
        <v>0</v>
      </c>
      <c r="G54" s="47">
        <f t="shared" si="23"/>
        <v>0</v>
      </c>
      <c r="H54" s="47">
        <f t="shared" si="23"/>
        <v>0</v>
      </c>
      <c r="I54" s="47">
        <f t="shared" si="23"/>
        <v>0</v>
      </c>
    </row>
    <row r="55" spans="1:9" ht="14.25" customHeight="1">
      <c r="A55" s="735"/>
      <c r="B55" s="709"/>
      <c r="C55" s="697"/>
      <c r="D55" s="49">
        <f>D30</f>
        <v>0</v>
      </c>
      <c r="E55" s="47">
        <f>E50*$E$7</f>
        <v>0</v>
      </c>
      <c r="F55" s="47">
        <f t="shared" ref="F55:I55" si="24">F50*$E$7</f>
        <v>0</v>
      </c>
      <c r="G55" s="47">
        <f t="shared" si="24"/>
        <v>0</v>
      </c>
      <c r="H55" s="47">
        <f t="shared" si="24"/>
        <v>0</v>
      </c>
      <c r="I55" s="47">
        <f t="shared" si="24"/>
        <v>0</v>
      </c>
    </row>
    <row r="56" spans="1:9" ht="14.25" customHeight="1">
      <c r="A56" s="735"/>
      <c r="B56" s="708" t="s">
        <v>163</v>
      </c>
      <c r="C56" s="695">
        <v>3</v>
      </c>
      <c r="D56" s="30" t="s">
        <v>81</v>
      </c>
      <c r="E56" s="41">
        <v>5</v>
      </c>
      <c r="F56" s="41">
        <v>4</v>
      </c>
      <c r="G56" s="41">
        <v>3</v>
      </c>
      <c r="H56" s="41">
        <v>2</v>
      </c>
      <c r="I56" s="42">
        <v>3</v>
      </c>
    </row>
    <row r="57" spans="1:9" ht="14.25" customHeight="1">
      <c r="A57" s="735"/>
      <c r="B57" s="733"/>
      <c r="C57" s="696"/>
      <c r="D57" s="35" t="s">
        <v>70</v>
      </c>
      <c r="E57" s="46">
        <f>C56</f>
        <v>3</v>
      </c>
      <c r="F57" s="46">
        <f>$C$56*0.9</f>
        <v>2.7</v>
      </c>
      <c r="G57" s="46">
        <f>$C$56*0.8</f>
        <v>2.4000000000000004</v>
      </c>
      <c r="H57" s="46">
        <f>$C$56*0.7</f>
        <v>2.0999999999999996</v>
      </c>
      <c r="I57" s="48">
        <f>$C$56*0.6</f>
        <v>1.7999999999999998</v>
      </c>
    </row>
    <row r="58" spans="1:9" ht="14.25" customHeight="1">
      <c r="A58" s="735"/>
      <c r="B58" s="733"/>
      <c r="C58" s="696"/>
      <c r="D58" s="49" t="str">
        <f>D26</f>
        <v>전산처리</v>
      </c>
      <c r="E58" s="47">
        <f>E57*$E$3</f>
        <v>1.5</v>
      </c>
      <c r="F58" s="47">
        <f t="shared" ref="F58:I58" si="25">F57*$E$3</f>
        <v>1.35</v>
      </c>
      <c r="G58" s="47">
        <f t="shared" si="25"/>
        <v>1.2000000000000002</v>
      </c>
      <c r="H58" s="47">
        <f t="shared" si="25"/>
        <v>1.0499999999999998</v>
      </c>
      <c r="I58" s="47">
        <f t="shared" si="25"/>
        <v>0.89999999999999991</v>
      </c>
    </row>
    <row r="59" spans="1:9" ht="14.25" customHeight="1">
      <c r="A59" s="735"/>
      <c r="B59" s="733"/>
      <c r="C59" s="696"/>
      <c r="D59" s="49" t="str">
        <f>D27</f>
        <v>측량 및 계측</v>
      </c>
      <c r="E59" s="47">
        <f>E57*$E$4</f>
        <v>1.5</v>
      </c>
      <c r="F59" s="47">
        <f t="shared" ref="F59:I59" si="26">F57*$E$4</f>
        <v>1.35</v>
      </c>
      <c r="G59" s="47">
        <f t="shared" si="26"/>
        <v>1.2000000000000002</v>
      </c>
      <c r="H59" s="47">
        <f t="shared" si="26"/>
        <v>1.0499999999999998</v>
      </c>
      <c r="I59" s="47">
        <f t="shared" si="26"/>
        <v>0.89999999999999991</v>
      </c>
    </row>
    <row r="60" spans="1:9" ht="14.25" customHeight="1">
      <c r="A60" s="735"/>
      <c r="B60" s="733"/>
      <c r="C60" s="696"/>
      <c r="D60" s="49">
        <f>D28</f>
        <v>0</v>
      </c>
      <c r="E60" s="47">
        <f>E57*$E$5</f>
        <v>0</v>
      </c>
      <c r="F60" s="47">
        <f t="shared" ref="F60:I60" si="27">F57*$E$5</f>
        <v>0</v>
      </c>
      <c r="G60" s="47">
        <f t="shared" si="27"/>
        <v>0</v>
      </c>
      <c r="H60" s="47">
        <f t="shared" si="27"/>
        <v>0</v>
      </c>
      <c r="I60" s="47">
        <f t="shared" si="27"/>
        <v>0</v>
      </c>
    </row>
    <row r="61" spans="1:9" ht="14.25" customHeight="1">
      <c r="A61" s="735"/>
      <c r="B61" s="733"/>
      <c r="C61" s="696"/>
      <c r="D61" s="49">
        <f>D29</f>
        <v>0</v>
      </c>
      <c r="E61" s="47">
        <f>E57*$E$6</f>
        <v>0</v>
      </c>
      <c r="F61" s="47">
        <f t="shared" ref="F61:I61" si="28">F57*$E$6</f>
        <v>0</v>
      </c>
      <c r="G61" s="47">
        <f t="shared" si="28"/>
        <v>0</v>
      </c>
      <c r="H61" s="47">
        <f t="shared" si="28"/>
        <v>0</v>
      </c>
      <c r="I61" s="47">
        <f t="shared" si="28"/>
        <v>0</v>
      </c>
    </row>
    <row r="62" spans="1:9" ht="14.25" customHeight="1">
      <c r="A62" s="736"/>
      <c r="B62" s="709"/>
      <c r="C62" s="697"/>
      <c r="D62" s="49">
        <f>D30</f>
        <v>0</v>
      </c>
      <c r="E62" s="47">
        <f>E57*$E$7</f>
        <v>0</v>
      </c>
      <c r="F62" s="47">
        <f t="shared" ref="F62:I62" si="29">F57*$E$7</f>
        <v>0</v>
      </c>
      <c r="G62" s="47">
        <f t="shared" si="29"/>
        <v>0</v>
      </c>
      <c r="H62" s="47">
        <f t="shared" si="29"/>
        <v>0</v>
      </c>
      <c r="I62" s="47">
        <f t="shared" si="29"/>
        <v>0</v>
      </c>
    </row>
    <row r="63" spans="1:9" ht="14.25" customHeight="1">
      <c r="A63" s="734" t="s">
        <v>279</v>
      </c>
      <c r="B63" s="708" t="s">
        <v>111</v>
      </c>
      <c r="C63" s="695">
        <v>1</v>
      </c>
      <c r="D63" s="30" t="s">
        <v>108</v>
      </c>
      <c r="E63" s="30" t="s">
        <v>99</v>
      </c>
      <c r="F63" s="30" t="s">
        <v>181</v>
      </c>
      <c r="G63" s="35"/>
      <c r="H63" s="35"/>
      <c r="I63" s="53"/>
    </row>
    <row r="64" spans="1:9" ht="14.25" customHeight="1">
      <c r="A64" s="736"/>
      <c r="B64" s="709"/>
      <c r="C64" s="697"/>
      <c r="D64" s="35" t="s">
        <v>70</v>
      </c>
      <c r="E64" s="36">
        <v>1</v>
      </c>
      <c r="F64" s="36">
        <v>0.5</v>
      </c>
      <c r="G64" s="35"/>
      <c r="H64" s="35"/>
      <c r="I64" s="53"/>
    </row>
    <row r="65" spans="1:10" ht="14.25" customHeight="1">
      <c r="A65" s="737" t="s">
        <v>164</v>
      </c>
      <c r="B65" s="708" t="s">
        <v>175</v>
      </c>
      <c r="C65" s="703">
        <v>8</v>
      </c>
      <c r="D65" s="30" t="s">
        <v>98</v>
      </c>
      <c r="E65" s="634">
        <v>10</v>
      </c>
      <c r="F65" s="634">
        <v>8</v>
      </c>
      <c r="G65" s="634">
        <v>6</v>
      </c>
      <c r="H65" s="635">
        <v>4</v>
      </c>
      <c r="I65" s="42"/>
    </row>
    <row r="66" spans="1:10" ht="14.25" customHeight="1">
      <c r="A66" s="715"/>
      <c r="B66" s="733"/>
      <c r="C66" s="704"/>
      <c r="D66" s="35" t="s">
        <v>70</v>
      </c>
      <c r="E66" s="43">
        <f>$C$65*1</f>
        <v>8</v>
      </c>
      <c r="F66" s="43">
        <f>$C$65*0.9</f>
        <v>7.2</v>
      </c>
      <c r="G66" s="43">
        <f>$C$65*0.8</f>
        <v>6.4</v>
      </c>
      <c r="H66" s="44">
        <f>$C$65*0.6</f>
        <v>4.8</v>
      </c>
      <c r="I66" s="44"/>
    </row>
    <row r="67" spans="1:10" ht="14.25" customHeight="1">
      <c r="A67" s="715"/>
      <c r="B67" s="733"/>
      <c r="C67" s="704"/>
      <c r="D67" s="701" t="s">
        <v>266</v>
      </c>
      <c r="E67" s="636">
        <v>1</v>
      </c>
      <c r="F67" s="318">
        <v>10</v>
      </c>
      <c r="G67" s="318">
        <v>20</v>
      </c>
      <c r="H67" s="45"/>
      <c r="I67" s="45"/>
    </row>
    <row r="68" spans="1:10" ht="14.25" customHeight="1">
      <c r="A68" s="715"/>
      <c r="B68" s="709"/>
      <c r="C68" s="705"/>
      <c r="D68" s="702"/>
      <c r="E68" s="317">
        <v>0.7</v>
      </c>
      <c r="F68" s="317">
        <v>1</v>
      </c>
      <c r="G68" s="317">
        <v>1.3</v>
      </c>
      <c r="H68" s="45"/>
      <c r="I68" s="45"/>
    </row>
    <row r="69" spans="1:10" ht="14.25" customHeight="1">
      <c r="A69" s="715"/>
      <c r="B69" s="701" t="s">
        <v>176</v>
      </c>
      <c r="C69" s="698">
        <v>7</v>
      </c>
      <c r="D69" s="276">
        <v>2.5</v>
      </c>
      <c r="E69" s="276">
        <v>2</v>
      </c>
      <c r="F69" s="276">
        <v>1.5</v>
      </c>
      <c r="G69" s="276">
        <v>1</v>
      </c>
      <c r="H69" s="276">
        <v>0.5</v>
      </c>
      <c r="I69" s="277">
        <v>0.5</v>
      </c>
    </row>
    <row r="70" spans="1:10" ht="14.25" customHeight="1">
      <c r="A70" s="715"/>
      <c r="B70" s="702"/>
      <c r="C70" s="698"/>
      <c r="D70" s="43">
        <f>$C$69</f>
        <v>7</v>
      </c>
      <c r="E70" s="43">
        <f>$C$69*0.9</f>
        <v>6.3</v>
      </c>
      <c r="F70" s="43">
        <f>$C$69*0.8</f>
        <v>5.6000000000000005</v>
      </c>
      <c r="G70" s="43">
        <f>$C$69*0.7</f>
        <v>4.8999999999999995</v>
      </c>
      <c r="H70" s="43">
        <f>$C$69*0.6</f>
        <v>4.2</v>
      </c>
      <c r="I70" s="43">
        <f>$C$69*0.5</f>
        <v>3.5</v>
      </c>
    </row>
    <row r="71" spans="1:10" ht="14.25" customHeight="1">
      <c r="A71" s="734" t="s">
        <v>82</v>
      </c>
      <c r="B71" s="708" t="s">
        <v>103</v>
      </c>
      <c r="C71" s="695">
        <v>7</v>
      </c>
      <c r="D71" s="30" t="s">
        <v>123</v>
      </c>
      <c r="E71" s="51">
        <v>1</v>
      </c>
      <c r="F71" s="52">
        <v>12</v>
      </c>
      <c r="G71" s="49" t="s">
        <v>92</v>
      </c>
      <c r="H71" s="49"/>
      <c r="I71" s="45"/>
    </row>
    <row r="72" spans="1:10" ht="14.25" customHeight="1">
      <c r="A72" s="735"/>
      <c r="B72" s="709"/>
      <c r="C72" s="696"/>
      <c r="D72" s="49" t="s">
        <v>100</v>
      </c>
      <c r="E72" s="36">
        <v>-0.7</v>
      </c>
      <c r="F72" s="52">
        <f>12*-0.7</f>
        <v>-8.3999999999999986</v>
      </c>
      <c r="G72" s="49"/>
      <c r="H72" s="35"/>
      <c r="I72" s="53"/>
    </row>
    <row r="73" spans="1:10" ht="14.25" customHeight="1">
      <c r="A73" s="735"/>
      <c r="B73" s="708" t="s">
        <v>104</v>
      </c>
      <c r="C73" s="696"/>
      <c r="D73" s="30" t="s">
        <v>123</v>
      </c>
      <c r="E73" s="51">
        <v>3</v>
      </c>
      <c r="F73" s="52">
        <v>12</v>
      </c>
      <c r="G73" s="49"/>
      <c r="H73" s="54"/>
      <c r="I73" s="55"/>
    </row>
    <row r="74" spans="1:10" ht="14.25" customHeight="1">
      <c r="A74" s="735"/>
      <c r="B74" s="709"/>
      <c r="C74" s="696"/>
      <c r="D74" s="49" t="s">
        <v>100</v>
      </c>
      <c r="E74" s="36">
        <v>-0.7</v>
      </c>
      <c r="F74" s="52">
        <f>4*-0.7</f>
        <v>-2.8</v>
      </c>
      <c r="G74" s="49"/>
      <c r="H74" s="35"/>
      <c r="I74" s="53"/>
    </row>
    <row r="75" spans="1:10" ht="14.25" customHeight="1">
      <c r="A75" s="735"/>
      <c r="B75" s="732" t="s">
        <v>66</v>
      </c>
      <c r="C75" s="696"/>
      <c r="D75" s="30" t="s">
        <v>72</v>
      </c>
      <c r="E75" s="30" t="s">
        <v>331</v>
      </c>
      <c r="F75" s="30" t="s">
        <v>332</v>
      </c>
      <c r="G75" s="30" t="s">
        <v>333</v>
      </c>
      <c r="H75" s="30" t="s">
        <v>334</v>
      </c>
      <c r="I75" s="30" t="s">
        <v>335</v>
      </c>
      <c r="J75" s="30" t="s">
        <v>330</v>
      </c>
    </row>
    <row r="76" spans="1:10" ht="14.25" customHeight="1">
      <c r="A76" s="735"/>
      <c r="B76" s="732"/>
      <c r="C76" s="697"/>
      <c r="D76" s="49" t="s">
        <v>70</v>
      </c>
      <c r="E76" s="36">
        <v>0.2</v>
      </c>
      <c r="F76" s="36">
        <v>0.5</v>
      </c>
      <c r="G76" s="36">
        <v>1</v>
      </c>
      <c r="H76" s="36">
        <v>2</v>
      </c>
      <c r="I76" s="40">
        <v>3</v>
      </c>
      <c r="J76" s="40">
        <v>5</v>
      </c>
    </row>
    <row r="77" spans="1:10" ht="21" customHeight="1">
      <c r="A77" s="735"/>
      <c r="B77" s="708" t="s">
        <v>124</v>
      </c>
      <c r="C77" s="695">
        <v>3</v>
      </c>
      <c r="D77" s="30" t="s">
        <v>129</v>
      </c>
      <c r="E77" s="30" t="s">
        <v>125</v>
      </c>
      <c r="F77" s="30" t="s">
        <v>165</v>
      </c>
      <c r="G77" s="30" t="s">
        <v>167</v>
      </c>
      <c r="H77" s="30" t="s">
        <v>177</v>
      </c>
      <c r="I77" s="31" t="s">
        <v>115</v>
      </c>
    </row>
    <row r="78" spans="1:10" ht="21" customHeight="1">
      <c r="A78" s="735"/>
      <c r="B78" s="733"/>
      <c r="C78" s="696"/>
      <c r="D78" s="30" t="s">
        <v>130</v>
      </c>
      <c r="E78" s="30" t="s">
        <v>126</v>
      </c>
      <c r="F78" s="30" t="s">
        <v>166</v>
      </c>
      <c r="G78" s="30" t="s">
        <v>168</v>
      </c>
      <c r="H78" s="30" t="s">
        <v>127</v>
      </c>
      <c r="I78" s="31" t="s">
        <v>115</v>
      </c>
    </row>
    <row r="79" spans="1:10" ht="21" customHeight="1">
      <c r="A79" s="735"/>
      <c r="B79" s="733"/>
      <c r="C79" s="696"/>
      <c r="D79" s="30" t="s">
        <v>131</v>
      </c>
      <c r="E79" s="30" t="s">
        <v>125</v>
      </c>
      <c r="F79" s="30" t="s">
        <v>165</v>
      </c>
      <c r="G79" s="30" t="s">
        <v>167</v>
      </c>
      <c r="H79" s="30" t="s">
        <v>128</v>
      </c>
      <c r="I79" s="31" t="s">
        <v>115</v>
      </c>
    </row>
    <row r="80" spans="1:10" ht="14.25" customHeight="1">
      <c r="A80" s="736"/>
      <c r="B80" s="709"/>
      <c r="C80" s="697"/>
      <c r="D80" s="49" t="s">
        <v>70</v>
      </c>
      <c r="E80" s="36">
        <f>C77</f>
        <v>3</v>
      </c>
      <c r="F80" s="36">
        <f>$C$77*0.9</f>
        <v>2.7</v>
      </c>
      <c r="G80" s="36">
        <f>$C$77*0.8</f>
        <v>2.4000000000000004</v>
      </c>
      <c r="H80" s="36">
        <f>$C$77*0.7</f>
        <v>2.0999999999999996</v>
      </c>
      <c r="I80" s="40">
        <v>0</v>
      </c>
    </row>
    <row r="81" spans="1:10" ht="14.25" customHeight="1">
      <c r="A81" s="737" t="s">
        <v>105</v>
      </c>
      <c r="B81" s="708" t="s">
        <v>106</v>
      </c>
      <c r="C81" s="695">
        <v>2</v>
      </c>
      <c r="D81" s="30" t="s">
        <v>74</v>
      </c>
      <c r="E81" s="30" t="s">
        <v>97</v>
      </c>
      <c r="F81" s="30" t="s">
        <v>107</v>
      </c>
      <c r="G81" s="30" t="s">
        <v>83</v>
      </c>
      <c r="H81" s="49"/>
      <c r="I81" s="45"/>
    </row>
    <row r="82" spans="1:10" ht="14.25" customHeight="1">
      <c r="A82" s="715"/>
      <c r="B82" s="733"/>
      <c r="C82" s="696"/>
      <c r="D82" s="49" t="s">
        <v>70</v>
      </c>
      <c r="E82" s="36">
        <v>1</v>
      </c>
      <c r="F82" s="36">
        <v>0.6</v>
      </c>
      <c r="G82" s="36">
        <v>0.3</v>
      </c>
      <c r="H82" s="49"/>
      <c r="I82" s="45"/>
    </row>
    <row r="83" spans="1:10" ht="14.25" customHeight="1">
      <c r="A83" s="715"/>
      <c r="B83" s="733"/>
      <c r="C83" s="696"/>
      <c r="D83" s="30" t="s">
        <v>74</v>
      </c>
      <c r="E83" s="30" t="s">
        <v>93</v>
      </c>
      <c r="F83" s="30" t="s">
        <v>95</v>
      </c>
      <c r="G83" s="30" t="s">
        <v>96</v>
      </c>
      <c r="H83" s="49"/>
      <c r="I83" s="45"/>
    </row>
    <row r="84" spans="1:10" ht="14.25" customHeight="1">
      <c r="A84" s="715"/>
      <c r="B84" s="733"/>
      <c r="C84" s="696"/>
      <c r="D84" s="35" t="s">
        <v>122</v>
      </c>
      <c r="E84" s="56">
        <v>1</v>
      </c>
      <c r="F84" s="56">
        <v>0.8</v>
      </c>
      <c r="G84" s="56">
        <v>0.6</v>
      </c>
      <c r="H84" s="49"/>
      <c r="I84" s="45"/>
    </row>
    <row r="85" spans="1:10" ht="14.25" customHeight="1">
      <c r="A85" s="715"/>
      <c r="B85" s="709"/>
      <c r="C85" s="697"/>
      <c r="D85" s="35" t="s">
        <v>83</v>
      </c>
      <c r="E85" s="56">
        <v>1</v>
      </c>
      <c r="F85" s="56">
        <v>0.8</v>
      </c>
      <c r="G85" s="57"/>
      <c r="H85" s="49"/>
      <c r="I85" s="45"/>
    </row>
    <row r="86" spans="1:10" ht="14.25" customHeight="1">
      <c r="A86" s="715"/>
      <c r="B86" s="732" t="s">
        <v>73</v>
      </c>
      <c r="C86" s="723">
        <v>10</v>
      </c>
      <c r="D86" s="30" t="s">
        <v>81</v>
      </c>
      <c r="E86" s="58">
        <v>0.03</v>
      </c>
      <c r="F86" s="58">
        <v>2.5000000000000001E-2</v>
      </c>
      <c r="G86" s="58">
        <v>0.02</v>
      </c>
      <c r="H86" s="58">
        <v>1.4999999999999999E-2</v>
      </c>
      <c r="I86" s="59">
        <v>1.4999999999999999E-2</v>
      </c>
    </row>
    <row r="87" spans="1:10" ht="14.25" customHeight="1">
      <c r="A87" s="715"/>
      <c r="B87" s="732"/>
      <c r="C87" s="723"/>
      <c r="D87" s="49" t="s">
        <v>70</v>
      </c>
      <c r="E87" s="36">
        <f>C86</f>
        <v>10</v>
      </c>
      <c r="F87" s="36">
        <f>$C$86*0.9</f>
        <v>9</v>
      </c>
      <c r="G87" s="36">
        <f>$C$86*0.8</f>
        <v>8</v>
      </c>
      <c r="H87" s="36">
        <f>$C$86*0.7</f>
        <v>7</v>
      </c>
      <c r="I87" s="40">
        <f>$C$86*0.6</f>
        <v>6</v>
      </c>
    </row>
    <row r="88" spans="1:10" ht="14.25" customHeight="1">
      <c r="A88" s="715"/>
      <c r="B88" s="708" t="s">
        <v>178</v>
      </c>
      <c r="C88" s="695">
        <v>3</v>
      </c>
      <c r="D88" s="30" t="s">
        <v>74</v>
      </c>
      <c r="E88" s="30" t="s">
        <v>97</v>
      </c>
      <c r="F88" s="30" t="s">
        <v>107</v>
      </c>
      <c r="G88" s="30" t="s">
        <v>83</v>
      </c>
      <c r="H88" s="49"/>
      <c r="I88" s="45"/>
    </row>
    <row r="89" spans="1:10" ht="14.25" customHeight="1">
      <c r="A89" s="715"/>
      <c r="B89" s="733"/>
      <c r="C89" s="696"/>
      <c r="D89" s="49" t="s">
        <v>70</v>
      </c>
      <c r="E89" s="36">
        <v>1</v>
      </c>
      <c r="F89" s="36">
        <v>0.6</v>
      </c>
      <c r="G89" s="36">
        <v>0.3</v>
      </c>
      <c r="H89" s="49"/>
      <c r="I89" s="45"/>
    </row>
    <row r="90" spans="1:10" ht="14.25" customHeight="1">
      <c r="A90" s="715"/>
      <c r="B90" s="733"/>
      <c r="C90" s="696"/>
      <c r="D90" s="30" t="s">
        <v>74</v>
      </c>
      <c r="E90" s="30" t="s">
        <v>93</v>
      </c>
      <c r="F90" s="30" t="s">
        <v>95</v>
      </c>
      <c r="G90" s="30" t="s">
        <v>96</v>
      </c>
      <c r="H90" s="49"/>
      <c r="I90" s="45"/>
    </row>
    <row r="91" spans="1:10" ht="14.25" customHeight="1">
      <c r="A91" s="715"/>
      <c r="B91" s="733"/>
      <c r="C91" s="696"/>
      <c r="D91" s="35" t="s">
        <v>122</v>
      </c>
      <c r="E91" s="56">
        <v>1</v>
      </c>
      <c r="F91" s="56">
        <v>0.8</v>
      </c>
      <c r="G91" s="56">
        <v>0.6</v>
      </c>
      <c r="H91" s="49"/>
      <c r="I91" s="45"/>
    </row>
    <row r="92" spans="1:10" ht="14.25" customHeight="1">
      <c r="A92" s="715"/>
      <c r="B92" s="733"/>
      <c r="C92" s="696"/>
      <c r="D92" s="35" t="s">
        <v>83</v>
      </c>
      <c r="E92" s="56">
        <v>1</v>
      </c>
      <c r="F92" s="56">
        <v>0.8</v>
      </c>
      <c r="G92" s="57"/>
      <c r="H92" s="49"/>
      <c r="I92" s="45"/>
    </row>
    <row r="93" spans="1:10" ht="14.25" customHeight="1">
      <c r="A93" s="715"/>
      <c r="B93" s="733"/>
      <c r="C93" s="696"/>
      <c r="D93" s="30" t="s">
        <v>161</v>
      </c>
      <c r="E93" s="60">
        <v>1</v>
      </c>
      <c r="F93" s="60">
        <v>0.9</v>
      </c>
      <c r="G93" s="60">
        <v>0.8</v>
      </c>
      <c r="H93" s="60">
        <v>0.7</v>
      </c>
      <c r="I93" s="61">
        <v>0.6</v>
      </c>
    </row>
    <row r="94" spans="1:10" ht="14.25" customHeight="1">
      <c r="A94" s="715"/>
      <c r="B94" s="733"/>
      <c r="C94" s="696"/>
      <c r="D94" s="35" t="s">
        <v>179</v>
      </c>
      <c r="E94" s="62">
        <v>5</v>
      </c>
      <c r="F94" s="62">
        <v>4</v>
      </c>
      <c r="G94" s="62">
        <v>3</v>
      </c>
      <c r="H94" s="62">
        <v>2</v>
      </c>
      <c r="I94" s="63">
        <v>1</v>
      </c>
    </row>
    <row r="95" spans="1:10" ht="14.25" customHeight="1">
      <c r="A95" s="715"/>
      <c r="B95" s="733"/>
      <c r="C95" s="696"/>
      <c r="D95" s="35" t="s">
        <v>180</v>
      </c>
      <c r="E95" s="62">
        <v>20</v>
      </c>
      <c r="F95" s="62">
        <v>18</v>
      </c>
      <c r="G95" s="62">
        <v>16</v>
      </c>
      <c r="H95" s="64">
        <v>14</v>
      </c>
      <c r="I95" s="65">
        <v>12</v>
      </c>
      <c r="J95" s="315"/>
    </row>
    <row r="96" spans="1:10" ht="14.25" customHeight="1">
      <c r="A96" s="715"/>
      <c r="B96" s="709"/>
      <c r="C96" s="697"/>
      <c r="D96" s="699" t="s">
        <v>162</v>
      </c>
      <c r="E96" s="700"/>
      <c r="F96" s="700"/>
      <c r="G96" s="700"/>
      <c r="H96" s="700"/>
      <c r="I96" s="700"/>
    </row>
    <row r="97" spans="1:9" ht="14.25" customHeight="1">
      <c r="A97" s="734" t="s">
        <v>109</v>
      </c>
      <c r="B97" s="370" t="s">
        <v>65</v>
      </c>
      <c r="C97" s="371">
        <v>3</v>
      </c>
      <c r="D97" s="372" t="s">
        <v>275</v>
      </c>
      <c r="E97" s="373">
        <f>$C$97*1</f>
        <v>3</v>
      </c>
      <c r="F97" s="724" t="s">
        <v>273</v>
      </c>
      <c r="G97" s="725"/>
      <c r="H97" s="725"/>
      <c r="I97" s="725"/>
    </row>
    <row r="98" spans="1:9" ht="14.25" customHeight="1">
      <c r="A98" s="735"/>
      <c r="B98" s="708" t="s">
        <v>274</v>
      </c>
      <c r="C98" s="695">
        <v>4</v>
      </c>
      <c r="D98" s="49" t="str">
        <f>D58</f>
        <v>전산처리</v>
      </c>
      <c r="E98" s="47">
        <f>$C$98*C3</f>
        <v>4</v>
      </c>
      <c r="F98" s="726"/>
      <c r="G98" s="727"/>
      <c r="H98" s="727"/>
      <c r="I98" s="727"/>
    </row>
    <row r="99" spans="1:9" ht="14.25" customHeight="1">
      <c r="A99" s="735"/>
      <c r="B99" s="733"/>
      <c r="C99" s="696"/>
      <c r="D99" s="49" t="str">
        <f>D59</f>
        <v>측량 및 계측</v>
      </c>
      <c r="E99" s="47">
        <f>$C$98*C4</f>
        <v>0</v>
      </c>
      <c r="F99" s="728" t="s">
        <v>463</v>
      </c>
      <c r="G99" s="729"/>
      <c r="H99" s="729"/>
      <c r="I99" s="729"/>
    </row>
    <row r="100" spans="1:9" ht="14.25" customHeight="1">
      <c r="A100" s="735"/>
      <c r="B100" s="733"/>
      <c r="C100" s="696"/>
      <c r="D100" s="49">
        <f>D60</f>
        <v>0</v>
      </c>
      <c r="E100" s="47">
        <f t="shared" ref="E100:E101" si="30">$C$98*C5</f>
        <v>0</v>
      </c>
      <c r="F100" s="728"/>
      <c r="G100" s="729"/>
      <c r="H100" s="729"/>
      <c r="I100" s="729"/>
    </row>
    <row r="101" spans="1:9" ht="14.25" customHeight="1">
      <c r="A101" s="735"/>
      <c r="B101" s="733"/>
      <c r="C101" s="696"/>
      <c r="D101" s="49">
        <f>D61</f>
        <v>0</v>
      </c>
      <c r="E101" s="47">
        <f t="shared" si="30"/>
        <v>0</v>
      </c>
      <c r="F101" s="728"/>
      <c r="G101" s="729"/>
      <c r="H101" s="729"/>
      <c r="I101" s="729"/>
    </row>
    <row r="102" spans="1:9" ht="14.25" customHeight="1">
      <c r="A102" s="735"/>
      <c r="B102" s="708" t="s">
        <v>641</v>
      </c>
      <c r="C102" s="695">
        <v>3</v>
      </c>
      <c r="D102" s="671" t="str">
        <f>D3</f>
        <v>전산처리</v>
      </c>
      <c r="E102" s="47">
        <f>$C$102*E3</f>
        <v>1.5</v>
      </c>
      <c r="F102" s="674"/>
      <c r="G102" s="675"/>
      <c r="H102" s="675"/>
      <c r="I102" s="675"/>
    </row>
    <row r="103" spans="1:9" ht="14.25" customHeight="1">
      <c r="A103" s="735"/>
      <c r="B103" s="733"/>
      <c r="C103" s="696"/>
      <c r="D103" s="671" t="str">
        <f t="shared" ref="D103:D105" si="31">D4</f>
        <v>측량 및 계측</v>
      </c>
      <c r="E103" s="47">
        <f t="shared" ref="E103:E105" si="32">$C$102*E4</f>
        <v>1.5</v>
      </c>
      <c r="F103" s="674"/>
      <c r="G103" s="675"/>
      <c r="H103" s="675"/>
      <c r="I103" s="675"/>
    </row>
    <row r="104" spans="1:9" ht="14.25" customHeight="1">
      <c r="A104" s="735"/>
      <c r="B104" s="733"/>
      <c r="C104" s="696"/>
      <c r="D104" s="671">
        <f t="shared" si="31"/>
        <v>0</v>
      </c>
      <c r="E104" s="47">
        <f t="shared" si="32"/>
        <v>0</v>
      </c>
      <c r="F104" s="674"/>
      <c r="G104" s="675"/>
      <c r="H104" s="675"/>
      <c r="I104" s="675"/>
    </row>
    <row r="105" spans="1:9" ht="14.25" customHeight="1">
      <c r="A105" s="735"/>
      <c r="B105" s="733"/>
      <c r="C105" s="696"/>
      <c r="D105" s="671">
        <f t="shared" si="31"/>
        <v>0</v>
      </c>
      <c r="E105" s="47">
        <f t="shared" si="32"/>
        <v>0</v>
      </c>
      <c r="F105" s="674"/>
      <c r="G105" s="675"/>
      <c r="H105" s="675"/>
      <c r="I105" s="675"/>
    </row>
    <row r="106" spans="1:9" ht="14.25" customHeight="1">
      <c r="A106" s="734" t="s">
        <v>110</v>
      </c>
      <c r="B106" s="708" t="s">
        <v>280</v>
      </c>
      <c r="C106" s="723"/>
      <c r="D106" s="30" t="s">
        <v>281</v>
      </c>
      <c r="E106" s="30" t="s">
        <v>282</v>
      </c>
      <c r="F106" s="370"/>
      <c r="G106" s="370"/>
      <c r="H106" s="370"/>
      <c r="I106" s="370"/>
    </row>
    <row r="107" spans="1:9" ht="14.25" customHeight="1">
      <c r="A107" s="735"/>
      <c r="B107" s="709"/>
      <c r="C107" s="723"/>
      <c r="D107" s="380" t="s">
        <v>283</v>
      </c>
      <c r="E107" s="381" t="s">
        <v>316</v>
      </c>
      <c r="F107" s="378"/>
      <c r="G107" s="378"/>
      <c r="H107" s="378"/>
      <c r="I107" s="378"/>
    </row>
    <row r="108" spans="1:9" ht="14.25" customHeight="1">
      <c r="A108" s="735"/>
      <c r="B108" s="708" t="s">
        <v>649</v>
      </c>
      <c r="C108" s="672"/>
      <c r="D108" s="58">
        <v>0.03</v>
      </c>
      <c r="E108" s="58">
        <v>0.02</v>
      </c>
      <c r="F108" s="58">
        <v>0.01</v>
      </c>
      <c r="G108" s="669"/>
      <c r="H108" s="669"/>
      <c r="I108" s="682"/>
    </row>
    <row r="109" spans="1:9" ht="14.25" customHeight="1">
      <c r="A109" s="736"/>
      <c r="B109" s="709"/>
      <c r="C109" s="672"/>
      <c r="D109" s="380">
        <v>0.3</v>
      </c>
      <c r="E109" s="380">
        <v>0.2</v>
      </c>
      <c r="F109" s="380">
        <v>0.1</v>
      </c>
      <c r="G109" s="669"/>
      <c r="H109" s="669"/>
      <c r="I109" s="682"/>
    </row>
    <row r="110" spans="1:9" ht="14.25" customHeight="1">
      <c r="A110" s="730" t="s">
        <v>75</v>
      </c>
      <c r="B110" s="731"/>
      <c r="C110" s="50">
        <f>SUM(C11:C107)</f>
        <v>100</v>
      </c>
      <c r="D110" s="66"/>
      <c r="E110" s="66"/>
      <c r="F110" s="66"/>
      <c r="G110" s="66"/>
      <c r="H110" s="66"/>
      <c r="I110" s="67"/>
    </row>
    <row r="111" spans="1:9" ht="18.75" customHeight="1">
      <c r="A111" s="68"/>
      <c r="B111" s="68"/>
      <c r="C111" s="69"/>
      <c r="D111" s="68"/>
      <c r="E111" s="68"/>
      <c r="F111" s="68"/>
      <c r="G111" s="68"/>
      <c r="H111" s="68"/>
      <c r="I111" s="68"/>
    </row>
    <row r="112" spans="1:9" s="12" customFormat="1" ht="19.5" customHeight="1">
      <c r="A112" s="68"/>
      <c r="B112" s="68"/>
      <c r="C112" s="69"/>
      <c r="D112" s="68"/>
      <c r="E112" s="68"/>
      <c r="F112" s="68"/>
      <c r="G112" s="68"/>
      <c r="H112" s="68"/>
      <c r="I112" s="68"/>
    </row>
    <row r="113" spans="1:9" s="12" customFormat="1">
      <c r="A113" s="68"/>
      <c r="B113" s="68"/>
      <c r="C113" s="69"/>
      <c r="D113" s="68"/>
      <c r="E113" s="68"/>
      <c r="F113" s="68"/>
      <c r="G113" s="68"/>
      <c r="H113" s="68"/>
      <c r="I113" s="68"/>
    </row>
    <row r="114" spans="1:9" s="12" customFormat="1">
      <c r="A114" s="68"/>
      <c r="B114" s="68"/>
      <c r="C114" s="69"/>
      <c r="D114" s="68"/>
      <c r="E114" s="68"/>
      <c r="F114" s="68"/>
      <c r="G114" s="68"/>
      <c r="H114" s="68"/>
      <c r="I114" s="68"/>
    </row>
    <row r="115" spans="1:9" s="12" customFormat="1">
      <c r="A115" s="68"/>
      <c r="B115" s="68"/>
      <c r="C115" s="69"/>
      <c r="D115" s="68"/>
      <c r="E115" s="68"/>
      <c r="F115" s="68"/>
      <c r="G115" s="68"/>
      <c r="H115" s="68"/>
      <c r="I115" s="68"/>
    </row>
    <row r="116" spans="1:9" s="12" customFormat="1">
      <c r="A116" s="68"/>
      <c r="B116" s="68"/>
      <c r="C116" s="69"/>
      <c r="D116" s="68"/>
      <c r="E116" s="68"/>
      <c r="F116" s="68"/>
      <c r="G116" s="68"/>
      <c r="H116" s="68"/>
      <c r="I116" s="68"/>
    </row>
    <row r="117" spans="1:9" s="12" customFormat="1">
      <c r="A117" s="68"/>
      <c r="B117" s="68"/>
      <c r="C117" s="69"/>
      <c r="D117" s="68"/>
      <c r="E117" s="68"/>
      <c r="F117" s="68"/>
      <c r="G117" s="68"/>
      <c r="H117" s="68"/>
      <c r="I117" s="68"/>
    </row>
    <row r="118" spans="1:9" s="12" customFormat="1">
      <c r="A118" s="68"/>
      <c r="B118" s="68"/>
      <c r="C118" s="69"/>
      <c r="D118" s="68"/>
      <c r="E118" s="68"/>
      <c r="F118" s="68"/>
      <c r="G118" s="68"/>
      <c r="H118" s="68"/>
      <c r="I118" s="68"/>
    </row>
    <row r="119" spans="1:9" s="12" customFormat="1">
      <c r="A119" s="68"/>
      <c r="B119" s="68"/>
      <c r="C119" s="69"/>
      <c r="D119" s="68"/>
      <c r="E119" s="68"/>
      <c r="F119" s="68"/>
      <c r="G119" s="68"/>
      <c r="H119" s="68"/>
      <c r="I119" s="68"/>
    </row>
    <row r="120" spans="1:9" s="12" customFormat="1">
      <c r="A120" s="68"/>
      <c r="B120" s="68"/>
      <c r="C120" s="69"/>
      <c r="D120" s="68"/>
      <c r="E120" s="68"/>
      <c r="F120" s="68"/>
      <c r="G120" s="68"/>
      <c r="H120" s="68"/>
      <c r="I120" s="68"/>
    </row>
    <row r="121" spans="1:9" s="12" customFormat="1">
      <c r="A121" s="68"/>
      <c r="B121" s="68"/>
      <c r="C121" s="69"/>
      <c r="D121" s="68"/>
      <c r="E121" s="68"/>
      <c r="F121" s="68"/>
      <c r="G121" s="68"/>
      <c r="H121" s="68"/>
      <c r="I121" s="68"/>
    </row>
    <row r="122" spans="1:9" s="12" customFormat="1">
      <c r="A122" s="68"/>
      <c r="B122" s="68"/>
      <c r="C122" s="69"/>
      <c r="D122" s="68"/>
      <c r="E122" s="68"/>
      <c r="F122" s="68"/>
      <c r="G122" s="68"/>
      <c r="H122" s="68"/>
      <c r="I122" s="68"/>
    </row>
    <row r="123" spans="1:9" s="12" customFormat="1">
      <c r="A123" s="68"/>
      <c r="B123" s="68"/>
      <c r="C123" s="69"/>
      <c r="D123" s="68"/>
      <c r="E123" s="68"/>
      <c r="F123" s="68"/>
      <c r="G123" s="68"/>
      <c r="H123" s="68"/>
      <c r="I123" s="68"/>
    </row>
    <row r="124" spans="1:9" s="12" customFormat="1">
      <c r="A124" s="68"/>
      <c r="B124" s="68"/>
      <c r="C124" s="69"/>
      <c r="D124" s="68"/>
      <c r="E124" s="68"/>
      <c r="F124" s="68"/>
      <c r="G124" s="68"/>
      <c r="H124" s="68"/>
      <c r="I124" s="68"/>
    </row>
    <row r="125" spans="1:9" s="12" customFormat="1">
      <c r="A125" s="68"/>
      <c r="B125" s="68"/>
      <c r="C125" s="69"/>
      <c r="D125" s="68"/>
      <c r="E125" s="68"/>
      <c r="F125" s="68"/>
      <c r="G125" s="68"/>
      <c r="H125" s="68"/>
      <c r="I125" s="68"/>
    </row>
    <row r="126" spans="1:9" s="12" customFormat="1">
      <c r="A126" s="68"/>
      <c r="B126" s="68"/>
      <c r="C126" s="69"/>
      <c r="D126" s="68"/>
      <c r="E126" s="68"/>
      <c r="F126" s="68"/>
      <c r="G126" s="68"/>
      <c r="H126" s="68"/>
      <c r="I126" s="68"/>
    </row>
    <row r="127" spans="1:9" s="12" customFormat="1">
      <c r="A127" s="68"/>
      <c r="B127" s="68"/>
      <c r="C127" s="69"/>
      <c r="D127" s="68"/>
      <c r="E127" s="68"/>
      <c r="F127" s="68"/>
      <c r="G127" s="68"/>
      <c r="H127" s="68"/>
      <c r="I127" s="68"/>
    </row>
    <row r="128" spans="1:9" s="12" customFormat="1">
      <c r="A128" s="68"/>
      <c r="B128" s="68"/>
      <c r="C128" s="69"/>
      <c r="D128" s="68"/>
      <c r="E128" s="68"/>
      <c r="F128" s="68"/>
      <c r="G128" s="68"/>
      <c r="H128" s="68"/>
      <c r="I128" s="68"/>
    </row>
    <row r="129" spans="1:9" s="12" customFormat="1">
      <c r="A129" s="68"/>
      <c r="B129" s="68"/>
      <c r="C129" s="69"/>
      <c r="D129" s="68"/>
      <c r="E129" s="68"/>
      <c r="F129" s="68"/>
      <c r="G129" s="68"/>
      <c r="H129" s="68"/>
      <c r="I129" s="68"/>
    </row>
    <row r="130" spans="1:9" s="12" customFormat="1">
      <c r="A130" s="68"/>
      <c r="B130" s="68"/>
      <c r="C130" s="69"/>
      <c r="D130" s="68"/>
      <c r="E130" s="68"/>
      <c r="F130" s="68"/>
      <c r="G130" s="68"/>
      <c r="H130" s="68"/>
      <c r="I130" s="68"/>
    </row>
    <row r="131" spans="1:9" s="12" customFormat="1">
      <c r="A131" s="68"/>
      <c r="B131" s="68"/>
      <c r="C131" s="69"/>
      <c r="D131" s="68"/>
      <c r="E131" s="68"/>
      <c r="F131" s="68"/>
      <c r="G131" s="68"/>
      <c r="H131" s="68"/>
      <c r="I131" s="68"/>
    </row>
    <row r="132" spans="1:9" s="12" customFormat="1">
      <c r="A132" s="68"/>
      <c r="B132" s="68"/>
      <c r="C132" s="69"/>
      <c r="D132" s="68"/>
      <c r="E132" s="68"/>
      <c r="F132" s="68"/>
      <c r="G132" s="68"/>
      <c r="H132" s="68"/>
      <c r="I132" s="68"/>
    </row>
    <row r="133" spans="1:9" s="12" customFormat="1">
      <c r="A133" s="68"/>
      <c r="B133" s="68"/>
      <c r="C133" s="69"/>
      <c r="D133" s="68"/>
      <c r="E133" s="68"/>
      <c r="F133" s="68"/>
      <c r="G133" s="68"/>
      <c r="H133" s="68"/>
      <c r="I133" s="68"/>
    </row>
    <row r="134" spans="1:9" s="12" customFormat="1">
      <c r="A134" s="27"/>
      <c r="B134" s="27"/>
      <c r="C134" s="70"/>
      <c r="D134" s="27"/>
      <c r="E134" s="27"/>
      <c r="F134" s="27"/>
      <c r="G134" s="27"/>
      <c r="H134" s="27"/>
      <c r="I134" s="27"/>
    </row>
  </sheetData>
  <sheetProtection selectLockedCells="1"/>
  <mergeCells count="71">
    <mergeCell ref="A24:A30"/>
    <mergeCell ref="A17:A23"/>
    <mergeCell ref="B17:B23"/>
    <mergeCell ref="B24:B30"/>
    <mergeCell ref="A31:A34"/>
    <mergeCell ref="B31:B32"/>
    <mergeCell ref="B33:B34"/>
    <mergeCell ref="B63:B64"/>
    <mergeCell ref="B56:B62"/>
    <mergeCell ref="B42:B48"/>
    <mergeCell ref="A49:A62"/>
    <mergeCell ref="B86:B87"/>
    <mergeCell ref="A35:A48"/>
    <mergeCell ref="A63:A64"/>
    <mergeCell ref="B35:B41"/>
    <mergeCell ref="B49:B55"/>
    <mergeCell ref="B69:B70"/>
    <mergeCell ref="A65:A70"/>
    <mergeCell ref="B65:B68"/>
    <mergeCell ref="A110:B110"/>
    <mergeCell ref="B75:B76"/>
    <mergeCell ref="B106:B107"/>
    <mergeCell ref="B77:B80"/>
    <mergeCell ref="B81:B85"/>
    <mergeCell ref="A71:A80"/>
    <mergeCell ref="A81:A96"/>
    <mergeCell ref="B73:B74"/>
    <mergeCell ref="B98:B101"/>
    <mergeCell ref="B88:B96"/>
    <mergeCell ref="B71:B72"/>
    <mergeCell ref="A97:A105"/>
    <mergeCell ref="B102:B105"/>
    <mergeCell ref="A106:A109"/>
    <mergeCell ref="B108:B109"/>
    <mergeCell ref="F97:I98"/>
    <mergeCell ref="F101:I101"/>
    <mergeCell ref="F100:I100"/>
    <mergeCell ref="F99:I99"/>
    <mergeCell ref="C106:C107"/>
    <mergeCell ref="C98:C101"/>
    <mergeCell ref="C102:C105"/>
    <mergeCell ref="A1:D1"/>
    <mergeCell ref="B13:B14"/>
    <mergeCell ref="A3:A9"/>
    <mergeCell ref="F1:G1"/>
    <mergeCell ref="A11:A16"/>
    <mergeCell ref="B11:B12"/>
    <mergeCell ref="C11:C12"/>
    <mergeCell ref="B15:B16"/>
    <mergeCell ref="C13:C14"/>
    <mergeCell ref="C15:C16"/>
    <mergeCell ref="F3:F9"/>
    <mergeCell ref="G2:H2"/>
    <mergeCell ref="D96:I96"/>
    <mergeCell ref="D67:D68"/>
    <mergeCell ref="C49:C55"/>
    <mergeCell ref="C31:C32"/>
    <mergeCell ref="C63:C64"/>
    <mergeCell ref="C65:C68"/>
    <mergeCell ref="C56:C62"/>
    <mergeCell ref="C88:C96"/>
    <mergeCell ref="C69:C70"/>
    <mergeCell ref="C81:C85"/>
    <mergeCell ref="C77:C80"/>
    <mergeCell ref="C71:C76"/>
    <mergeCell ref="C86:C87"/>
    <mergeCell ref="C17:C23"/>
    <mergeCell ref="C35:C41"/>
    <mergeCell ref="C24:C30"/>
    <mergeCell ref="C42:C48"/>
    <mergeCell ref="C33:C34"/>
  </mergeCells>
  <phoneticPr fontId="2" type="noConversion"/>
  <printOptions horizontalCentered="1"/>
  <pageMargins left="0.74803149606299213" right="0.74803149606299213" top="0.6692913385826772" bottom="0.31496062992125984" header="0.51181102362204722" footer="0.51181102362204722"/>
  <pageSetup paperSize="9" scale="64" fitToHeight="2" orientation="landscape" horizontalDpi="300" verticalDpi="300" r:id="rId1"/>
  <headerFooter alignWithMargins="0"/>
  <rowBreaks count="1" manualBreakCount="1">
    <brk id="4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 enableFormatConditionsCalculation="0">
    <tabColor indexed="10"/>
    <pageSetUpPr fitToPage="1"/>
  </sheetPr>
  <dimension ref="A1:M35"/>
  <sheetViews>
    <sheetView view="pageBreakPreview" zoomScale="85" zoomScaleSheetLayoutView="55" workbookViewId="0">
      <selection activeCell="E35" sqref="E35"/>
    </sheetView>
  </sheetViews>
  <sheetFormatPr defaultRowHeight="17.100000000000001" customHeight="1"/>
  <cols>
    <col min="1" max="1" width="1.6640625" style="76" customWidth="1"/>
    <col min="2" max="2" width="2.21875" style="76" customWidth="1"/>
    <col min="3" max="3" width="19.77734375" style="76" customWidth="1"/>
    <col min="4" max="4" width="15.77734375" style="76" customWidth="1"/>
    <col min="5" max="5" width="9.33203125" style="76" customWidth="1"/>
    <col min="6" max="7" width="9.5546875" style="76" bestFit="1" customWidth="1"/>
    <col min="8" max="8" width="8.88671875" style="76" bestFit="1"/>
    <col min="9" max="9" width="5.88671875" style="3" customWidth="1"/>
    <col min="10" max="10" width="5.6640625" style="3" customWidth="1"/>
    <col min="11" max="11" width="10.77734375" style="3" customWidth="1"/>
    <col min="12" max="12" width="9.6640625" style="3" customWidth="1"/>
    <col min="13" max="13" width="9.77734375" style="3" customWidth="1"/>
    <col min="14" max="14" width="3.6640625" style="3" bestFit="1" customWidth="1"/>
    <col min="15" max="19" width="3.21875" style="3" bestFit="1" customWidth="1"/>
    <col min="20" max="23" width="3.33203125" style="3" bestFit="1" customWidth="1"/>
    <col min="24" max="43" width="4.44140625" style="3" bestFit="1" customWidth="1"/>
    <col min="44" max="44" width="4.33203125" style="3" bestFit="1" customWidth="1"/>
    <col min="45" max="16384" width="8.88671875" style="3"/>
  </cols>
  <sheetData>
    <row r="1" spans="1:9" s="8" customFormat="1" ht="24" customHeight="1">
      <c r="A1" s="77" t="s">
        <v>187</v>
      </c>
      <c r="B1" s="77"/>
      <c r="C1" s="78"/>
      <c r="D1" s="78"/>
      <c r="E1" s="78"/>
      <c r="F1" s="78"/>
      <c r="G1" s="78"/>
      <c r="H1" s="78"/>
    </row>
    <row r="2" spans="1:9" s="9" customFormat="1" ht="24" customHeight="1">
      <c r="A2" s="79"/>
      <c r="B2" s="111" t="s">
        <v>465</v>
      </c>
      <c r="C2" s="112"/>
      <c r="D2" s="112"/>
      <c r="E2" s="112"/>
      <c r="F2" s="112"/>
      <c r="G2" s="112"/>
      <c r="H2" s="112"/>
    </row>
    <row r="3" spans="1:9" ht="3" customHeight="1">
      <c r="A3" s="73"/>
      <c r="B3" s="112"/>
      <c r="C3" s="112"/>
      <c r="D3" s="112"/>
      <c r="E3" s="112"/>
      <c r="F3" s="112"/>
      <c r="G3" s="112"/>
      <c r="H3" s="112"/>
    </row>
    <row r="4" spans="1:9" ht="17.25" customHeight="1">
      <c r="A4" s="73"/>
      <c r="B4" s="112"/>
      <c r="C4" s="387" t="s">
        <v>285</v>
      </c>
      <c r="D4" s="387" t="s">
        <v>286</v>
      </c>
      <c r="E4" s="387" t="s">
        <v>287</v>
      </c>
      <c r="F4" s="383" t="s">
        <v>288</v>
      </c>
      <c r="G4" s="387" t="s">
        <v>289</v>
      </c>
      <c r="H4" s="73"/>
    </row>
    <row r="5" spans="1:9" ht="17.25" customHeight="1">
      <c r="A5" s="73"/>
      <c r="B5" s="112"/>
      <c r="C5" s="740" t="s">
        <v>290</v>
      </c>
      <c r="D5" s="388" t="s">
        <v>287</v>
      </c>
      <c r="E5" s="389" t="s">
        <v>291</v>
      </c>
      <c r="F5" s="390">
        <v>1</v>
      </c>
      <c r="G5" s="391">
        <f>IF(E5=배점기준!E11,배점기준!$E$12,IF(E5=배점기준!F11,배점기준!$F$12,IF(E5=배점기준!G11,배점기준!$G$12,IF(E5=배점기준!H11,배점기준!$H$12,0))))*F5</f>
        <v>5</v>
      </c>
      <c r="H5" s="73"/>
    </row>
    <row r="6" spans="1:9" ht="17.25" customHeight="1">
      <c r="A6" s="73"/>
      <c r="B6" s="112"/>
      <c r="C6" s="741"/>
      <c r="D6" s="392" t="s">
        <v>292</v>
      </c>
      <c r="E6" s="393">
        <v>0</v>
      </c>
      <c r="F6" s="394"/>
      <c r="G6" s="391">
        <f>E6</f>
        <v>0</v>
      </c>
      <c r="H6" s="73"/>
    </row>
    <row r="7" spans="1:9" ht="17.25" customHeight="1">
      <c r="A7" s="73"/>
      <c r="B7" s="112"/>
      <c r="C7" s="742"/>
      <c r="D7" s="395" t="s">
        <v>293</v>
      </c>
      <c r="E7" s="396">
        <v>0</v>
      </c>
      <c r="F7" s="394"/>
      <c r="G7" s="397">
        <f>E7</f>
        <v>0</v>
      </c>
      <c r="H7" s="73"/>
    </row>
    <row r="8" spans="1:9" ht="17.25" customHeight="1">
      <c r="A8" s="73"/>
      <c r="B8" s="112"/>
      <c r="C8" s="738" t="s">
        <v>294</v>
      </c>
      <c r="D8" s="379" t="s">
        <v>286</v>
      </c>
      <c r="E8" s="480" t="str">
        <f>배점기준!D19</f>
        <v>분석 및 전산처리</v>
      </c>
      <c r="F8" s="489">
        <f>배점기준!D20</f>
        <v>0</v>
      </c>
      <c r="G8" s="489"/>
      <c r="H8" s="387" t="s">
        <v>289</v>
      </c>
    </row>
    <row r="9" spans="1:9" ht="17.25" customHeight="1">
      <c r="A9" s="73"/>
      <c r="B9" s="112"/>
      <c r="C9" s="745"/>
      <c r="D9" s="398" t="s">
        <v>288</v>
      </c>
      <c r="E9" s="399">
        <v>1</v>
      </c>
      <c r="F9" s="400">
        <v>1</v>
      </c>
      <c r="G9" s="400"/>
      <c r="H9" s="748">
        <f>SUM(E11:G11)</f>
        <v>4</v>
      </c>
    </row>
    <row r="10" spans="1:9" ht="17.25" customHeight="1">
      <c r="A10" s="73"/>
      <c r="B10" s="112"/>
      <c r="C10" s="745"/>
      <c r="D10" s="388" t="s">
        <v>287</v>
      </c>
      <c r="E10" s="401" t="s">
        <v>520</v>
      </c>
      <c r="F10" s="402" t="s">
        <v>519</v>
      </c>
      <c r="G10" s="402"/>
      <c r="H10" s="748"/>
    </row>
    <row r="11" spans="1:9" ht="17.25" customHeight="1">
      <c r="A11" s="73"/>
      <c r="B11" s="112"/>
      <c r="C11" s="739"/>
      <c r="D11" s="403" t="s">
        <v>295</v>
      </c>
      <c r="E11" s="404">
        <f>IF(E10="특급",배점기준!$E$19,IF(E10="고급",배점기준!$F$19,IF(E10="중급",배점기준!$G$19,0)))*E9</f>
        <v>4</v>
      </c>
      <c r="F11" s="404">
        <f>IF(F10="특급",배점기준!$E$20,IF(F10="고급",배점기준!$F$20,IF(F10="중급",배점기준!$G$20,0)))*F9</f>
        <v>0</v>
      </c>
      <c r="G11" s="404"/>
      <c r="H11" s="744"/>
    </row>
    <row r="12" spans="1:9" ht="17.25" customHeight="1">
      <c r="A12" s="73"/>
      <c r="B12" s="112"/>
      <c r="C12" s="740" t="s">
        <v>296</v>
      </c>
      <c r="D12" s="405" t="s">
        <v>288</v>
      </c>
      <c r="E12" s="406">
        <v>1</v>
      </c>
      <c r="F12" s="407">
        <v>1</v>
      </c>
      <c r="G12" s="407"/>
      <c r="H12" s="743">
        <f>SUM(E14:G14)</f>
        <v>2</v>
      </c>
    </row>
    <row r="13" spans="1:9" ht="17.25" customHeight="1">
      <c r="B13" s="113"/>
      <c r="C13" s="741"/>
      <c r="D13" s="388" t="s">
        <v>287</v>
      </c>
      <c r="E13" s="401" t="s">
        <v>577</v>
      </c>
      <c r="F13" s="402" t="s">
        <v>577</v>
      </c>
      <c r="G13" s="402"/>
      <c r="H13" s="748"/>
      <c r="I13" s="9"/>
    </row>
    <row r="14" spans="1:9" ht="17.25" customHeight="1">
      <c r="B14" s="112"/>
      <c r="C14" s="742"/>
      <c r="D14" s="408" t="s">
        <v>295</v>
      </c>
      <c r="E14" s="409">
        <f>IF(E13="특급",배점기준!$E$26,IF(E13="고급",배점기준!$F$26,IF(E13="중급",배점기준!$G$26,0)))*E12</f>
        <v>1</v>
      </c>
      <c r="F14" s="410">
        <f>IF(F13="특급",배점기준!$E$27,IF(F13="고급",배점기준!$F$27,IF(F13="중급",배점기준!$G$27,0)))*F12</f>
        <v>1</v>
      </c>
      <c r="G14" s="410"/>
      <c r="H14" s="744"/>
    </row>
    <row r="15" spans="1:9" ht="16.5" customHeight="1">
      <c r="B15" s="114"/>
      <c r="C15" s="6"/>
      <c r="D15" s="73"/>
      <c r="E15" s="73"/>
      <c r="F15" s="73"/>
      <c r="G15" s="73"/>
      <c r="H15" s="73"/>
      <c r="I15" s="7"/>
    </row>
    <row r="16" spans="1:9" ht="16.5" customHeight="1">
      <c r="B16" s="111" t="s">
        <v>466</v>
      </c>
      <c r="C16" s="73"/>
      <c r="D16" s="73"/>
      <c r="E16" s="73"/>
      <c r="F16" s="73"/>
      <c r="G16" s="73"/>
      <c r="H16" s="6"/>
    </row>
    <row r="17" spans="2:13" ht="5.25" customHeight="1">
      <c r="B17" s="112"/>
      <c r="C17" s="106"/>
      <c r="D17" s="73"/>
      <c r="E17" s="73"/>
      <c r="F17" s="73"/>
      <c r="G17" s="73"/>
      <c r="H17" s="73"/>
    </row>
    <row r="18" spans="2:13" ht="17.25" customHeight="1">
      <c r="B18" s="112"/>
      <c r="C18" s="387" t="s">
        <v>285</v>
      </c>
      <c r="D18" s="387" t="s">
        <v>286</v>
      </c>
      <c r="E18" s="387" t="s">
        <v>297</v>
      </c>
      <c r="F18" s="411" t="s">
        <v>289</v>
      </c>
      <c r="G18" s="73"/>
      <c r="H18" s="73"/>
    </row>
    <row r="19" spans="2:13" ht="16.5" customHeight="1">
      <c r="B19" s="112"/>
      <c r="C19" s="740" t="s">
        <v>290</v>
      </c>
      <c r="D19" s="405" t="s">
        <v>298</v>
      </c>
      <c r="E19" s="412">
        <v>33.29</v>
      </c>
      <c r="F19" s="418">
        <f>IF(E19&gt;=배점기준!$E$31,배점기준!$E$32,IF(E19&gt;=배점기준!$F$31,배점기준!$F$32,IF(E19&gt;=배점기준!$G$31,배점기준!$G$32,IF(E19&gt;=배점기준!$H$31,배점기준!$H$32,IF(E19&lt;배점기준!$I$31,배점기준!$I$32)))))*F5</f>
        <v>9</v>
      </c>
      <c r="G19" s="73"/>
      <c r="H19" s="73"/>
    </row>
    <row r="20" spans="2:13" ht="16.5" customHeight="1">
      <c r="B20" s="112"/>
      <c r="C20" s="742"/>
      <c r="D20" s="403" t="s">
        <v>299</v>
      </c>
      <c r="E20" s="520">
        <f>'사업책임기술자(000)'!P35</f>
        <v>1.0799999999999998</v>
      </c>
      <c r="F20" s="521">
        <f>IF(E20&gt;=배점기준!$E$33,배점기준!$E$34,IF(E20&gt;=배점기준!$F$33,배점기준!$F$34,IF(E20&gt;=배점기준!$G$33,배점기준!$G$34,IF(E20&gt;=배점기준!$H$33,배점기준!$H$34,IF(E20&lt;배점기준!$I$33,배점기준!$I$34)))))*F5</f>
        <v>6</v>
      </c>
      <c r="G20" s="73"/>
      <c r="H20" s="73"/>
    </row>
    <row r="21" spans="2:13" ht="16.5" customHeight="1">
      <c r="B21" s="112"/>
      <c r="C21" s="745" t="s">
        <v>294</v>
      </c>
      <c r="D21" s="379" t="s">
        <v>286</v>
      </c>
      <c r="E21" s="480" t="str">
        <f>E8</f>
        <v>분석 및 전산처리</v>
      </c>
      <c r="F21" s="480">
        <f>F8</f>
        <v>0</v>
      </c>
      <c r="G21" s="480"/>
      <c r="H21" s="387" t="s">
        <v>289</v>
      </c>
    </row>
    <row r="22" spans="2:13" ht="16.5" customHeight="1">
      <c r="B22" s="112"/>
      <c r="C22" s="745"/>
      <c r="D22" s="405" t="s">
        <v>298</v>
      </c>
      <c r="E22" s="406">
        <v>17.12</v>
      </c>
      <c r="F22" s="407">
        <v>16.489999999999998</v>
      </c>
      <c r="G22" s="407"/>
      <c r="H22" s="746">
        <f>SUM(E23:G23)</f>
        <v>6</v>
      </c>
      <c r="K22" s="112"/>
      <c r="L22" s="112"/>
    </row>
    <row r="23" spans="2:13" ht="16.5" customHeight="1">
      <c r="B23" s="112"/>
      <c r="C23" s="745"/>
      <c r="D23" s="403" t="s">
        <v>295</v>
      </c>
      <c r="E23" s="413">
        <f>IF(E22&gt;=배점기준!$E$35,배점기준!$E$37,IF(E22&gt;=배점기준!$F$35,배점기준!$F$37,IF(E22&gt;=배점기준!$G$35,배점기준!$G$37,IF(E22&gt;=배점기준!$H$35,배점기준!$H$37,IF(E22&lt;배점기준!$I$35,배점기준!$I$37)))))*E9</f>
        <v>6</v>
      </c>
      <c r="F23" s="414">
        <f>IF(F22&gt;=배점기준!$E$35,배점기준!$E$38,IF(F22&gt;=배점기준!$F$35,배점기준!$F$38,IF(F22&gt;=배점기준!$G$35,배점기준!$G$38,IF(F22&gt;=배점기준!$H$35,배점기준!$H$38,IF(F22&lt;배점기준!$I$35,배점기준!$I$38)))))*F9</f>
        <v>0</v>
      </c>
      <c r="G23" s="414"/>
      <c r="H23" s="747"/>
      <c r="M23" s="473"/>
    </row>
    <row r="24" spans="2:13" ht="16.5" customHeight="1">
      <c r="B24" s="112"/>
      <c r="C24" s="745"/>
      <c r="D24" s="405" t="s">
        <v>299</v>
      </c>
      <c r="E24" s="406">
        <f>'분야1책임자(000)'!P9</f>
        <v>3</v>
      </c>
      <c r="F24" s="406">
        <f>'분야2책임자(000)'!P8</f>
        <v>1.7999999999999998</v>
      </c>
      <c r="G24" s="406"/>
      <c r="H24" s="746">
        <f>SUM(E25:G25)</f>
        <v>4.8999999999999995</v>
      </c>
    </row>
    <row r="25" spans="2:13" ht="16.5" customHeight="1">
      <c r="B25" s="113"/>
      <c r="C25" s="739"/>
      <c r="D25" s="403" t="s">
        <v>295</v>
      </c>
      <c r="E25" s="413">
        <f>IF(E24&gt;=배점기준!$E$42,배점기준!$E$44,IF(E24&gt;=배점기준!$F$42,배점기준!$F$44,IF(E24&gt;=배점기준!$G$42,배점기준!$G$44,IF(E24&gt;=배점기준!$H$42,배점기준!$H$44,IF(E24&lt;배점기준!$I$42,배점기준!$I$44)))))*E9</f>
        <v>4.8999999999999995</v>
      </c>
      <c r="F25" s="414">
        <f>IF(F24&gt;=배점기준!$E$42,배점기준!$E$45,IF(F24&gt;=배점기준!$F$42,배점기준!$F$45,IF(F24&gt;=배점기준!$G$42,배점기준!$G$45,IF(F24&gt;=배점기준!$H$42,배점기준!$H$45,IF(F24&lt;배점기준!$I$42,배점기준!$I$45)))))*F9</f>
        <v>0</v>
      </c>
      <c r="G25" s="414"/>
      <c r="H25" s="747"/>
      <c r="I25" s="9"/>
    </row>
    <row r="26" spans="2:13" ht="16.5" customHeight="1">
      <c r="B26" s="114"/>
      <c r="C26" s="740" t="s">
        <v>296</v>
      </c>
      <c r="D26" s="405" t="s">
        <v>298</v>
      </c>
      <c r="E26" s="406">
        <v>27.77</v>
      </c>
      <c r="F26" s="407">
        <v>28.6</v>
      </c>
      <c r="G26" s="407"/>
      <c r="H26" s="743">
        <f>SUM(E27:G27)</f>
        <v>3</v>
      </c>
      <c r="I26" s="7"/>
    </row>
    <row r="27" spans="2:13" ht="16.5" customHeight="1">
      <c r="B27" s="114"/>
      <c r="C27" s="741"/>
      <c r="D27" s="415" t="s">
        <v>295</v>
      </c>
      <c r="E27" s="416">
        <f>IF(E26&gt;=배점기준!$E$49,배점기준!$E$51,IF(E26&gt;=배점기준!$F$49,배점기준!$F$51,IF(E26&gt;=배점기준!$G$49,배점기준!$G$51,IF(E26&gt;=배점기준!$H$49,배점기준!$H$51,배점기준!$I$51))))*E12</f>
        <v>1.5</v>
      </c>
      <c r="F27" s="417">
        <f>IF(F26&gt;=배점기준!$E$49,배점기준!$E$52,IF(F26&gt;=배점기준!$F$49,배점기준!$F$52,IF(F26&gt;=배점기준!$G$49,배점기준!$G$52,IF(F26&gt;=배점기준!$H$49,배점기준!$H$52,배점기준!$I$52))))*F12</f>
        <v>1.5</v>
      </c>
      <c r="G27" s="417"/>
      <c r="H27" s="744"/>
      <c r="I27" s="7"/>
    </row>
    <row r="28" spans="2:13" ht="16.5" customHeight="1">
      <c r="B28" s="112"/>
      <c r="C28" s="741"/>
      <c r="D28" s="405" t="s">
        <v>299</v>
      </c>
      <c r="E28" s="406">
        <f>'분야1참여자(000)'!P12</f>
        <v>12.314310938968474</v>
      </c>
      <c r="F28" s="406">
        <f>'분야2참여자(000)'!P8</f>
        <v>1.7999999999999998</v>
      </c>
      <c r="G28" s="406"/>
      <c r="H28" s="743">
        <f>SUM(E29:G29)</f>
        <v>2.4</v>
      </c>
    </row>
    <row r="29" spans="2:13" ht="16.5" customHeight="1">
      <c r="B29" s="112"/>
      <c r="C29" s="742"/>
      <c r="D29" s="403" t="s">
        <v>295</v>
      </c>
      <c r="E29" s="413">
        <f>IF(E28&gt;=배점기준!$E$56,배점기준!$E$58,IF(E28&gt;=배점기준!$F$56,배점기준!$F$58,IF(E28&gt;=배점기준!$G$56,배점기준!$G$58,IF(E28&gt;=배점기준!$H$56,배점기준!$H$58,IF(E28&lt;배점기준!$I$56,배점기준!$I$58)))))*E12</f>
        <v>1.5</v>
      </c>
      <c r="F29" s="414">
        <f>IF(F28&gt;=배점기준!$E$56,배점기준!$E$59,IF(F28&gt;=배점기준!$F$56,배점기준!$F$59,IF(F28&gt;=배점기준!$G$56,배점기준!$G$59,IF(F28&gt;=배점기준!$H$56,배점기준!$H$59,IF(F28&lt;배점기준!$I$56,배점기준!$I$59)))))*F12</f>
        <v>0.89999999999999991</v>
      </c>
      <c r="G29" s="414"/>
      <c r="H29" s="744"/>
    </row>
    <row r="30" spans="2:13" ht="16.5" customHeight="1">
      <c r="B30" s="112"/>
      <c r="C30" s="73"/>
      <c r="D30" s="73"/>
      <c r="E30" s="73"/>
      <c r="F30" s="73"/>
      <c r="G30" s="73"/>
      <c r="H30" s="73"/>
    </row>
    <row r="31" spans="2:13" ht="16.5" customHeight="1">
      <c r="B31" s="111" t="s">
        <v>284</v>
      </c>
      <c r="C31" s="73"/>
      <c r="D31" s="73"/>
      <c r="E31" s="73"/>
      <c r="F31" s="73"/>
      <c r="G31" s="73"/>
      <c r="H31" s="6"/>
    </row>
    <row r="32" spans="2:13" ht="4.5" customHeight="1">
      <c r="B32" s="111"/>
      <c r="C32" s="73"/>
      <c r="D32" s="73"/>
      <c r="E32" s="73"/>
      <c r="F32" s="73"/>
      <c r="G32" s="73"/>
      <c r="H32" s="6"/>
    </row>
    <row r="33" spans="2:8" ht="16.5" customHeight="1">
      <c r="B33" s="112"/>
      <c r="C33" s="738" t="s">
        <v>300</v>
      </c>
      <c r="D33" s="386" t="s">
        <v>301</v>
      </c>
      <c r="E33" s="384" t="s">
        <v>302</v>
      </c>
      <c r="F33" s="385" t="s">
        <v>289</v>
      </c>
      <c r="G33" s="73"/>
      <c r="H33" s="73"/>
    </row>
    <row r="34" spans="2:8" ht="16.5" customHeight="1">
      <c r="B34" s="112"/>
      <c r="C34" s="739"/>
      <c r="D34" s="522">
        <v>3</v>
      </c>
      <c r="E34" s="523">
        <v>1</v>
      </c>
      <c r="F34" s="524">
        <f>(D34/배점기준!F3+E34/배점기준!F3*0.5)</f>
        <v>0.875</v>
      </c>
      <c r="G34" s="73"/>
      <c r="H34" s="73"/>
    </row>
    <row r="35" spans="2:8" ht="17.25" customHeight="1">
      <c r="C35" s="73"/>
      <c r="D35" s="73"/>
      <c r="E35" s="73"/>
      <c r="F35" s="73"/>
      <c r="G35" s="73"/>
      <c r="H35" s="73"/>
    </row>
  </sheetData>
  <protectedRanges>
    <protectedRange password="CF2F" sqref="E9:G10 E12:G13 E19 G26 E5:F5 E6:E7" name="범위2"/>
    <protectedRange password="CF2F" sqref="E22:F22" name="범위2_1"/>
    <protectedRange password="CF2F" sqref="E26:F26" name="범위2_2"/>
    <protectedRange password="CF2F" sqref="G22" name="범위2_3"/>
  </protectedRanges>
  <mergeCells count="13">
    <mergeCell ref="C33:C34"/>
    <mergeCell ref="C26:C29"/>
    <mergeCell ref="H28:H29"/>
    <mergeCell ref="H26:H27"/>
    <mergeCell ref="C5:C7"/>
    <mergeCell ref="C21:C25"/>
    <mergeCell ref="C19:C20"/>
    <mergeCell ref="H24:H25"/>
    <mergeCell ref="H22:H23"/>
    <mergeCell ref="H9:H11"/>
    <mergeCell ref="H12:H14"/>
    <mergeCell ref="C8:C11"/>
    <mergeCell ref="C12:C14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85" orientation="landscape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0"/>
  </sheetPr>
  <dimension ref="A1:J60"/>
  <sheetViews>
    <sheetView tabSelected="1" view="pageBreakPreview" topLeftCell="A4" zoomScale="85" zoomScaleNormal="85" zoomScaleSheetLayoutView="85" workbookViewId="0">
      <selection activeCell="K28" sqref="K28"/>
    </sheetView>
  </sheetViews>
  <sheetFormatPr defaultRowHeight="13.5"/>
  <cols>
    <col min="1" max="1" width="9.33203125" style="3" customWidth="1"/>
    <col min="2" max="2" width="21.109375" style="76" customWidth="1"/>
    <col min="3" max="3" width="8.88671875" style="76" customWidth="1"/>
    <col min="4" max="4" width="11.88671875" style="76" customWidth="1"/>
    <col min="5" max="5" width="8.77734375" style="76" customWidth="1"/>
    <col min="6" max="6" width="8.44140625" style="76" customWidth="1"/>
    <col min="7" max="9" width="10.33203125" style="75" customWidth="1"/>
    <col min="10" max="16384" width="8.88671875" style="3"/>
  </cols>
  <sheetData>
    <row r="1" spans="1:10" s="5" customFormat="1" ht="28.5" customHeight="1">
      <c r="A1" s="751" t="s">
        <v>468</v>
      </c>
      <c r="B1" s="752"/>
      <c r="C1" s="752"/>
      <c r="D1" s="752"/>
      <c r="E1" s="752"/>
      <c r="F1" s="752"/>
      <c r="G1" s="752"/>
      <c r="H1" s="752"/>
      <c r="I1" s="752"/>
    </row>
    <row r="2" spans="1:10" s="5" customFormat="1" ht="13.5" customHeight="1">
      <c r="B2" s="71"/>
      <c r="C2" s="71"/>
      <c r="D2" s="71"/>
      <c r="E2" s="71"/>
      <c r="F2" s="71"/>
      <c r="G2" s="72"/>
      <c r="H2" s="72"/>
      <c r="I2" s="72"/>
    </row>
    <row r="3" spans="1:10" s="657" customFormat="1" ht="20.100000000000001" customHeight="1">
      <c r="A3" s="668" t="s">
        <v>637</v>
      </c>
      <c r="B3" s="657" t="str">
        <f>참여업체!B2</f>
        <v>용역명</v>
      </c>
      <c r="G3" s="658"/>
      <c r="H3" s="658"/>
      <c r="I3" s="658"/>
    </row>
    <row r="4" spans="1:10" s="657" customFormat="1" ht="20.100000000000001" customHeight="1">
      <c r="A4" s="668" t="s">
        <v>638</v>
      </c>
      <c r="B4" s="657" t="str">
        <f>참여업체!C6&amp;", "&amp;참여업체!D6&amp;", "&amp;참여업체!E6&amp;", "&amp;참여업체!F6</f>
        <v xml:space="preserve">oo엔지니어링, ＊＊엔지니어링, ☆☆엔지니어링, </v>
      </c>
      <c r="G4" s="658"/>
      <c r="H4" s="658"/>
      <c r="I4" s="658"/>
    </row>
    <row r="5" spans="1:10" ht="30" customHeight="1">
      <c r="A5" s="797" t="s">
        <v>469</v>
      </c>
      <c r="B5" s="797"/>
      <c r="C5" s="797"/>
      <c r="D5" s="798" t="s">
        <v>470</v>
      </c>
      <c r="E5" s="799"/>
      <c r="F5" s="800"/>
      <c r="G5" s="749" t="s">
        <v>632</v>
      </c>
      <c r="H5" s="749" t="s">
        <v>633</v>
      </c>
      <c r="I5" s="749" t="s">
        <v>634</v>
      </c>
    </row>
    <row r="6" spans="1:10" ht="30" customHeight="1">
      <c r="A6" s="430"/>
      <c r="B6" s="502" t="s">
        <v>471</v>
      </c>
      <c r="C6" s="502" t="s">
        <v>472</v>
      </c>
      <c r="D6" s="768" t="s">
        <v>473</v>
      </c>
      <c r="E6" s="769"/>
      <c r="F6" s="152" t="s">
        <v>474</v>
      </c>
      <c r="G6" s="750"/>
      <c r="H6" s="750"/>
      <c r="I6" s="750"/>
    </row>
    <row r="7" spans="1:10" s="6" customFormat="1" ht="30" customHeight="1">
      <c r="A7" s="754" t="s">
        <v>475</v>
      </c>
      <c r="B7" s="757" t="s">
        <v>476</v>
      </c>
      <c r="C7" s="777">
        <f>SUM(F7:F11)</f>
        <v>11</v>
      </c>
      <c r="D7" s="778" t="s">
        <v>477</v>
      </c>
      <c r="E7" s="423" t="s">
        <v>478</v>
      </c>
      <c r="F7" s="424">
        <f>배점기준!C11</f>
        <v>5</v>
      </c>
      <c r="G7" s="425">
        <f>기술자!G5</f>
        <v>5</v>
      </c>
      <c r="H7" s="425">
        <v>4</v>
      </c>
      <c r="I7" s="425">
        <f>G7-H7</f>
        <v>1</v>
      </c>
    </row>
    <row r="8" spans="1:10" s="6" customFormat="1" ht="30" customHeight="1">
      <c r="A8" s="754"/>
      <c r="B8" s="758"/>
      <c r="C8" s="760"/>
      <c r="D8" s="779"/>
      <c r="E8" s="141" t="s">
        <v>479</v>
      </c>
      <c r="F8" s="149">
        <f>배점기준!C17</f>
        <v>4</v>
      </c>
      <c r="G8" s="150">
        <f>기술자!H9</f>
        <v>4</v>
      </c>
      <c r="H8" s="150">
        <v>5</v>
      </c>
      <c r="I8" s="150">
        <f t="shared" ref="I8:I30" si="0">G8-H8</f>
        <v>-1</v>
      </c>
    </row>
    <row r="9" spans="1:10" s="6" customFormat="1" ht="30" customHeight="1">
      <c r="A9" s="754"/>
      <c r="B9" s="758"/>
      <c r="C9" s="760"/>
      <c r="D9" s="780"/>
      <c r="E9" s="141" t="s">
        <v>480</v>
      </c>
      <c r="F9" s="149">
        <f>배점기준!C24</f>
        <v>2</v>
      </c>
      <c r="G9" s="150">
        <f>기술자!H12</f>
        <v>2</v>
      </c>
      <c r="H9" s="150">
        <v>2</v>
      </c>
      <c r="I9" s="150">
        <f t="shared" si="0"/>
        <v>0</v>
      </c>
    </row>
    <row r="10" spans="1:10" s="6" customFormat="1" ht="30" customHeight="1">
      <c r="A10" s="754"/>
      <c r="B10" s="758"/>
      <c r="C10" s="760"/>
      <c r="D10" s="774" t="s">
        <v>481</v>
      </c>
      <c r="E10" s="775"/>
      <c r="F10" s="149">
        <f>배점기준!C13</f>
        <v>0</v>
      </c>
      <c r="G10" s="150">
        <v>1</v>
      </c>
      <c r="H10" s="150">
        <v>1</v>
      </c>
      <c r="I10" s="150">
        <f t="shared" si="0"/>
        <v>0</v>
      </c>
      <c r="J10" s="3"/>
    </row>
    <row r="11" spans="1:10" s="6" customFormat="1" ht="30" customHeight="1">
      <c r="A11" s="754"/>
      <c r="B11" s="782"/>
      <c r="C11" s="783"/>
      <c r="D11" s="774" t="s">
        <v>482</v>
      </c>
      <c r="E11" s="775"/>
      <c r="F11" s="149">
        <f>배점기준!C15</f>
        <v>0</v>
      </c>
      <c r="G11" s="150">
        <v>1</v>
      </c>
      <c r="H11" s="150">
        <v>1</v>
      </c>
      <c r="I11" s="150">
        <f t="shared" si="0"/>
        <v>0</v>
      </c>
      <c r="J11" s="3"/>
    </row>
    <row r="12" spans="1:10" s="6" customFormat="1" ht="30" customHeight="1">
      <c r="A12" s="754"/>
      <c r="B12" s="757" t="s">
        <v>483</v>
      </c>
      <c r="C12" s="777">
        <f>SUM(F12:F18)</f>
        <v>39</v>
      </c>
      <c r="D12" s="778" t="s">
        <v>484</v>
      </c>
      <c r="E12" s="423" t="s">
        <v>478</v>
      </c>
      <c r="F12" s="424">
        <f>배점기준!C31</f>
        <v>9</v>
      </c>
      <c r="G12" s="425">
        <v>6</v>
      </c>
      <c r="H12" s="425">
        <v>6</v>
      </c>
      <c r="I12" s="425">
        <f t="shared" si="0"/>
        <v>0</v>
      </c>
      <c r="J12" s="3"/>
    </row>
    <row r="13" spans="1:10" s="6" customFormat="1" ht="30" customHeight="1">
      <c r="A13" s="754"/>
      <c r="B13" s="776"/>
      <c r="C13" s="760"/>
      <c r="D13" s="779"/>
      <c r="E13" s="141" t="s">
        <v>479</v>
      </c>
      <c r="F13" s="149">
        <f>배점기준!C35</f>
        <v>6</v>
      </c>
      <c r="G13" s="150">
        <f>기술자!H22</f>
        <v>6</v>
      </c>
      <c r="H13" s="150">
        <v>8</v>
      </c>
      <c r="I13" s="150">
        <f t="shared" si="0"/>
        <v>-2</v>
      </c>
      <c r="J13" s="3"/>
    </row>
    <row r="14" spans="1:10" s="6" customFormat="1" ht="30" customHeight="1">
      <c r="A14" s="754"/>
      <c r="B14" s="776"/>
      <c r="C14" s="760"/>
      <c r="D14" s="780"/>
      <c r="E14" s="141" t="s">
        <v>480</v>
      </c>
      <c r="F14" s="149">
        <f>배점기준!C49</f>
        <v>3</v>
      </c>
      <c r="G14" s="150">
        <f>기술자!H26</f>
        <v>3</v>
      </c>
      <c r="H14" s="150">
        <v>3</v>
      </c>
      <c r="I14" s="150">
        <f t="shared" si="0"/>
        <v>0</v>
      </c>
      <c r="J14" s="3"/>
    </row>
    <row r="15" spans="1:10" s="6" customFormat="1" ht="30" customHeight="1">
      <c r="A15" s="754"/>
      <c r="B15" s="776"/>
      <c r="C15" s="760"/>
      <c r="D15" s="781" t="s">
        <v>485</v>
      </c>
      <c r="E15" s="141" t="s">
        <v>478</v>
      </c>
      <c r="F15" s="149">
        <f>배점기준!C33</f>
        <v>10</v>
      </c>
      <c r="G15" s="150">
        <v>6</v>
      </c>
      <c r="H15" s="150">
        <v>6</v>
      </c>
      <c r="I15" s="150">
        <f t="shared" si="0"/>
        <v>0</v>
      </c>
      <c r="J15" s="3"/>
    </row>
    <row r="16" spans="1:10" s="6" customFormat="1" ht="30" customHeight="1">
      <c r="A16" s="754"/>
      <c r="B16" s="776"/>
      <c r="C16" s="760"/>
      <c r="D16" s="779"/>
      <c r="E16" s="141" t="s">
        <v>479</v>
      </c>
      <c r="F16" s="149">
        <f>배점기준!C42</f>
        <v>7</v>
      </c>
      <c r="G16" s="150">
        <f>기술자!H24</f>
        <v>4.8999999999999995</v>
      </c>
      <c r="H16" s="150">
        <v>5.3999999999999995</v>
      </c>
      <c r="I16" s="150">
        <f t="shared" si="0"/>
        <v>-0.5</v>
      </c>
      <c r="J16" s="3"/>
    </row>
    <row r="17" spans="1:10" s="6" customFormat="1" ht="30" customHeight="1">
      <c r="A17" s="754"/>
      <c r="B17" s="776"/>
      <c r="C17" s="760"/>
      <c r="D17" s="780"/>
      <c r="E17" s="141" t="s">
        <v>480</v>
      </c>
      <c r="F17" s="149">
        <f>배점기준!C56</f>
        <v>3</v>
      </c>
      <c r="G17" s="150">
        <f>기술자!H28</f>
        <v>2.4</v>
      </c>
      <c r="H17" s="150">
        <v>2.0999999999999996</v>
      </c>
      <c r="I17" s="150">
        <f t="shared" si="0"/>
        <v>0.30000000000000027</v>
      </c>
      <c r="J17" s="3"/>
    </row>
    <row r="18" spans="1:10" s="6" customFormat="1" ht="30" customHeight="1">
      <c r="A18" s="754"/>
      <c r="B18" s="776"/>
      <c r="C18" s="760"/>
      <c r="D18" s="774" t="s">
        <v>486</v>
      </c>
      <c r="E18" s="784"/>
      <c r="F18" s="272">
        <f>배점기준!C63</f>
        <v>1</v>
      </c>
      <c r="G18" s="151">
        <f>기술자!F34</f>
        <v>0.875</v>
      </c>
      <c r="H18" s="151">
        <v>1</v>
      </c>
      <c r="I18" s="151">
        <f t="shared" si="0"/>
        <v>-0.125</v>
      </c>
      <c r="J18" s="3"/>
    </row>
    <row r="19" spans="1:10" s="6" customFormat="1" ht="30" customHeight="1">
      <c r="A19" s="754" t="s">
        <v>487</v>
      </c>
      <c r="B19" s="757" t="s">
        <v>488</v>
      </c>
      <c r="C19" s="759">
        <v>15</v>
      </c>
      <c r="D19" s="761" t="s">
        <v>489</v>
      </c>
      <c r="E19" s="141" t="s">
        <v>490</v>
      </c>
      <c r="F19" s="149">
        <f>배점기준!C65</f>
        <v>8</v>
      </c>
      <c r="G19" s="150">
        <f>유사용역!H4</f>
        <v>4.8</v>
      </c>
      <c r="H19" s="150">
        <v>7</v>
      </c>
      <c r="I19" s="150">
        <f t="shared" si="0"/>
        <v>-2.2000000000000002</v>
      </c>
      <c r="J19" s="3"/>
    </row>
    <row r="20" spans="1:10" s="6" customFormat="1" ht="30" customHeight="1">
      <c r="A20" s="754"/>
      <c r="B20" s="758"/>
      <c r="C20" s="760"/>
      <c r="D20" s="762"/>
      <c r="E20" s="141" t="s">
        <v>491</v>
      </c>
      <c r="F20" s="149">
        <f>배점기준!C69</f>
        <v>7</v>
      </c>
      <c r="G20" s="150">
        <f>유사용역!H7</f>
        <v>4.8999999999999995</v>
      </c>
      <c r="H20" s="150">
        <v>7</v>
      </c>
      <c r="I20" s="150">
        <f t="shared" si="0"/>
        <v>-2.1000000000000005</v>
      </c>
      <c r="J20" s="3"/>
    </row>
    <row r="21" spans="1:10" s="6" customFormat="1" ht="30" customHeight="1">
      <c r="A21" s="754"/>
      <c r="B21" s="770" t="s">
        <v>492</v>
      </c>
      <c r="C21" s="772">
        <v>10</v>
      </c>
      <c r="D21" s="764" t="s">
        <v>493</v>
      </c>
      <c r="E21" s="765"/>
      <c r="F21" s="424">
        <f>배점기준!C71</f>
        <v>7</v>
      </c>
      <c r="G21" s="425">
        <f>신용도!L6</f>
        <v>7</v>
      </c>
      <c r="H21" s="425">
        <v>7</v>
      </c>
      <c r="I21" s="425">
        <f t="shared" si="0"/>
        <v>0</v>
      </c>
      <c r="J21" s="3"/>
    </row>
    <row r="22" spans="1:10" s="6" customFormat="1" ht="30" customHeight="1">
      <c r="A22" s="754"/>
      <c r="B22" s="771"/>
      <c r="C22" s="773"/>
      <c r="D22" s="766" t="s">
        <v>494</v>
      </c>
      <c r="E22" s="767"/>
      <c r="F22" s="426">
        <f>배점기준!C77</f>
        <v>3</v>
      </c>
      <c r="G22" s="382">
        <f>신용도!K13</f>
        <v>2.8740000000000001</v>
      </c>
      <c r="H22" s="382">
        <v>2.8740000000000001</v>
      </c>
      <c r="I22" s="382">
        <f t="shared" si="0"/>
        <v>0</v>
      </c>
      <c r="J22" s="3"/>
    </row>
    <row r="23" spans="1:10" ht="30" customHeight="1">
      <c r="A23" s="754"/>
      <c r="B23" s="758" t="s">
        <v>495</v>
      </c>
      <c r="C23" s="760">
        <v>15</v>
      </c>
      <c r="D23" s="780" t="s">
        <v>496</v>
      </c>
      <c r="E23" s="801"/>
      <c r="F23" s="477">
        <f>배점기준!C81</f>
        <v>2</v>
      </c>
      <c r="G23" s="478">
        <f>기술투자!O6</f>
        <v>1.1040999999999999</v>
      </c>
      <c r="H23" s="478">
        <v>1.1040999999999999</v>
      </c>
      <c r="I23" s="478">
        <f t="shared" si="0"/>
        <v>0</v>
      </c>
    </row>
    <row r="24" spans="1:10" ht="30" customHeight="1">
      <c r="A24" s="754"/>
      <c r="B24" s="758"/>
      <c r="C24" s="760"/>
      <c r="D24" s="802" t="s">
        <v>497</v>
      </c>
      <c r="E24" s="803"/>
      <c r="F24" s="149">
        <f>배점기준!C86</f>
        <v>10</v>
      </c>
      <c r="G24" s="150">
        <f>기술투자!J13</f>
        <v>10</v>
      </c>
      <c r="H24" s="150">
        <v>10</v>
      </c>
      <c r="I24" s="150">
        <f t="shared" si="0"/>
        <v>0</v>
      </c>
    </row>
    <row r="25" spans="1:10" ht="30" customHeight="1">
      <c r="A25" s="754"/>
      <c r="B25" s="763"/>
      <c r="C25" s="760"/>
      <c r="D25" s="802" t="s">
        <v>498</v>
      </c>
      <c r="E25" s="803"/>
      <c r="F25" s="149">
        <f>배점기준!C88</f>
        <v>3</v>
      </c>
      <c r="G25" s="150">
        <f>기술투자!J26</f>
        <v>2.7837199999999998</v>
      </c>
      <c r="H25" s="150">
        <v>2.7837199999999998</v>
      </c>
      <c r="I25" s="150">
        <f t="shared" si="0"/>
        <v>0</v>
      </c>
    </row>
    <row r="26" spans="1:10" ht="30" customHeight="1">
      <c r="A26" s="787" t="s">
        <v>499</v>
      </c>
      <c r="B26" s="788"/>
      <c r="C26" s="772">
        <v>10</v>
      </c>
      <c r="D26" s="808" t="s">
        <v>500</v>
      </c>
      <c r="E26" s="809"/>
      <c r="F26" s="676">
        <f>배점기준!C97</f>
        <v>3</v>
      </c>
      <c r="G26" s="677">
        <f>배점기준!E97</f>
        <v>3</v>
      </c>
      <c r="H26" s="677">
        <v>4</v>
      </c>
      <c r="I26" s="677">
        <f t="shared" si="0"/>
        <v>-1</v>
      </c>
    </row>
    <row r="27" spans="1:10" ht="30" customHeight="1">
      <c r="A27" s="789"/>
      <c r="B27" s="790"/>
      <c r="C27" s="793"/>
      <c r="D27" s="755" t="s">
        <v>501</v>
      </c>
      <c r="E27" s="756"/>
      <c r="F27" s="678">
        <f>배점기준!C98</f>
        <v>4</v>
      </c>
      <c r="G27" s="679">
        <f>배점기준!E98+배점기준!E99+배점기준!E100+배점기준!E101</f>
        <v>4</v>
      </c>
      <c r="H27" s="679">
        <v>5.55</v>
      </c>
      <c r="I27" s="679">
        <f t="shared" si="0"/>
        <v>-1.5499999999999998</v>
      </c>
    </row>
    <row r="28" spans="1:10" ht="30" customHeight="1">
      <c r="A28" s="791"/>
      <c r="B28" s="792"/>
      <c r="C28" s="794"/>
      <c r="D28" s="795" t="s">
        <v>648</v>
      </c>
      <c r="E28" s="796"/>
      <c r="F28" s="680">
        <f>배점기준!C102</f>
        <v>3</v>
      </c>
      <c r="G28" s="681">
        <f>배점기준!E102+배점기준!E103+배점기준!E104+배점기준!E105</f>
        <v>3</v>
      </c>
      <c r="H28" s="681"/>
      <c r="I28" s="681"/>
    </row>
    <row r="29" spans="1:10" ht="30" customHeight="1">
      <c r="A29" s="804" t="s">
        <v>502</v>
      </c>
      <c r="B29" s="805"/>
      <c r="C29" s="427"/>
      <c r="D29" s="806" t="s">
        <v>503</v>
      </c>
      <c r="E29" s="807"/>
      <c r="F29" s="428"/>
      <c r="G29" s="429"/>
      <c r="H29" s="429">
        <v>0</v>
      </c>
      <c r="I29" s="429">
        <f t="shared" si="0"/>
        <v>0</v>
      </c>
    </row>
    <row r="30" spans="1:10" s="14" customFormat="1" ht="30" customHeight="1">
      <c r="A30" s="753" t="s">
        <v>504</v>
      </c>
      <c r="B30" s="753"/>
      <c r="C30" s="479">
        <f>SUM(C7:C29)</f>
        <v>100</v>
      </c>
      <c r="D30" s="785"/>
      <c r="E30" s="786"/>
      <c r="F30" s="479">
        <f>SUM(F7:F29)</f>
        <v>100</v>
      </c>
      <c r="G30" s="503">
        <f>ROUND(SUM(G7:G29),2)</f>
        <v>85.64</v>
      </c>
      <c r="H30" s="656">
        <v>91.81</v>
      </c>
      <c r="I30" s="656">
        <f t="shared" si="0"/>
        <v>-6.1700000000000017</v>
      </c>
    </row>
    <row r="31" spans="1:10" ht="13.5" customHeight="1">
      <c r="C31" s="75"/>
      <c r="F31" s="75"/>
    </row>
    <row r="32" spans="1:10" ht="13.5" customHeight="1">
      <c r="C32" s="75"/>
      <c r="F32" s="75"/>
    </row>
    <row r="33" spans="3:6" ht="13.5" customHeight="1">
      <c r="F33" s="75"/>
    </row>
    <row r="34" spans="3:6" ht="13.5" customHeight="1">
      <c r="C34" s="75"/>
      <c r="F34" s="75"/>
    </row>
    <row r="35" spans="3:6" ht="13.5" customHeight="1">
      <c r="C35" s="75"/>
      <c r="F35" s="75"/>
    </row>
    <row r="36" spans="3:6" ht="13.5" customHeight="1">
      <c r="C36" s="75"/>
      <c r="F36" s="75"/>
    </row>
    <row r="37" spans="3:6" ht="13.5" customHeight="1">
      <c r="C37" s="75"/>
      <c r="F37" s="75"/>
    </row>
    <row r="38" spans="3:6" ht="13.5" customHeight="1">
      <c r="C38" s="75"/>
      <c r="F38" s="75"/>
    </row>
    <row r="39" spans="3:6" ht="13.5" customHeight="1">
      <c r="C39" s="75"/>
      <c r="F39" s="75"/>
    </row>
    <row r="40" spans="3:6" ht="13.5" customHeight="1">
      <c r="C40" s="75"/>
      <c r="F40" s="75"/>
    </row>
    <row r="41" spans="3:6" ht="13.5" customHeight="1">
      <c r="C41" s="75"/>
      <c r="F41" s="75"/>
    </row>
    <row r="42" spans="3:6" ht="13.5" customHeight="1">
      <c r="C42" s="75"/>
      <c r="F42" s="75"/>
    </row>
    <row r="43" spans="3:6" ht="13.5" customHeight="1">
      <c r="C43" s="75"/>
      <c r="F43" s="75"/>
    </row>
    <row r="44" spans="3:6" ht="13.5" customHeight="1">
      <c r="C44" s="75"/>
      <c r="F44" s="75"/>
    </row>
    <row r="45" spans="3:6" ht="13.5" customHeight="1">
      <c r="C45" s="75"/>
      <c r="F45" s="75"/>
    </row>
    <row r="46" spans="3:6" ht="13.5" customHeight="1">
      <c r="C46" s="75"/>
      <c r="F46" s="75"/>
    </row>
    <row r="47" spans="3:6" ht="13.5" customHeight="1">
      <c r="C47" s="75"/>
      <c r="F47" s="75"/>
    </row>
    <row r="48" spans="3:6" ht="13.5" customHeight="1">
      <c r="C48" s="75"/>
      <c r="F48" s="75"/>
    </row>
    <row r="49" spans="3:6" ht="13.5" customHeight="1">
      <c r="C49" s="75"/>
      <c r="F49" s="75"/>
    </row>
    <row r="50" spans="3:6" ht="13.5" customHeight="1">
      <c r="C50" s="75"/>
      <c r="F50" s="75"/>
    </row>
    <row r="51" spans="3:6" ht="13.5" customHeight="1">
      <c r="C51" s="75"/>
      <c r="F51" s="75"/>
    </row>
    <row r="52" spans="3:6" ht="13.5" customHeight="1">
      <c r="C52" s="75"/>
      <c r="F52" s="75"/>
    </row>
    <row r="53" spans="3:6" ht="13.5" customHeight="1">
      <c r="C53" s="75"/>
      <c r="F53" s="75"/>
    </row>
    <row r="54" spans="3:6" ht="13.5" customHeight="1">
      <c r="C54" s="75"/>
      <c r="F54" s="75"/>
    </row>
    <row r="55" spans="3:6">
      <c r="C55" s="75"/>
      <c r="F55" s="75"/>
    </row>
    <row r="56" spans="3:6">
      <c r="C56" s="75"/>
      <c r="F56" s="75"/>
    </row>
    <row r="57" spans="3:6">
      <c r="C57" s="75"/>
      <c r="F57" s="75"/>
    </row>
    <row r="58" spans="3:6">
      <c r="C58" s="75"/>
      <c r="F58" s="75"/>
    </row>
    <row r="59" spans="3:6">
      <c r="C59" s="75"/>
    </row>
    <row r="60" spans="3:6">
      <c r="C60" s="75"/>
    </row>
  </sheetData>
  <mergeCells count="40">
    <mergeCell ref="D30:E30"/>
    <mergeCell ref="A26:B28"/>
    <mergeCell ref="C26:C28"/>
    <mergeCell ref="D28:E28"/>
    <mergeCell ref="A5:C5"/>
    <mergeCell ref="D5:F5"/>
    <mergeCell ref="D23:E23"/>
    <mergeCell ref="D24:E24"/>
    <mergeCell ref="D25:E25"/>
    <mergeCell ref="A29:B29"/>
    <mergeCell ref="D29:E29"/>
    <mergeCell ref="D26:E26"/>
    <mergeCell ref="B21:B22"/>
    <mergeCell ref="C21:C22"/>
    <mergeCell ref="D11:E11"/>
    <mergeCell ref="B12:B18"/>
    <mergeCell ref="C12:C18"/>
    <mergeCell ref="D12:D14"/>
    <mergeCell ref="D15:D17"/>
    <mergeCell ref="B7:B11"/>
    <mergeCell ref="C7:C11"/>
    <mergeCell ref="D7:D9"/>
    <mergeCell ref="D18:E18"/>
    <mergeCell ref="D10:E10"/>
    <mergeCell ref="H5:H6"/>
    <mergeCell ref="I5:I6"/>
    <mergeCell ref="A1:I1"/>
    <mergeCell ref="A30:B30"/>
    <mergeCell ref="A7:A18"/>
    <mergeCell ref="D27:E27"/>
    <mergeCell ref="A19:A25"/>
    <mergeCell ref="B19:B20"/>
    <mergeCell ref="C19:C20"/>
    <mergeCell ref="D19:D20"/>
    <mergeCell ref="B23:B25"/>
    <mergeCell ref="D21:E21"/>
    <mergeCell ref="D22:E22"/>
    <mergeCell ref="C23:C25"/>
    <mergeCell ref="G5:G6"/>
    <mergeCell ref="D6:E6"/>
  </mergeCells>
  <phoneticPr fontId="2" type="noConversion"/>
  <pageMargins left="0.75" right="0.55118110236220474" top="0.98425196850393704" bottom="0.78740157480314965" header="0.51181102362204722" footer="0.51181102362204722"/>
  <pageSetup paperSize="9" scale="77" orientation="portrait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43"/>
  </sheetPr>
  <dimension ref="A1:S150"/>
  <sheetViews>
    <sheetView view="pageBreakPreview" zoomScale="85" zoomScaleNormal="85" zoomScaleSheetLayoutView="85" workbookViewId="0">
      <pane xSplit="3" topLeftCell="D1" activePane="topRight" state="frozen"/>
      <selection activeCell="J9" sqref="J9"/>
      <selection pane="topRight" activeCell="P6" sqref="P6"/>
    </sheetView>
  </sheetViews>
  <sheetFormatPr defaultRowHeight="12" customHeight="1"/>
  <cols>
    <col min="1" max="1" width="3.77734375" style="134" customWidth="1"/>
    <col min="2" max="2" width="33.77734375" style="130" customWidth="1"/>
    <col min="3" max="3" width="26.77734375" style="130" customWidth="1"/>
    <col min="4" max="4" width="15.6640625" style="130" customWidth="1"/>
    <col min="5" max="5" width="10.5546875" style="130" bestFit="1" customWidth="1"/>
    <col min="6" max="7" width="10.33203125" style="130" bestFit="1" customWidth="1"/>
    <col min="8" max="8" width="9.6640625" style="131" bestFit="1" customWidth="1"/>
    <col min="9" max="9" width="10.33203125" style="138" bestFit="1" customWidth="1"/>
    <col min="10" max="10" width="10.109375" style="138" bestFit="1" customWidth="1"/>
    <col min="11" max="11" width="9.5546875" style="161" customWidth="1"/>
    <col min="12" max="12" width="8.44140625" style="133" bestFit="1" customWidth="1"/>
    <col min="13" max="15" width="7.88671875" style="133" customWidth="1"/>
    <col min="16" max="16" width="6.77734375" style="128" customWidth="1"/>
    <col min="17" max="17" width="5.33203125" style="125" customWidth="1"/>
    <col min="18" max="16384" width="8.88671875" style="125"/>
  </cols>
  <sheetData>
    <row r="1" spans="1:17" s="122" customFormat="1" ht="50.25" customHeight="1">
      <c r="A1" s="273"/>
      <c r="B1" s="274" t="s">
        <v>507</v>
      </c>
      <c r="C1" s="278" t="s">
        <v>620</v>
      </c>
      <c r="D1" s="273"/>
      <c r="E1" s="274"/>
      <c r="F1" s="273"/>
      <c r="G1" s="273"/>
      <c r="H1" s="118"/>
      <c r="I1" s="118"/>
      <c r="J1" s="118"/>
      <c r="K1" s="235"/>
      <c r="L1" s="118"/>
      <c r="M1" s="118"/>
      <c r="N1" s="118"/>
      <c r="O1" s="118"/>
      <c r="P1" s="119"/>
      <c r="Q1" s="121"/>
    </row>
    <row r="2" spans="1:17" s="121" customFormat="1" ht="9" customHeight="1">
      <c r="A2" s="273"/>
      <c r="B2" s="274"/>
      <c r="C2" s="273"/>
      <c r="D2" s="273"/>
      <c r="E2" s="274"/>
      <c r="F2" s="273"/>
      <c r="G2" s="273"/>
      <c r="H2" s="118"/>
      <c r="I2" s="118"/>
      <c r="J2" s="118"/>
      <c r="K2" s="235"/>
      <c r="L2" s="118"/>
      <c r="M2" s="118"/>
      <c r="N2" s="118"/>
      <c r="O2" s="118"/>
      <c r="P2" s="119"/>
    </row>
    <row r="3" spans="1:17" s="121" customFormat="1" ht="33.75" customHeight="1" thickBot="1">
      <c r="A3" s="273"/>
      <c r="B3" s="274" t="s">
        <v>26</v>
      </c>
      <c r="C3" s="273"/>
      <c r="D3" s="273"/>
      <c r="E3" s="274"/>
      <c r="F3" s="273"/>
      <c r="G3" s="273"/>
      <c r="H3" s="118"/>
      <c r="I3" s="118"/>
      <c r="J3" s="118"/>
      <c r="K3" s="235"/>
      <c r="L3" s="118"/>
      <c r="M3" s="118"/>
      <c r="N3" s="118"/>
      <c r="O3" s="118"/>
      <c r="P3" s="119"/>
    </row>
    <row r="4" spans="1:17" s="123" customFormat="1" ht="33" customHeight="1">
      <c r="A4" s="817" t="s">
        <v>19</v>
      </c>
      <c r="B4" s="826" t="s">
        <v>20</v>
      </c>
      <c r="C4" s="828" t="s">
        <v>21</v>
      </c>
      <c r="D4" s="828" t="s">
        <v>22</v>
      </c>
      <c r="E4" s="824" t="s">
        <v>27</v>
      </c>
      <c r="F4" s="830" t="s">
        <v>28</v>
      </c>
      <c r="G4" s="820"/>
      <c r="H4" s="821"/>
      <c r="I4" s="820" t="s">
        <v>29</v>
      </c>
      <c r="J4" s="820"/>
      <c r="K4" s="821"/>
      <c r="L4" s="822" t="s">
        <v>30</v>
      </c>
      <c r="M4" s="815" t="s">
        <v>31</v>
      </c>
      <c r="N4" s="815" t="s">
        <v>32</v>
      </c>
      <c r="O4" s="815" t="s">
        <v>650</v>
      </c>
      <c r="P4" s="815" t="s">
        <v>33</v>
      </c>
      <c r="Q4" s="810" t="s">
        <v>24</v>
      </c>
    </row>
    <row r="5" spans="1:17" s="123" customFormat="1" ht="33" customHeight="1">
      <c r="A5" s="818"/>
      <c r="B5" s="827"/>
      <c r="C5" s="829"/>
      <c r="D5" s="829"/>
      <c r="E5" s="825"/>
      <c r="F5" s="171" t="s">
        <v>34</v>
      </c>
      <c r="G5" s="171" t="s">
        <v>35</v>
      </c>
      <c r="H5" s="172" t="s">
        <v>36</v>
      </c>
      <c r="I5" s="171" t="s">
        <v>37</v>
      </c>
      <c r="J5" s="171" t="s">
        <v>38</v>
      </c>
      <c r="K5" s="172" t="s">
        <v>39</v>
      </c>
      <c r="L5" s="823"/>
      <c r="M5" s="816"/>
      <c r="N5" s="816"/>
      <c r="O5" s="816"/>
      <c r="P5" s="816"/>
      <c r="Q5" s="811"/>
    </row>
    <row r="6" spans="1:17" s="177" customFormat="1" ht="202.5" customHeight="1">
      <c r="A6" s="179">
        <v>1</v>
      </c>
      <c r="B6" s="637" t="s">
        <v>624</v>
      </c>
      <c r="C6" s="443" t="s">
        <v>461</v>
      </c>
      <c r="D6" s="638" t="s">
        <v>625</v>
      </c>
      <c r="E6" s="623">
        <v>833.42700000000002</v>
      </c>
      <c r="F6" s="621" t="s">
        <v>459</v>
      </c>
      <c r="G6" s="621" t="s">
        <v>460</v>
      </c>
      <c r="H6" s="536">
        <f>IF(G6-F6+1&gt;=2*365,2*365,G6-F6+1)</f>
        <v>730</v>
      </c>
      <c r="I6" s="621" t="s">
        <v>459</v>
      </c>
      <c r="J6" s="621" t="s">
        <v>460</v>
      </c>
      <c r="K6" s="536">
        <f>IF(J6-I6+1&gt;=2*365,2*365,J6-I6+1)</f>
        <v>730</v>
      </c>
      <c r="L6" s="537" t="s">
        <v>384</v>
      </c>
      <c r="M6" s="968">
        <v>386</v>
      </c>
      <c r="N6" s="539">
        <f>M6/(배점기준!$H$9/1000)</f>
        <v>0.25634571872764861</v>
      </c>
      <c r="O6" s="967">
        <v>0.6</v>
      </c>
      <c r="P6" s="551">
        <f>(IF(M6&lt;100,0,IF(M6&gt;=2.5,3,IF(N6&gt;=2,2,IF(N6&gt;=1.5,1.5,IF(N6&gt;=1,1,IF(N6&gt;=0.5,0.5,0.25)))))))*K6/H6*O6*O6</f>
        <v>1.0799999999999998</v>
      </c>
      <c r="Q6" s="533"/>
    </row>
    <row r="7" spans="1:17" s="177" customFormat="1" ht="12" customHeight="1">
      <c r="A7" s="179">
        <f>A6+1</f>
        <v>2</v>
      </c>
      <c r="B7" s="622"/>
      <c r="C7" s="443"/>
      <c r="D7" s="624"/>
      <c r="E7" s="623"/>
      <c r="F7" s="621"/>
      <c r="G7" s="621"/>
      <c r="H7" s="536"/>
      <c r="I7" s="621"/>
      <c r="J7" s="621"/>
      <c r="K7" s="536"/>
      <c r="L7" s="537"/>
      <c r="M7" s="968"/>
      <c r="N7" s="538"/>
      <c r="O7" s="968"/>
      <c r="P7" s="551"/>
      <c r="Q7" s="533"/>
    </row>
    <row r="8" spans="1:17" s="177" customFormat="1" ht="12" customHeight="1">
      <c r="A8" s="179">
        <f t="shared" ref="A8:A33" si="0">A7+1</f>
        <v>3</v>
      </c>
      <c r="B8" s="622"/>
      <c r="C8" s="443"/>
      <c r="D8" s="624"/>
      <c r="E8" s="623"/>
      <c r="F8" s="621"/>
      <c r="G8" s="621"/>
      <c r="H8" s="536"/>
      <c r="I8" s="621"/>
      <c r="J8" s="621"/>
      <c r="K8" s="536"/>
      <c r="L8" s="537"/>
      <c r="M8" s="968"/>
      <c r="N8" s="538"/>
      <c r="O8" s="968"/>
      <c r="P8" s="551"/>
      <c r="Q8" s="533"/>
    </row>
    <row r="9" spans="1:17" s="177" customFormat="1" ht="12" customHeight="1">
      <c r="A9" s="179">
        <f t="shared" si="0"/>
        <v>4</v>
      </c>
      <c r="B9" s="622"/>
      <c r="C9" s="443"/>
      <c r="D9" s="624"/>
      <c r="E9" s="623"/>
      <c r="F9" s="621"/>
      <c r="G9" s="621"/>
      <c r="H9" s="536"/>
      <c r="I9" s="621"/>
      <c r="J9" s="621"/>
      <c r="K9" s="536"/>
      <c r="L9" s="537"/>
      <c r="M9" s="968"/>
      <c r="N9" s="538"/>
      <c r="O9" s="968"/>
      <c r="P9" s="551"/>
      <c r="Q9" s="533"/>
    </row>
    <row r="10" spans="1:17" s="177" customFormat="1" ht="12" customHeight="1">
      <c r="A10" s="179">
        <f t="shared" si="0"/>
        <v>5</v>
      </c>
      <c r="B10" s="622"/>
      <c r="C10" s="443"/>
      <c r="D10" s="624"/>
      <c r="E10" s="623"/>
      <c r="F10" s="621"/>
      <c r="G10" s="621"/>
      <c r="H10" s="536"/>
      <c r="I10" s="621"/>
      <c r="J10" s="621"/>
      <c r="K10" s="536"/>
      <c r="L10" s="537"/>
      <c r="M10" s="968"/>
      <c r="N10" s="538"/>
      <c r="O10" s="968"/>
      <c r="P10" s="551"/>
      <c r="Q10" s="533"/>
    </row>
    <row r="11" spans="1:17" s="177" customFormat="1" ht="12" customHeight="1">
      <c r="A11" s="179">
        <f t="shared" si="0"/>
        <v>6</v>
      </c>
      <c r="B11" s="622"/>
      <c r="C11" s="443"/>
      <c r="D11" s="624"/>
      <c r="E11" s="623"/>
      <c r="F11" s="621"/>
      <c r="G11" s="621"/>
      <c r="H11" s="536"/>
      <c r="I11" s="621"/>
      <c r="J11" s="621"/>
      <c r="K11" s="536"/>
      <c r="L11" s="537"/>
      <c r="M11" s="968"/>
      <c r="N11" s="538"/>
      <c r="O11" s="968"/>
      <c r="P11" s="551"/>
      <c r="Q11" s="533"/>
    </row>
    <row r="12" spans="1:17" s="177" customFormat="1" ht="12" customHeight="1">
      <c r="A12" s="179">
        <f t="shared" si="0"/>
        <v>7</v>
      </c>
      <c r="B12" s="622"/>
      <c r="C12" s="443"/>
      <c r="D12" s="624"/>
      <c r="E12" s="623"/>
      <c r="F12" s="621"/>
      <c r="G12" s="621"/>
      <c r="H12" s="536"/>
      <c r="I12" s="621"/>
      <c r="J12" s="621"/>
      <c r="K12" s="536"/>
      <c r="L12" s="537"/>
      <c r="M12" s="968"/>
      <c r="N12" s="538"/>
      <c r="O12" s="968"/>
      <c r="P12" s="551"/>
      <c r="Q12" s="533"/>
    </row>
    <row r="13" spans="1:17" s="177" customFormat="1" ht="12" customHeight="1">
      <c r="A13" s="179">
        <f t="shared" si="0"/>
        <v>8</v>
      </c>
      <c r="B13" s="622"/>
      <c r="C13" s="443"/>
      <c r="D13" s="624"/>
      <c r="E13" s="623"/>
      <c r="F13" s="621"/>
      <c r="G13" s="621"/>
      <c r="H13" s="536"/>
      <c r="I13" s="621"/>
      <c r="J13" s="621"/>
      <c r="K13" s="536"/>
      <c r="L13" s="537"/>
      <c r="M13" s="968"/>
      <c r="N13" s="538"/>
      <c r="O13" s="968"/>
      <c r="P13" s="551"/>
      <c r="Q13" s="533"/>
    </row>
    <row r="14" spans="1:17" s="177" customFormat="1" ht="12" customHeight="1">
      <c r="A14" s="179">
        <f t="shared" si="0"/>
        <v>9</v>
      </c>
      <c r="B14" s="622"/>
      <c r="C14" s="443"/>
      <c r="D14" s="624"/>
      <c r="E14" s="623"/>
      <c r="F14" s="621"/>
      <c r="G14" s="621"/>
      <c r="H14" s="536"/>
      <c r="I14" s="621"/>
      <c r="J14" s="621"/>
      <c r="K14" s="536"/>
      <c r="L14" s="537"/>
      <c r="M14" s="968"/>
      <c r="N14" s="538"/>
      <c r="O14" s="968"/>
      <c r="P14" s="551"/>
      <c r="Q14" s="533"/>
    </row>
    <row r="15" spans="1:17" s="177" customFormat="1" ht="12" customHeight="1">
      <c r="A15" s="179">
        <f t="shared" si="0"/>
        <v>10</v>
      </c>
      <c r="B15" s="622"/>
      <c r="C15" s="443"/>
      <c r="D15" s="624"/>
      <c r="E15" s="623"/>
      <c r="F15" s="621"/>
      <c r="G15" s="621"/>
      <c r="H15" s="536"/>
      <c r="I15" s="621"/>
      <c r="J15" s="621"/>
      <c r="K15" s="536"/>
      <c r="L15" s="537"/>
      <c r="M15" s="968"/>
      <c r="N15" s="538"/>
      <c r="O15" s="968"/>
      <c r="P15" s="551"/>
      <c r="Q15" s="533"/>
    </row>
    <row r="16" spans="1:17" s="177" customFormat="1" ht="12" customHeight="1">
      <c r="A16" s="179">
        <f t="shared" si="0"/>
        <v>11</v>
      </c>
      <c r="B16" s="622"/>
      <c r="C16" s="443"/>
      <c r="D16" s="624"/>
      <c r="E16" s="623"/>
      <c r="F16" s="621"/>
      <c r="G16" s="621"/>
      <c r="H16" s="536"/>
      <c r="I16" s="621"/>
      <c r="J16" s="621"/>
      <c r="K16" s="536"/>
      <c r="L16" s="537"/>
      <c r="M16" s="968"/>
      <c r="N16" s="538"/>
      <c r="O16" s="968"/>
      <c r="P16" s="551"/>
      <c r="Q16" s="533"/>
    </row>
    <row r="17" spans="1:19" s="177" customFormat="1" ht="12" hidden="1" customHeight="1">
      <c r="A17" s="179">
        <f t="shared" si="0"/>
        <v>12</v>
      </c>
      <c r="B17" s="622"/>
      <c r="C17" s="443"/>
      <c r="D17" s="624"/>
      <c r="E17" s="623"/>
      <c r="F17" s="621"/>
      <c r="G17" s="621"/>
      <c r="H17" s="536"/>
      <c r="I17" s="621"/>
      <c r="J17" s="621"/>
      <c r="K17" s="536"/>
      <c r="L17" s="537"/>
      <c r="M17" s="549"/>
      <c r="N17" s="549"/>
      <c r="O17" s="549"/>
      <c r="P17" s="551"/>
      <c r="Q17" s="533"/>
    </row>
    <row r="18" spans="1:19" s="177" customFormat="1" ht="12" hidden="1" customHeight="1">
      <c r="A18" s="179">
        <f t="shared" si="0"/>
        <v>13</v>
      </c>
      <c r="B18" s="622"/>
      <c r="C18" s="443"/>
      <c r="D18" s="624"/>
      <c r="E18" s="623"/>
      <c r="F18" s="621"/>
      <c r="G18" s="621"/>
      <c r="H18" s="536"/>
      <c r="I18" s="621"/>
      <c r="J18" s="621"/>
      <c r="K18" s="536"/>
      <c r="L18" s="537"/>
      <c r="M18" s="549"/>
      <c r="N18" s="549"/>
      <c r="O18" s="549"/>
      <c r="P18" s="551"/>
      <c r="Q18" s="533"/>
    </row>
    <row r="19" spans="1:19" s="177" customFormat="1" ht="12" hidden="1" customHeight="1">
      <c r="A19" s="179">
        <f t="shared" si="0"/>
        <v>14</v>
      </c>
      <c r="B19" s="622"/>
      <c r="C19" s="443"/>
      <c r="D19" s="624"/>
      <c r="E19" s="623"/>
      <c r="F19" s="621"/>
      <c r="G19" s="621"/>
      <c r="H19" s="536"/>
      <c r="I19" s="621"/>
      <c r="J19" s="621"/>
      <c r="K19" s="536"/>
      <c r="L19" s="537"/>
      <c r="M19" s="549"/>
      <c r="N19" s="549"/>
      <c r="O19" s="549"/>
      <c r="P19" s="551"/>
      <c r="Q19" s="533"/>
    </row>
    <row r="20" spans="1:19" s="177" customFormat="1" ht="12" hidden="1" customHeight="1">
      <c r="A20" s="179">
        <f t="shared" si="0"/>
        <v>15</v>
      </c>
      <c r="B20" s="622"/>
      <c r="C20" s="443"/>
      <c r="D20" s="624"/>
      <c r="E20" s="623"/>
      <c r="F20" s="621"/>
      <c r="G20" s="621"/>
      <c r="H20" s="536"/>
      <c r="I20" s="621"/>
      <c r="J20" s="621"/>
      <c r="K20" s="536"/>
      <c r="L20" s="537"/>
      <c r="M20" s="549"/>
      <c r="N20" s="549"/>
      <c r="O20" s="549"/>
      <c r="P20" s="551"/>
      <c r="Q20" s="533"/>
    </row>
    <row r="21" spans="1:19" s="177" customFormat="1" ht="12" hidden="1" customHeight="1">
      <c r="A21" s="179">
        <f t="shared" si="0"/>
        <v>16</v>
      </c>
      <c r="B21" s="622"/>
      <c r="C21" s="443"/>
      <c r="D21" s="624"/>
      <c r="E21" s="623"/>
      <c r="F21" s="621"/>
      <c r="G21" s="621"/>
      <c r="H21" s="536"/>
      <c r="I21" s="621"/>
      <c r="J21" s="621"/>
      <c r="K21" s="536"/>
      <c r="L21" s="537"/>
      <c r="M21" s="549"/>
      <c r="N21" s="549"/>
      <c r="O21" s="549"/>
      <c r="P21" s="551"/>
      <c r="Q21" s="533"/>
    </row>
    <row r="22" spans="1:19" s="177" customFormat="1" ht="12" hidden="1" customHeight="1">
      <c r="A22" s="179">
        <f t="shared" si="0"/>
        <v>17</v>
      </c>
      <c r="B22" s="622"/>
      <c r="C22" s="443"/>
      <c r="D22" s="624"/>
      <c r="E22" s="623"/>
      <c r="F22" s="621"/>
      <c r="G22" s="621"/>
      <c r="H22" s="536"/>
      <c r="I22" s="621"/>
      <c r="J22" s="621"/>
      <c r="K22" s="536"/>
      <c r="L22" s="537"/>
      <c r="M22" s="549"/>
      <c r="N22" s="549"/>
      <c r="O22" s="549"/>
      <c r="P22" s="551"/>
      <c r="Q22" s="533"/>
    </row>
    <row r="23" spans="1:19" s="177" customFormat="1" ht="12" hidden="1" customHeight="1">
      <c r="A23" s="179">
        <f t="shared" si="0"/>
        <v>18</v>
      </c>
      <c r="B23" s="622"/>
      <c r="C23" s="443"/>
      <c r="D23" s="624"/>
      <c r="E23" s="623"/>
      <c r="F23" s="621"/>
      <c r="G23" s="621"/>
      <c r="H23" s="536"/>
      <c r="I23" s="621"/>
      <c r="J23" s="621"/>
      <c r="K23" s="536"/>
      <c r="L23" s="537"/>
      <c r="M23" s="549"/>
      <c r="N23" s="549"/>
      <c r="O23" s="549"/>
      <c r="P23" s="551"/>
      <c r="Q23" s="533"/>
    </row>
    <row r="24" spans="1:19" s="177" customFormat="1" ht="12" hidden="1" customHeight="1">
      <c r="A24" s="179">
        <f t="shared" si="0"/>
        <v>19</v>
      </c>
      <c r="B24" s="622"/>
      <c r="C24" s="443"/>
      <c r="D24" s="624"/>
      <c r="E24" s="623"/>
      <c r="F24" s="621"/>
      <c r="G24" s="621"/>
      <c r="H24" s="536"/>
      <c r="I24" s="621"/>
      <c r="J24" s="621"/>
      <c r="K24" s="536"/>
      <c r="L24" s="537"/>
      <c r="M24" s="549"/>
      <c r="N24" s="549"/>
      <c r="O24" s="549"/>
      <c r="P24" s="551"/>
      <c r="Q24" s="533"/>
    </row>
    <row r="25" spans="1:19" s="177" customFormat="1" ht="12" hidden="1" customHeight="1">
      <c r="A25" s="179">
        <f t="shared" si="0"/>
        <v>20</v>
      </c>
      <c r="B25" s="622"/>
      <c r="C25" s="443"/>
      <c r="D25" s="624"/>
      <c r="E25" s="623"/>
      <c r="F25" s="621"/>
      <c r="G25" s="621"/>
      <c r="H25" s="536"/>
      <c r="I25" s="621"/>
      <c r="J25" s="621"/>
      <c r="K25" s="536"/>
      <c r="L25" s="537"/>
      <c r="M25" s="549"/>
      <c r="N25" s="549"/>
      <c r="O25" s="549"/>
      <c r="P25" s="551"/>
      <c r="Q25" s="533"/>
    </row>
    <row r="26" spans="1:19" s="177" customFormat="1" ht="12" hidden="1" customHeight="1">
      <c r="A26" s="179">
        <f t="shared" si="0"/>
        <v>21</v>
      </c>
      <c r="B26" s="622"/>
      <c r="C26" s="443"/>
      <c r="D26" s="624"/>
      <c r="E26" s="623"/>
      <c r="F26" s="621"/>
      <c r="G26" s="621"/>
      <c r="H26" s="536"/>
      <c r="I26" s="621"/>
      <c r="J26" s="621"/>
      <c r="K26" s="536"/>
      <c r="L26" s="537"/>
      <c r="M26" s="549"/>
      <c r="N26" s="549"/>
      <c r="O26" s="549"/>
      <c r="P26" s="551"/>
      <c r="Q26" s="533"/>
    </row>
    <row r="27" spans="1:19" s="177" customFormat="1" ht="12" hidden="1" customHeight="1">
      <c r="A27" s="179">
        <f t="shared" si="0"/>
        <v>22</v>
      </c>
      <c r="B27" s="622"/>
      <c r="C27" s="443"/>
      <c r="D27" s="624"/>
      <c r="E27" s="623"/>
      <c r="F27" s="621"/>
      <c r="G27" s="621"/>
      <c r="H27" s="536"/>
      <c r="I27" s="621"/>
      <c r="J27" s="621"/>
      <c r="K27" s="536"/>
      <c r="L27" s="537"/>
      <c r="M27" s="549"/>
      <c r="N27" s="549"/>
      <c r="O27" s="549"/>
      <c r="P27" s="551"/>
      <c r="Q27" s="533"/>
    </row>
    <row r="28" spans="1:19" s="177" customFormat="1" ht="12" hidden="1" customHeight="1">
      <c r="A28" s="179">
        <f t="shared" si="0"/>
        <v>23</v>
      </c>
      <c r="B28" s="622"/>
      <c r="C28" s="443"/>
      <c r="D28" s="624"/>
      <c r="E28" s="623"/>
      <c r="F28" s="621"/>
      <c r="G28" s="621"/>
      <c r="H28" s="536"/>
      <c r="I28" s="621"/>
      <c r="J28" s="621"/>
      <c r="K28" s="536"/>
      <c r="L28" s="537"/>
      <c r="M28" s="549"/>
      <c r="N28" s="549"/>
      <c r="O28" s="549"/>
      <c r="P28" s="551"/>
      <c r="Q28" s="533"/>
    </row>
    <row r="29" spans="1:19" s="177" customFormat="1" ht="12" hidden="1" customHeight="1">
      <c r="A29" s="179">
        <f t="shared" si="0"/>
        <v>24</v>
      </c>
      <c r="B29" s="622"/>
      <c r="C29" s="443"/>
      <c r="D29" s="624"/>
      <c r="E29" s="623"/>
      <c r="F29" s="621"/>
      <c r="G29" s="621"/>
      <c r="H29" s="536"/>
      <c r="I29" s="621"/>
      <c r="J29" s="621"/>
      <c r="K29" s="536"/>
      <c r="L29" s="537"/>
      <c r="M29" s="549"/>
      <c r="N29" s="549"/>
      <c r="O29" s="549"/>
      <c r="P29" s="551"/>
      <c r="Q29" s="533"/>
    </row>
    <row r="30" spans="1:19" s="175" customFormat="1" ht="12" hidden="1" customHeight="1">
      <c r="A30" s="179">
        <f t="shared" si="0"/>
        <v>25</v>
      </c>
      <c r="B30" s="622"/>
      <c r="C30" s="443"/>
      <c r="D30" s="624"/>
      <c r="E30" s="623"/>
      <c r="F30" s="621"/>
      <c r="G30" s="621"/>
      <c r="H30" s="536"/>
      <c r="I30" s="621"/>
      <c r="J30" s="621"/>
      <c r="K30" s="536"/>
      <c r="L30" s="537"/>
      <c r="M30" s="549"/>
      <c r="N30" s="549"/>
      <c r="O30" s="549"/>
      <c r="P30" s="551"/>
      <c r="Q30" s="533"/>
      <c r="S30" s="475"/>
    </row>
    <row r="31" spans="1:19" s="175" customFormat="1" ht="12" hidden="1" customHeight="1">
      <c r="A31" s="179">
        <f t="shared" si="0"/>
        <v>26</v>
      </c>
      <c r="B31" s="622"/>
      <c r="C31" s="443"/>
      <c r="D31" s="624"/>
      <c r="E31" s="623"/>
      <c r="F31" s="621"/>
      <c r="G31" s="621"/>
      <c r="H31" s="536"/>
      <c r="I31" s="621"/>
      <c r="J31" s="621"/>
      <c r="K31" s="536"/>
      <c r="L31" s="537"/>
      <c r="M31" s="549"/>
      <c r="N31" s="549"/>
      <c r="O31" s="549"/>
      <c r="P31" s="551"/>
      <c r="Q31" s="533"/>
      <c r="S31" s="475"/>
    </row>
    <row r="32" spans="1:19" s="175" customFormat="1" ht="12" hidden="1" customHeight="1">
      <c r="A32" s="179">
        <f t="shared" si="0"/>
        <v>27</v>
      </c>
      <c r="B32" s="622"/>
      <c r="C32" s="443"/>
      <c r="D32" s="624"/>
      <c r="E32" s="623"/>
      <c r="F32" s="621"/>
      <c r="G32" s="621"/>
      <c r="H32" s="536"/>
      <c r="I32" s="621"/>
      <c r="J32" s="621"/>
      <c r="K32" s="536"/>
      <c r="L32" s="537"/>
      <c r="M32" s="549"/>
      <c r="N32" s="549"/>
      <c r="O32" s="549"/>
      <c r="P32" s="551"/>
      <c r="Q32" s="533"/>
      <c r="S32" s="475"/>
    </row>
    <row r="33" spans="1:19" s="175" customFormat="1" ht="12" hidden="1" customHeight="1">
      <c r="A33" s="179">
        <f t="shared" si="0"/>
        <v>28</v>
      </c>
      <c r="B33" s="622"/>
      <c r="C33" s="443"/>
      <c r="D33" s="624"/>
      <c r="E33" s="623"/>
      <c r="F33" s="621"/>
      <c r="G33" s="621"/>
      <c r="H33" s="536"/>
      <c r="I33" s="621"/>
      <c r="J33" s="621"/>
      <c r="K33" s="536"/>
      <c r="L33" s="537"/>
      <c r="M33" s="549"/>
      <c r="N33" s="549"/>
      <c r="O33" s="549"/>
      <c r="P33" s="551"/>
      <c r="Q33" s="533"/>
      <c r="S33" s="475"/>
    </row>
    <row r="34" spans="1:19" s="175" customFormat="1" ht="35.1" customHeight="1">
      <c r="A34" s="812" t="s">
        <v>25</v>
      </c>
      <c r="B34" s="813"/>
      <c r="C34" s="813"/>
      <c r="D34" s="813"/>
      <c r="E34" s="813"/>
      <c r="F34" s="813"/>
      <c r="G34" s="813"/>
      <c r="H34" s="813"/>
      <c r="I34" s="813"/>
      <c r="J34" s="813"/>
      <c r="K34" s="813"/>
      <c r="L34" s="813"/>
      <c r="M34" s="814"/>
      <c r="N34" s="685"/>
      <c r="O34" s="685"/>
      <c r="P34" s="285">
        <f>SUM(P6:P33)</f>
        <v>1.0799999999999998</v>
      </c>
      <c r="Q34" s="282"/>
    </row>
    <row r="35" spans="1:19" s="177" customFormat="1" ht="35.1" customHeight="1" thickBot="1">
      <c r="A35" s="833" t="s">
        <v>40</v>
      </c>
      <c r="B35" s="834"/>
      <c r="C35" s="834"/>
      <c r="D35" s="834"/>
      <c r="E35" s="834"/>
      <c r="F35" s="834"/>
      <c r="G35" s="834"/>
      <c r="H35" s="834"/>
      <c r="I35" s="834"/>
      <c r="J35" s="834"/>
      <c r="K35" s="834"/>
      <c r="L35" s="834"/>
      <c r="M35" s="835"/>
      <c r="N35" s="684"/>
      <c r="O35" s="684"/>
      <c r="P35" s="284">
        <f>P34</f>
        <v>1.0799999999999998</v>
      </c>
      <c r="Q35" s="283"/>
    </row>
    <row r="36" spans="1:19" s="185" customFormat="1" ht="19.5" customHeight="1">
      <c r="A36" s="183" t="s">
        <v>41</v>
      </c>
      <c r="B36" s="832" t="s">
        <v>42</v>
      </c>
      <c r="C36" s="832"/>
      <c r="D36" s="832"/>
      <c r="E36" s="832"/>
      <c r="F36" s="832"/>
      <c r="G36" s="832"/>
      <c r="H36" s="832"/>
      <c r="I36" s="832"/>
      <c r="J36" s="832"/>
      <c r="K36" s="832"/>
      <c r="L36" s="832"/>
      <c r="M36" s="832"/>
      <c r="N36" s="832"/>
      <c r="O36" s="832"/>
      <c r="P36" s="184"/>
    </row>
    <row r="37" spans="1:19" s="158" customFormat="1" ht="18.75" customHeight="1">
      <c r="A37" s="208">
        <v>1</v>
      </c>
      <c r="B37" s="157" t="s">
        <v>50</v>
      </c>
      <c r="C37" s="157"/>
      <c r="D37" s="157"/>
      <c r="E37" s="157"/>
      <c r="F37" s="157"/>
      <c r="G37" s="157"/>
      <c r="K37" s="275"/>
      <c r="L37" s="159"/>
      <c r="M37" s="159"/>
      <c r="N37" s="159"/>
      <c r="O37" s="159"/>
    </row>
    <row r="38" spans="1:19" s="156" customFormat="1" ht="18.75" customHeight="1">
      <c r="A38" s="208">
        <v>2</v>
      </c>
      <c r="B38" s="157" t="s">
        <v>52</v>
      </c>
      <c r="C38" s="157"/>
      <c r="D38" s="157"/>
      <c r="E38" s="157"/>
      <c r="F38" s="160"/>
      <c r="G38" s="160"/>
      <c r="H38" s="160"/>
      <c r="I38" s="160"/>
      <c r="J38" s="160"/>
      <c r="K38" s="158"/>
    </row>
    <row r="39" spans="1:19" s="156" customFormat="1" ht="42.75" customHeight="1">
      <c r="A39" s="208">
        <v>3</v>
      </c>
      <c r="B39" s="831" t="s">
        <v>251</v>
      </c>
      <c r="C39" s="831"/>
      <c r="D39" s="831"/>
      <c r="E39" s="831"/>
      <c r="F39" s="831"/>
      <c r="G39" s="831"/>
      <c r="H39" s="831"/>
      <c r="I39" s="160"/>
      <c r="J39" s="160"/>
      <c r="K39" s="158"/>
    </row>
    <row r="40" spans="1:19" s="156" customFormat="1" ht="18.75" customHeight="1">
      <c r="A40" s="208">
        <v>4</v>
      </c>
      <c r="B40" s="156" t="s">
        <v>255</v>
      </c>
      <c r="C40" s="157"/>
      <c r="D40" s="157"/>
      <c r="E40" s="157"/>
      <c r="F40" s="160"/>
      <c r="G40" s="160"/>
      <c r="H40" s="160"/>
      <c r="I40" s="160"/>
      <c r="J40" s="160"/>
      <c r="K40" s="158"/>
    </row>
    <row r="41" spans="1:19" s="156" customFormat="1" ht="18.75" customHeight="1">
      <c r="A41" s="208">
        <v>5</v>
      </c>
      <c r="B41" s="157" t="s">
        <v>43</v>
      </c>
      <c r="C41" s="157"/>
      <c r="D41" s="157"/>
      <c r="E41" s="157"/>
      <c r="F41" s="160"/>
      <c r="G41" s="160"/>
      <c r="H41" s="160"/>
      <c r="I41" s="160"/>
      <c r="J41" s="160"/>
      <c r="K41" s="158"/>
    </row>
    <row r="42" spans="1:19" s="158" customFormat="1" ht="18.75" customHeight="1">
      <c r="A42" s="208">
        <v>6</v>
      </c>
      <c r="B42" s="157" t="s">
        <v>252</v>
      </c>
      <c r="C42" s="157"/>
      <c r="D42" s="157"/>
      <c r="E42" s="157"/>
      <c r="F42" s="157"/>
      <c r="G42" s="157"/>
      <c r="K42" s="275"/>
      <c r="L42" s="159"/>
      <c r="M42" s="159"/>
      <c r="N42" s="159"/>
      <c r="O42" s="159"/>
    </row>
    <row r="43" spans="1:19" s="158" customFormat="1" ht="55.5" customHeight="1">
      <c r="A43" s="208">
        <v>7</v>
      </c>
      <c r="B43" s="819" t="s">
        <v>337</v>
      </c>
      <c r="C43" s="819"/>
      <c r="D43" s="819"/>
      <c r="E43" s="819"/>
      <c r="F43" s="819"/>
      <c r="G43" s="819"/>
      <c r="H43" s="819"/>
      <c r="I43" s="819"/>
      <c r="J43" s="819"/>
      <c r="K43" s="819"/>
      <c r="L43" s="819"/>
      <c r="M43" s="159"/>
      <c r="N43" s="159"/>
      <c r="O43" s="159"/>
    </row>
    <row r="44" spans="1:19" s="158" customFormat="1" ht="18.75" customHeight="1">
      <c r="A44" s="208">
        <v>8</v>
      </c>
      <c r="B44" s="157" t="s">
        <v>336</v>
      </c>
      <c r="C44" s="157"/>
      <c r="D44" s="157"/>
      <c r="E44" s="157"/>
      <c r="F44" s="157"/>
      <c r="G44" s="157"/>
      <c r="K44" s="275"/>
      <c r="L44" s="159"/>
      <c r="M44" s="159"/>
      <c r="N44" s="159"/>
      <c r="O44" s="159"/>
    </row>
    <row r="45" spans="1:19" s="158" customFormat="1" ht="18.75" customHeight="1">
      <c r="A45" s="208">
        <v>9</v>
      </c>
      <c r="B45" s="163" t="s">
        <v>53</v>
      </c>
      <c r="C45" s="163"/>
      <c r="D45" s="163"/>
      <c r="E45" s="163"/>
      <c r="F45" s="157"/>
      <c r="G45" s="157"/>
      <c r="K45" s="275"/>
      <c r="L45" s="159"/>
      <c r="M45" s="159"/>
      <c r="N45" s="159"/>
      <c r="O45" s="159"/>
    </row>
    <row r="46" spans="1:19" s="158" customFormat="1" ht="15" customHeight="1">
      <c r="B46" s="163"/>
      <c r="C46" s="163"/>
      <c r="D46" s="163"/>
      <c r="E46" s="163"/>
      <c r="F46" s="157"/>
      <c r="G46" s="157"/>
      <c r="K46" s="275"/>
      <c r="L46" s="159"/>
      <c r="M46" s="159"/>
      <c r="N46" s="159"/>
      <c r="O46" s="159"/>
    </row>
    <row r="47" spans="1:19" s="185" customFormat="1" ht="15" customHeight="1">
      <c r="A47" s="157"/>
      <c r="B47" s="157"/>
      <c r="C47" s="157"/>
      <c r="D47" s="157"/>
      <c r="E47" s="157"/>
      <c r="F47" s="186"/>
      <c r="G47" s="186"/>
      <c r="H47" s="158"/>
      <c r="I47" s="158"/>
      <c r="J47" s="158"/>
      <c r="K47" s="199"/>
      <c r="L47" s="187"/>
      <c r="M47" s="187"/>
      <c r="N47" s="187"/>
      <c r="O47" s="187"/>
      <c r="P47" s="188"/>
    </row>
    <row r="48" spans="1:19" ht="15" customHeight="1">
      <c r="B48" s="143"/>
      <c r="C48" s="143"/>
      <c r="D48" s="143"/>
      <c r="E48" s="143"/>
      <c r="F48" s="135"/>
      <c r="G48" s="135"/>
      <c r="H48" s="136"/>
      <c r="I48" s="137"/>
      <c r="J48" s="137"/>
    </row>
    <row r="49" spans="3:10" ht="15" customHeight="1">
      <c r="C49" s="135"/>
      <c r="D49" s="135"/>
      <c r="E49" s="135"/>
      <c r="F49" s="135"/>
      <c r="G49" s="135"/>
      <c r="H49" s="136"/>
      <c r="I49" s="137"/>
      <c r="J49" s="137"/>
    </row>
    <row r="50" spans="3:10" ht="15" customHeight="1">
      <c r="C50" s="135"/>
      <c r="D50" s="135"/>
      <c r="E50" s="135"/>
      <c r="F50" s="135"/>
      <c r="G50" s="135"/>
      <c r="H50" s="136"/>
      <c r="I50" s="137"/>
      <c r="J50" s="137"/>
    </row>
    <row r="51" spans="3:10" ht="12" customHeight="1">
      <c r="C51" s="135"/>
      <c r="D51" s="135"/>
      <c r="E51" s="135"/>
      <c r="F51" s="135"/>
      <c r="G51" s="135"/>
      <c r="H51" s="136"/>
      <c r="I51" s="137"/>
      <c r="J51" s="137"/>
    </row>
    <row r="52" spans="3:10" ht="12" customHeight="1">
      <c r="C52" s="135"/>
      <c r="D52" s="135"/>
      <c r="E52" s="135"/>
      <c r="F52" s="135"/>
      <c r="G52" s="135"/>
      <c r="H52" s="136"/>
      <c r="I52" s="137"/>
      <c r="J52" s="137"/>
    </row>
    <row r="53" spans="3:10" ht="12" customHeight="1">
      <c r="C53" s="135"/>
      <c r="D53" s="135"/>
      <c r="E53" s="135"/>
      <c r="F53" s="135"/>
      <c r="G53" s="135"/>
      <c r="H53" s="136"/>
      <c r="I53" s="137"/>
      <c r="J53" s="137"/>
    </row>
    <row r="54" spans="3:10" ht="12" customHeight="1">
      <c r="C54" s="135"/>
      <c r="D54" s="135"/>
      <c r="E54" s="135"/>
      <c r="F54" s="135"/>
      <c r="G54" s="135"/>
      <c r="H54" s="136"/>
      <c r="I54" s="137"/>
      <c r="J54" s="137"/>
    </row>
    <row r="55" spans="3:10" ht="12" customHeight="1">
      <c r="C55" s="135"/>
      <c r="D55" s="135"/>
      <c r="E55" s="135"/>
      <c r="F55" s="135"/>
      <c r="G55" s="135"/>
      <c r="H55" s="136"/>
      <c r="I55" s="137"/>
      <c r="J55" s="137"/>
    </row>
    <row r="56" spans="3:10" ht="12" customHeight="1">
      <c r="C56" s="135"/>
      <c r="D56" s="135"/>
      <c r="E56" s="135"/>
      <c r="F56" s="135"/>
      <c r="G56" s="135"/>
      <c r="H56" s="136"/>
      <c r="I56" s="137"/>
      <c r="J56" s="137"/>
    </row>
    <row r="57" spans="3:10" ht="12" customHeight="1">
      <c r="C57" s="135"/>
      <c r="D57" s="135"/>
      <c r="E57" s="135"/>
      <c r="F57" s="135"/>
      <c r="G57" s="135"/>
      <c r="H57" s="136"/>
      <c r="I57" s="137"/>
      <c r="J57" s="137"/>
    </row>
    <row r="58" spans="3:10" ht="12" customHeight="1">
      <c r="C58" s="135"/>
      <c r="D58" s="135"/>
      <c r="E58" s="135"/>
      <c r="F58" s="135"/>
      <c r="G58" s="135"/>
      <c r="H58" s="136"/>
      <c r="I58" s="137"/>
      <c r="J58" s="137"/>
    </row>
    <row r="59" spans="3:10" ht="12" customHeight="1">
      <c r="C59" s="135"/>
      <c r="D59" s="135"/>
      <c r="E59" s="135"/>
      <c r="F59" s="135"/>
      <c r="G59" s="135"/>
      <c r="H59" s="136"/>
      <c r="I59" s="137"/>
      <c r="J59" s="137"/>
    </row>
    <row r="60" spans="3:10" ht="12" customHeight="1">
      <c r="C60" s="135"/>
      <c r="D60" s="135"/>
      <c r="E60" s="135"/>
      <c r="F60" s="135"/>
      <c r="G60" s="135"/>
      <c r="H60" s="136"/>
      <c r="I60" s="137"/>
      <c r="J60" s="137"/>
    </row>
    <row r="61" spans="3:10" ht="12" customHeight="1">
      <c r="C61" s="135"/>
      <c r="D61" s="135"/>
      <c r="E61" s="135"/>
      <c r="F61" s="135"/>
      <c r="G61" s="135"/>
      <c r="H61" s="136"/>
      <c r="I61" s="137"/>
      <c r="J61" s="137"/>
    </row>
    <row r="62" spans="3:10" ht="12" customHeight="1">
      <c r="C62" s="135"/>
      <c r="D62" s="135"/>
      <c r="E62" s="135"/>
      <c r="F62" s="135"/>
      <c r="G62" s="135"/>
      <c r="H62" s="136"/>
      <c r="I62" s="137"/>
      <c r="J62" s="137"/>
    </row>
    <row r="63" spans="3:10" ht="12" customHeight="1">
      <c r="C63" s="135"/>
      <c r="D63" s="135"/>
      <c r="E63" s="135"/>
      <c r="F63" s="135"/>
      <c r="G63" s="135"/>
      <c r="H63" s="136"/>
      <c r="I63" s="137"/>
      <c r="J63" s="137"/>
    </row>
    <row r="64" spans="3:10" ht="12" customHeight="1">
      <c r="C64" s="135"/>
      <c r="D64" s="135"/>
      <c r="E64" s="135"/>
      <c r="F64" s="135"/>
      <c r="G64" s="135"/>
      <c r="H64" s="136"/>
      <c r="I64" s="137"/>
      <c r="J64" s="137"/>
    </row>
    <row r="65" spans="3:10" ht="12" customHeight="1">
      <c r="C65" s="135"/>
      <c r="D65" s="135"/>
      <c r="E65" s="135"/>
      <c r="F65" s="135"/>
      <c r="G65" s="135"/>
      <c r="H65" s="136"/>
      <c r="I65" s="137"/>
      <c r="J65" s="137"/>
    </row>
    <row r="66" spans="3:10" ht="12" customHeight="1">
      <c r="C66" s="135"/>
      <c r="D66" s="135"/>
      <c r="E66" s="135"/>
      <c r="F66" s="135"/>
      <c r="G66" s="135"/>
      <c r="H66" s="136"/>
      <c r="I66" s="137"/>
      <c r="J66" s="137"/>
    </row>
    <row r="67" spans="3:10" ht="12" customHeight="1">
      <c r="C67" s="135"/>
      <c r="D67" s="135"/>
      <c r="E67" s="135"/>
      <c r="F67" s="135"/>
      <c r="G67" s="135"/>
      <c r="H67" s="136"/>
      <c r="I67" s="137"/>
      <c r="J67" s="137"/>
    </row>
    <row r="68" spans="3:10" ht="12" customHeight="1">
      <c r="C68" s="135"/>
      <c r="D68" s="135"/>
      <c r="E68" s="135"/>
      <c r="F68" s="135"/>
      <c r="G68" s="135"/>
      <c r="H68" s="136"/>
      <c r="I68" s="137"/>
      <c r="J68" s="137"/>
    </row>
    <row r="69" spans="3:10" ht="12" customHeight="1">
      <c r="C69" s="135"/>
      <c r="D69" s="135"/>
      <c r="E69" s="135"/>
      <c r="F69" s="135"/>
      <c r="G69" s="135"/>
      <c r="H69" s="136"/>
      <c r="I69" s="137"/>
      <c r="J69" s="137"/>
    </row>
    <row r="70" spans="3:10" ht="12" customHeight="1">
      <c r="C70" s="135"/>
      <c r="D70" s="135"/>
      <c r="E70" s="135"/>
      <c r="F70" s="135"/>
      <c r="G70" s="135"/>
      <c r="H70" s="136"/>
      <c r="I70" s="137"/>
      <c r="J70" s="137"/>
    </row>
    <row r="71" spans="3:10" ht="12" customHeight="1">
      <c r="C71" s="135"/>
      <c r="D71" s="135"/>
      <c r="E71" s="135"/>
      <c r="F71" s="135"/>
      <c r="G71" s="135"/>
      <c r="H71" s="136"/>
      <c r="I71" s="137"/>
      <c r="J71" s="137"/>
    </row>
    <row r="72" spans="3:10" ht="12" customHeight="1">
      <c r="C72" s="135"/>
      <c r="D72" s="135"/>
      <c r="E72" s="135"/>
      <c r="F72" s="135"/>
      <c r="G72" s="135"/>
      <c r="H72" s="136"/>
      <c r="I72" s="137"/>
      <c r="J72" s="137"/>
    </row>
    <row r="73" spans="3:10" ht="12" customHeight="1">
      <c r="C73" s="135"/>
      <c r="D73" s="135"/>
      <c r="E73" s="135"/>
      <c r="F73" s="135"/>
      <c r="G73" s="135"/>
      <c r="H73" s="136"/>
      <c r="I73" s="137"/>
      <c r="J73" s="137"/>
    </row>
    <row r="74" spans="3:10" ht="12" customHeight="1">
      <c r="C74" s="135"/>
      <c r="D74" s="135"/>
      <c r="E74" s="135"/>
      <c r="F74" s="135"/>
      <c r="G74" s="135"/>
      <c r="H74" s="136"/>
      <c r="I74" s="137"/>
      <c r="J74" s="137"/>
    </row>
    <row r="75" spans="3:10" ht="12" customHeight="1">
      <c r="C75" s="135"/>
      <c r="D75" s="135"/>
      <c r="E75" s="135"/>
      <c r="F75" s="135"/>
      <c r="G75" s="135"/>
      <c r="H75" s="136"/>
      <c r="I75" s="137"/>
      <c r="J75" s="137"/>
    </row>
    <row r="76" spans="3:10" ht="12" customHeight="1">
      <c r="C76" s="135"/>
      <c r="D76" s="135"/>
      <c r="E76" s="135"/>
      <c r="F76" s="135"/>
      <c r="G76" s="135"/>
      <c r="H76" s="136"/>
      <c r="I76" s="137"/>
      <c r="J76" s="137"/>
    </row>
    <row r="77" spans="3:10" ht="12" customHeight="1">
      <c r="C77" s="135"/>
      <c r="D77" s="135"/>
      <c r="E77" s="135"/>
      <c r="F77" s="135"/>
      <c r="G77" s="135"/>
      <c r="H77" s="136"/>
      <c r="I77" s="137"/>
      <c r="J77" s="137"/>
    </row>
    <row r="78" spans="3:10" ht="12" customHeight="1">
      <c r="C78" s="135"/>
      <c r="D78" s="135"/>
      <c r="E78" s="135"/>
      <c r="F78" s="135"/>
      <c r="G78" s="135"/>
      <c r="H78" s="136"/>
      <c r="I78" s="137"/>
      <c r="J78" s="137"/>
    </row>
    <row r="79" spans="3:10" ht="12" customHeight="1">
      <c r="C79" s="135"/>
      <c r="D79" s="135"/>
      <c r="E79" s="135"/>
      <c r="F79" s="135"/>
      <c r="G79" s="135"/>
      <c r="H79" s="136"/>
      <c r="I79" s="137"/>
      <c r="J79" s="137"/>
    </row>
    <row r="80" spans="3:10" ht="12" customHeight="1">
      <c r="C80" s="135"/>
      <c r="D80" s="135"/>
      <c r="E80" s="135"/>
      <c r="F80" s="135"/>
      <c r="G80" s="135"/>
      <c r="H80" s="136"/>
      <c r="I80" s="137"/>
      <c r="J80" s="137"/>
    </row>
    <row r="81" spans="3:10" ht="12" customHeight="1">
      <c r="C81" s="135"/>
      <c r="D81" s="135"/>
      <c r="E81" s="135"/>
      <c r="F81" s="135"/>
      <c r="G81" s="135"/>
      <c r="H81" s="136"/>
      <c r="I81" s="137"/>
      <c r="J81" s="137"/>
    </row>
    <row r="82" spans="3:10" ht="12" customHeight="1">
      <c r="C82" s="135"/>
      <c r="D82" s="135"/>
      <c r="E82" s="135"/>
      <c r="F82" s="135"/>
      <c r="G82" s="135"/>
      <c r="H82" s="136"/>
      <c r="I82" s="137"/>
      <c r="J82" s="137"/>
    </row>
    <row r="83" spans="3:10" ht="12" customHeight="1">
      <c r="C83" s="135"/>
      <c r="D83" s="135"/>
      <c r="E83" s="135"/>
      <c r="F83" s="135"/>
      <c r="G83" s="135"/>
      <c r="H83" s="136"/>
      <c r="I83" s="137"/>
      <c r="J83" s="137"/>
    </row>
    <row r="84" spans="3:10" ht="12" customHeight="1">
      <c r="C84" s="135"/>
      <c r="D84" s="135"/>
      <c r="E84" s="135"/>
      <c r="F84" s="135"/>
      <c r="G84" s="135"/>
      <c r="H84" s="136"/>
      <c r="I84" s="137"/>
      <c r="J84" s="137"/>
    </row>
    <row r="85" spans="3:10" ht="12" customHeight="1">
      <c r="C85" s="135"/>
      <c r="D85" s="135"/>
      <c r="E85" s="135"/>
      <c r="F85" s="135"/>
      <c r="G85" s="135"/>
      <c r="H85" s="136"/>
      <c r="I85" s="137"/>
      <c r="J85" s="137"/>
    </row>
    <row r="86" spans="3:10" ht="12" customHeight="1">
      <c r="C86" s="135"/>
      <c r="D86" s="135"/>
      <c r="E86" s="135"/>
      <c r="F86" s="135"/>
      <c r="G86" s="135"/>
      <c r="H86" s="136"/>
      <c r="I86" s="137"/>
      <c r="J86" s="137"/>
    </row>
    <row r="87" spans="3:10" ht="12" customHeight="1">
      <c r="C87" s="135"/>
      <c r="D87" s="135"/>
      <c r="E87" s="135"/>
      <c r="F87" s="135"/>
      <c r="G87" s="135"/>
      <c r="H87" s="136"/>
      <c r="I87" s="137"/>
      <c r="J87" s="137"/>
    </row>
    <row r="88" spans="3:10" ht="12" customHeight="1">
      <c r="C88" s="135"/>
      <c r="D88" s="135"/>
      <c r="E88" s="135"/>
      <c r="F88" s="135"/>
      <c r="G88" s="135"/>
      <c r="H88" s="136"/>
      <c r="I88" s="137"/>
      <c r="J88" s="137"/>
    </row>
    <row r="89" spans="3:10" ht="12" customHeight="1">
      <c r="C89" s="135"/>
      <c r="D89" s="135"/>
      <c r="E89" s="135"/>
      <c r="F89" s="135"/>
      <c r="G89" s="135"/>
      <c r="H89" s="136"/>
      <c r="I89" s="137"/>
      <c r="J89" s="137"/>
    </row>
    <row r="90" spans="3:10" ht="12" customHeight="1">
      <c r="C90" s="135"/>
      <c r="D90" s="135"/>
      <c r="E90" s="135"/>
      <c r="F90" s="135"/>
      <c r="G90" s="135"/>
      <c r="H90" s="136"/>
      <c r="I90" s="137"/>
      <c r="J90" s="137"/>
    </row>
    <row r="91" spans="3:10" ht="12" customHeight="1">
      <c r="C91" s="135"/>
      <c r="D91" s="135"/>
      <c r="E91" s="135"/>
      <c r="F91" s="135"/>
      <c r="G91" s="135"/>
      <c r="H91" s="136"/>
      <c r="I91" s="137"/>
      <c r="J91" s="137"/>
    </row>
    <row r="92" spans="3:10" ht="12" customHeight="1">
      <c r="C92" s="135"/>
      <c r="D92" s="135"/>
      <c r="E92" s="135"/>
      <c r="F92" s="135"/>
      <c r="G92" s="135"/>
      <c r="H92" s="136"/>
      <c r="I92" s="137"/>
      <c r="J92" s="137"/>
    </row>
    <row r="93" spans="3:10" ht="12" customHeight="1">
      <c r="C93" s="135"/>
      <c r="D93" s="135"/>
      <c r="E93" s="135"/>
      <c r="F93" s="135"/>
      <c r="G93" s="135"/>
      <c r="H93" s="136"/>
      <c r="I93" s="137"/>
      <c r="J93" s="137"/>
    </row>
    <row r="94" spans="3:10" ht="12" customHeight="1">
      <c r="C94" s="135"/>
      <c r="D94" s="135"/>
      <c r="E94" s="135"/>
      <c r="F94" s="135"/>
      <c r="G94" s="135"/>
      <c r="H94" s="136"/>
      <c r="I94" s="137"/>
      <c r="J94" s="137"/>
    </row>
    <row r="95" spans="3:10" ht="12" customHeight="1">
      <c r="C95" s="135"/>
      <c r="D95" s="135"/>
      <c r="E95" s="135"/>
      <c r="F95" s="135"/>
      <c r="G95" s="135"/>
      <c r="H95" s="136"/>
      <c r="I95" s="137"/>
      <c r="J95" s="137"/>
    </row>
    <row r="96" spans="3:10" ht="12" customHeight="1">
      <c r="C96" s="135"/>
      <c r="D96" s="135"/>
      <c r="E96" s="135"/>
      <c r="F96" s="135"/>
      <c r="G96" s="135"/>
      <c r="H96" s="136"/>
      <c r="I96" s="137"/>
      <c r="J96" s="137"/>
    </row>
    <row r="97" spans="3:10" ht="12" customHeight="1">
      <c r="C97" s="135"/>
      <c r="D97" s="135"/>
      <c r="E97" s="135"/>
      <c r="F97" s="135"/>
      <c r="G97" s="135"/>
      <c r="H97" s="136"/>
      <c r="I97" s="137"/>
      <c r="J97" s="137"/>
    </row>
    <row r="98" spans="3:10" ht="12" customHeight="1">
      <c r="C98" s="135"/>
      <c r="D98" s="135"/>
      <c r="E98" s="135"/>
      <c r="F98" s="135"/>
      <c r="G98" s="135"/>
      <c r="H98" s="136"/>
      <c r="I98" s="137"/>
      <c r="J98" s="137"/>
    </row>
    <row r="99" spans="3:10" ht="12" customHeight="1">
      <c r="C99" s="135"/>
      <c r="D99" s="135"/>
      <c r="E99" s="135"/>
      <c r="F99" s="135"/>
      <c r="G99" s="135"/>
      <c r="H99" s="136"/>
      <c r="I99" s="137"/>
      <c r="J99" s="137"/>
    </row>
    <row r="100" spans="3:10" ht="12" customHeight="1">
      <c r="C100" s="135"/>
      <c r="D100" s="135"/>
      <c r="E100" s="135"/>
      <c r="F100" s="135"/>
      <c r="G100" s="135"/>
      <c r="H100" s="136"/>
      <c r="I100" s="137"/>
      <c r="J100" s="137"/>
    </row>
    <row r="101" spans="3:10" ht="12" customHeight="1">
      <c r="C101" s="135"/>
      <c r="D101" s="135"/>
      <c r="E101" s="135"/>
      <c r="F101" s="135"/>
      <c r="G101" s="135"/>
      <c r="H101" s="136"/>
      <c r="I101" s="137"/>
      <c r="J101" s="137"/>
    </row>
    <row r="102" spans="3:10" ht="12" customHeight="1">
      <c r="C102" s="135"/>
      <c r="D102" s="135"/>
      <c r="E102" s="135"/>
      <c r="F102" s="135"/>
      <c r="G102" s="135"/>
      <c r="H102" s="136"/>
      <c r="I102" s="137"/>
      <c r="J102" s="137"/>
    </row>
    <row r="103" spans="3:10" ht="12" customHeight="1">
      <c r="C103" s="135"/>
      <c r="D103" s="135"/>
      <c r="E103" s="135"/>
      <c r="F103" s="135"/>
      <c r="G103" s="135"/>
      <c r="H103" s="136"/>
      <c r="I103" s="137"/>
      <c r="J103" s="137"/>
    </row>
    <row r="104" spans="3:10" ht="12" customHeight="1">
      <c r="C104" s="135"/>
      <c r="D104" s="135"/>
      <c r="E104" s="135"/>
      <c r="F104" s="135"/>
      <c r="G104" s="135"/>
      <c r="H104" s="136"/>
      <c r="I104" s="137"/>
      <c r="J104" s="137"/>
    </row>
    <row r="105" spans="3:10" ht="12" customHeight="1">
      <c r="C105" s="135"/>
      <c r="D105" s="135"/>
      <c r="E105" s="135"/>
      <c r="F105" s="135"/>
      <c r="G105" s="135"/>
      <c r="H105" s="136"/>
      <c r="I105" s="137"/>
      <c r="J105" s="137"/>
    </row>
    <row r="106" spans="3:10" ht="12" customHeight="1">
      <c r="C106" s="135"/>
      <c r="D106" s="135"/>
      <c r="E106" s="135"/>
      <c r="F106" s="135"/>
      <c r="G106" s="135"/>
      <c r="H106" s="136"/>
      <c r="I106" s="137"/>
      <c r="J106" s="137"/>
    </row>
    <row r="107" spans="3:10" ht="12" customHeight="1">
      <c r="C107" s="135"/>
      <c r="D107" s="135"/>
      <c r="E107" s="135"/>
      <c r="F107" s="135"/>
      <c r="G107" s="135"/>
      <c r="H107" s="136"/>
      <c r="I107" s="137"/>
      <c r="J107" s="137"/>
    </row>
    <row r="108" spans="3:10" ht="12" customHeight="1">
      <c r="C108" s="135"/>
      <c r="D108" s="135"/>
      <c r="E108" s="135"/>
      <c r="F108" s="135"/>
      <c r="G108" s="135"/>
      <c r="H108" s="136"/>
      <c r="I108" s="137"/>
      <c r="J108" s="137"/>
    </row>
    <row r="109" spans="3:10" ht="12" customHeight="1">
      <c r="C109" s="135"/>
      <c r="D109" s="135"/>
      <c r="E109" s="135"/>
      <c r="F109" s="135"/>
      <c r="G109" s="135"/>
      <c r="H109" s="136"/>
      <c r="I109" s="137"/>
      <c r="J109" s="137"/>
    </row>
    <row r="110" spans="3:10" ht="12" customHeight="1">
      <c r="C110" s="135"/>
      <c r="D110" s="135"/>
      <c r="E110" s="135"/>
      <c r="F110" s="135"/>
      <c r="G110" s="135"/>
      <c r="H110" s="136"/>
      <c r="I110" s="137"/>
      <c r="J110" s="137"/>
    </row>
    <row r="111" spans="3:10" ht="12" customHeight="1">
      <c r="C111" s="135"/>
      <c r="D111" s="135"/>
      <c r="E111" s="135"/>
      <c r="F111" s="135"/>
      <c r="G111" s="135"/>
      <c r="H111" s="136"/>
      <c r="I111" s="137"/>
      <c r="J111" s="137"/>
    </row>
    <row r="112" spans="3:10" ht="12" customHeight="1">
      <c r="C112" s="135"/>
      <c r="D112" s="135"/>
      <c r="E112" s="135"/>
      <c r="F112" s="135"/>
      <c r="G112" s="135"/>
      <c r="H112" s="136"/>
      <c r="I112" s="137"/>
      <c r="J112" s="137"/>
    </row>
    <row r="113" spans="3:10" ht="12" customHeight="1">
      <c r="C113" s="135"/>
      <c r="D113" s="135"/>
      <c r="E113" s="135"/>
      <c r="F113" s="135"/>
      <c r="G113" s="135"/>
      <c r="H113" s="136"/>
      <c r="I113" s="137"/>
      <c r="J113" s="137"/>
    </row>
    <row r="114" spans="3:10" ht="12" customHeight="1">
      <c r="C114" s="135"/>
      <c r="D114" s="135"/>
      <c r="E114" s="135"/>
      <c r="F114" s="135"/>
      <c r="G114" s="135"/>
      <c r="H114" s="136"/>
      <c r="I114" s="137"/>
      <c r="J114" s="137"/>
    </row>
    <row r="115" spans="3:10" ht="12" customHeight="1">
      <c r="C115" s="135"/>
      <c r="D115" s="135"/>
      <c r="E115" s="135"/>
      <c r="F115" s="135"/>
      <c r="G115" s="135"/>
      <c r="H115" s="136"/>
      <c r="I115" s="137"/>
      <c r="J115" s="137"/>
    </row>
    <row r="116" spans="3:10" ht="12" customHeight="1">
      <c r="C116" s="135"/>
      <c r="D116" s="135"/>
      <c r="E116" s="135"/>
      <c r="F116" s="135"/>
      <c r="G116" s="135"/>
      <c r="H116" s="136"/>
      <c r="I116" s="137"/>
      <c r="J116" s="137"/>
    </row>
    <row r="117" spans="3:10" ht="12" customHeight="1">
      <c r="C117" s="135"/>
      <c r="D117" s="135"/>
      <c r="E117" s="135"/>
      <c r="F117" s="135"/>
      <c r="G117" s="135"/>
      <c r="H117" s="136"/>
      <c r="I117" s="137"/>
      <c r="J117" s="137"/>
    </row>
    <row r="118" spans="3:10" ht="12" customHeight="1">
      <c r="C118" s="135"/>
      <c r="D118" s="135"/>
      <c r="E118" s="135"/>
      <c r="F118" s="135"/>
      <c r="G118" s="135"/>
      <c r="H118" s="136"/>
      <c r="I118" s="137"/>
      <c r="J118" s="137"/>
    </row>
    <row r="119" spans="3:10" ht="12" customHeight="1">
      <c r="C119" s="135"/>
      <c r="D119" s="135"/>
      <c r="E119" s="135"/>
      <c r="F119" s="135"/>
      <c r="G119" s="135"/>
      <c r="H119" s="136"/>
      <c r="I119" s="137"/>
      <c r="J119" s="137"/>
    </row>
    <row r="120" spans="3:10" ht="12" customHeight="1">
      <c r="C120" s="135"/>
      <c r="D120" s="135"/>
      <c r="E120" s="135"/>
      <c r="F120" s="135"/>
      <c r="G120" s="135"/>
      <c r="H120" s="136"/>
      <c r="I120" s="137"/>
      <c r="J120" s="137"/>
    </row>
    <row r="121" spans="3:10" ht="12" customHeight="1">
      <c r="C121" s="135"/>
      <c r="D121" s="135"/>
      <c r="E121" s="135"/>
      <c r="F121" s="135"/>
      <c r="G121" s="135"/>
      <c r="H121" s="136"/>
      <c r="I121" s="137"/>
      <c r="J121" s="137"/>
    </row>
    <row r="122" spans="3:10" ht="12" customHeight="1">
      <c r="C122" s="135"/>
      <c r="D122" s="135"/>
      <c r="E122" s="135"/>
      <c r="F122" s="135"/>
      <c r="G122" s="135"/>
      <c r="H122" s="136"/>
      <c r="I122" s="137"/>
      <c r="J122" s="137"/>
    </row>
    <row r="123" spans="3:10" ht="12" customHeight="1">
      <c r="C123" s="135"/>
      <c r="D123" s="135"/>
      <c r="E123" s="135"/>
      <c r="F123" s="135"/>
      <c r="G123" s="135"/>
      <c r="H123" s="136"/>
      <c r="I123" s="137"/>
      <c r="J123" s="137"/>
    </row>
    <row r="124" spans="3:10" ht="12" customHeight="1">
      <c r="C124" s="135"/>
      <c r="D124" s="135"/>
      <c r="E124" s="135"/>
      <c r="F124" s="135"/>
      <c r="G124" s="135"/>
      <c r="H124" s="136"/>
      <c r="I124" s="137"/>
      <c r="J124" s="137"/>
    </row>
    <row r="125" spans="3:10" ht="12" customHeight="1">
      <c r="C125" s="135"/>
      <c r="D125" s="135"/>
      <c r="E125" s="135"/>
      <c r="F125" s="135"/>
      <c r="G125" s="135"/>
      <c r="H125" s="136"/>
      <c r="I125" s="137"/>
      <c r="J125" s="137"/>
    </row>
    <row r="126" spans="3:10" ht="12" customHeight="1">
      <c r="C126" s="135"/>
      <c r="D126" s="135"/>
      <c r="E126" s="135"/>
      <c r="F126" s="135"/>
      <c r="G126" s="135"/>
      <c r="H126" s="136"/>
      <c r="I126" s="137"/>
      <c r="J126" s="137"/>
    </row>
    <row r="127" spans="3:10" ht="12" customHeight="1">
      <c r="C127" s="135"/>
      <c r="D127" s="135"/>
      <c r="E127" s="135"/>
      <c r="F127" s="135"/>
      <c r="G127" s="135"/>
      <c r="H127" s="136"/>
      <c r="I127" s="137"/>
      <c r="J127" s="137"/>
    </row>
    <row r="128" spans="3:10" ht="12" customHeight="1">
      <c r="C128" s="135"/>
      <c r="D128" s="135"/>
      <c r="E128" s="135"/>
      <c r="F128" s="135"/>
      <c r="G128" s="135"/>
      <c r="H128" s="136"/>
      <c r="I128" s="137"/>
      <c r="J128" s="137"/>
    </row>
    <row r="129" spans="3:10" ht="12" customHeight="1">
      <c r="C129" s="135"/>
      <c r="D129" s="135"/>
      <c r="E129" s="135"/>
      <c r="F129" s="135"/>
      <c r="G129" s="135"/>
      <c r="H129" s="136"/>
      <c r="I129" s="137"/>
      <c r="J129" s="137"/>
    </row>
    <row r="130" spans="3:10" ht="12" customHeight="1">
      <c r="C130" s="135"/>
      <c r="D130" s="135"/>
      <c r="E130" s="135"/>
      <c r="F130" s="135"/>
      <c r="G130" s="135"/>
      <c r="H130" s="136"/>
      <c r="I130" s="137"/>
      <c r="J130" s="137"/>
    </row>
    <row r="131" spans="3:10" ht="12" customHeight="1">
      <c r="C131" s="135"/>
      <c r="D131" s="135"/>
      <c r="E131" s="135"/>
      <c r="F131" s="135"/>
      <c r="G131" s="135"/>
      <c r="H131" s="136"/>
      <c r="I131" s="137"/>
      <c r="J131" s="137"/>
    </row>
    <row r="132" spans="3:10" ht="12" customHeight="1">
      <c r="C132" s="135"/>
      <c r="D132" s="135"/>
      <c r="E132" s="135"/>
      <c r="F132" s="135"/>
      <c r="G132" s="135"/>
      <c r="H132" s="136"/>
      <c r="I132" s="137"/>
      <c r="J132" s="137"/>
    </row>
    <row r="133" spans="3:10" ht="12" customHeight="1">
      <c r="C133" s="135"/>
      <c r="D133" s="135"/>
      <c r="E133" s="135"/>
      <c r="F133" s="135"/>
      <c r="G133" s="135"/>
      <c r="H133" s="136"/>
      <c r="I133" s="137"/>
      <c r="J133" s="137"/>
    </row>
    <row r="134" spans="3:10" ht="12" customHeight="1">
      <c r="C134" s="135"/>
      <c r="D134" s="135"/>
      <c r="E134" s="135"/>
      <c r="F134" s="135"/>
      <c r="G134" s="135"/>
      <c r="H134" s="136"/>
      <c r="I134" s="137"/>
      <c r="J134" s="137"/>
    </row>
    <row r="135" spans="3:10" ht="12" customHeight="1">
      <c r="C135" s="135"/>
      <c r="D135" s="135"/>
      <c r="E135" s="135"/>
      <c r="F135" s="135"/>
      <c r="G135" s="135"/>
      <c r="H135" s="136"/>
      <c r="I135" s="137"/>
      <c r="J135" s="137"/>
    </row>
    <row r="136" spans="3:10" ht="12" customHeight="1">
      <c r="C136" s="135"/>
      <c r="D136" s="135"/>
      <c r="E136" s="135"/>
      <c r="F136" s="135"/>
      <c r="G136" s="135"/>
      <c r="H136" s="136"/>
      <c r="I136" s="137"/>
      <c r="J136" s="137"/>
    </row>
    <row r="137" spans="3:10" ht="12" customHeight="1">
      <c r="C137" s="135"/>
      <c r="D137" s="135"/>
      <c r="E137" s="135"/>
      <c r="F137" s="135"/>
      <c r="G137" s="135"/>
      <c r="H137" s="136"/>
      <c r="I137" s="137"/>
      <c r="J137" s="137"/>
    </row>
    <row r="138" spans="3:10" ht="12" customHeight="1">
      <c r="C138" s="135"/>
      <c r="D138" s="135"/>
      <c r="E138" s="135"/>
      <c r="F138" s="135"/>
      <c r="G138" s="135"/>
      <c r="H138" s="136"/>
      <c r="I138" s="137"/>
      <c r="J138" s="137"/>
    </row>
    <row r="139" spans="3:10" ht="12" customHeight="1">
      <c r="C139" s="135"/>
      <c r="D139" s="135"/>
      <c r="E139" s="135"/>
      <c r="F139" s="135"/>
      <c r="G139" s="135"/>
      <c r="H139" s="136"/>
      <c r="I139" s="137"/>
      <c r="J139" s="137"/>
    </row>
    <row r="140" spans="3:10" ht="12" customHeight="1">
      <c r="C140" s="135"/>
      <c r="D140" s="135"/>
      <c r="E140" s="135"/>
      <c r="F140" s="135"/>
      <c r="G140" s="135"/>
      <c r="H140" s="136"/>
      <c r="I140" s="137"/>
      <c r="J140" s="137"/>
    </row>
    <row r="141" spans="3:10" ht="12" customHeight="1">
      <c r="C141" s="135"/>
      <c r="D141" s="135"/>
      <c r="E141" s="135"/>
      <c r="F141" s="135"/>
      <c r="G141" s="135"/>
      <c r="H141" s="136"/>
      <c r="I141" s="137"/>
      <c r="J141" s="137"/>
    </row>
    <row r="142" spans="3:10" ht="12" customHeight="1">
      <c r="C142" s="135"/>
      <c r="D142" s="135"/>
      <c r="E142" s="135"/>
      <c r="F142" s="135"/>
      <c r="G142" s="135"/>
      <c r="H142" s="136"/>
      <c r="I142" s="137"/>
      <c r="J142" s="137"/>
    </row>
    <row r="143" spans="3:10" ht="12" customHeight="1">
      <c r="C143" s="135"/>
      <c r="D143" s="135"/>
      <c r="E143" s="135"/>
      <c r="F143" s="135"/>
      <c r="G143" s="135"/>
      <c r="H143" s="136"/>
      <c r="I143" s="137"/>
      <c r="J143" s="137"/>
    </row>
    <row r="144" spans="3:10" ht="12" customHeight="1">
      <c r="C144" s="135"/>
      <c r="D144" s="135"/>
      <c r="E144" s="135"/>
      <c r="F144" s="135"/>
      <c r="G144" s="135"/>
      <c r="H144" s="136"/>
      <c r="I144" s="137"/>
      <c r="J144" s="137"/>
    </row>
    <row r="145" spans="3:10" ht="12" customHeight="1">
      <c r="C145" s="135"/>
      <c r="D145" s="135"/>
      <c r="E145" s="135"/>
      <c r="F145" s="135"/>
      <c r="G145" s="135"/>
      <c r="H145" s="136"/>
      <c r="I145" s="137"/>
      <c r="J145" s="137"/>
    </row>
    <row r="146" spans="3:10" ht="12" customHeight="1">
      <c r="C146" s="135"/>
      <c r="D146" s="135"/>
      <c r="E146" s="135"/>
      <c r="F146" s="135"/>
      <c r="G146" s="135"/>
      <c r="H146" s="136"/>
      <c r="I146" s="137"/>
      <c r="J146" s="137"/>
    </row>
    <row r="147" spans="3:10" ht="12" customHeight="1">
      <c r="C147" s="135"/>
      <c r="D147" s="135"/>
      <c r="E147" s="135"/>
      <c r="F147" s="135"/>
      <c r="G147" s="135"/>
      <c r="H147" s="136"/>
      <c r="I147" s="137"/>
      <c r="J147" s="137"/>
    </row>
    <row r="148" spans="3:10" ht="12" customHeight="1">
      <c r="C148" s="135"/>
      <c r="D148" s="135"/>
      <c r="E148" s="135"/>
      <c r="F148" s="135"/>
      <c r="G148" s="135"/>
      <c r="H148" s="136"/>
      <c r="I148" s="137"/>
      <c r="J148" s="137"/>
    </row>
    <row r="149" spans="3:10" ht="12" customHeight="1">
      <c r="C149" s="135"/>
      <c r="D149" s="135"/>
      <c r="E149" s="135"/>
      <c r="F149" s="135"/>
      <c r="G149" s="135"/>
      <c r="H149" s="136"/>
      <c r="I149" s="137"/>
      <c r="J149" s="137"/>
    </row>
    <row r="150" spans="3:10" ht="12" customHeight="1">
      <c r="C150" s="135"/>
      <c r="D150" s="135"/>
      <c r="E150" s="135"/>
      <c r="F150" s="135"/>
      <c r="G150" s="135"/>
      <c r="H150" s="136"/>
      <c r="I150" s="137"/>
      <c r="J150" s="137"/>
    </row>
  </sheetData>
  <mergeCells count="18">
    <mergeCell ref="B43:L43"/>
    <mergeCell ref="I4:K4"/>
    <mergeCell ref="L4:L5"/>
    <mergeCell ref="B4:B5"/>
    <mergeCell ref="C4:C5"/>
    <mergeCell ref="D4:D5"/>
    <mergeCell ref="E4:E5"/>
    <mergeCell ref="F4:H4"/>
    <mergeCell ref="B39:H39"/>
    <mergeCell ref="B36:O36"/>
    <mergeCell ref="A35:M35"/>
    <mergeCell ref="O4:O5"/>
    <mergeCell ref="N4:N5"/>
    <mergeCell ref="Q4:Q5"/>
    <mergeCell ref="A34:M34"/>
    <mergeCell ref="P4:P5"/>
    <mergeCell ref="A4:A5"/>
    <mergeCell ref="M4:M5"/>
  </mergeCells>
  <phoneticPr fontId="2" type="noConversion"/>
  <pageMargins left="0.74803149606299213" right="0.74803149606299213" top="0.63" bottom="0.65" header="0.51181102362204722" footer="0.51181102362204722"/>
  <pageSetup paperSize="9" scale="54" fitToHeight="3" orientation="landscape" r:id="rId1"/>
  <headerFooter alignWithMargins="0"/>
  <rowBreaks count="1" manualBreakCount="1">
    <brk id="30" max="16" man="1"/>
  </rowBreaks>
  <legacy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43"/>
    <pageSetUpPr fitToPage="1"/>
  </sheetPr>
  <dimension ref="A1:S124"/>
  <sheetViews>
    <sheetView view="pageBreakPreview" zoomScale="85" zoomScaleNormal="85" zoomScaleSheetLayoutView="85" workbookViewId="0">
      <pane xSplit="3" topLeftCell="D1" activePane="topRight" state="frozen"/>
      <selection activeCell="J9" sqref="J9"/>
      <selection pane="topRight" activeCell="M7" sqref="M7"/>
    </sheetView>
  </sheetViews>
  <sheetFormatPr defaultRowHeight="12" customHeight="1"/>
  <cols>
    <col min="1" max="1" width="3.77734375" style="134" customWidth="1"/>
    <col min="2" max="2" width="28.88671875" style="130" customWidth="1"/>
    <col min="3" max="3" width="28.5546875" style="130" customWidth="1"/>
    <col min="4" max="4" width="10.5546875" style="130" customWidth="1"/>
    <col min="5" max="5" width="9.6640625" style="130" bestFit="1" customWidth="1"/>
    <col min="6" max="7" width="10.33203125" style="130" bestFit="1" customWidth="1"/>
    <col min="8" max="8" width="9.6640625" style="131" bestFit="1" customWidth="1"/>
    <col min="9" max="9" width="10.33203125" style="138" bestFit="1" customWidth="1"/>
    <col min="10" max="10" width="10.109375" style="138" bestFit="1" customWidth="1"/>
    <col min="11" max="11" width="9.5546875" style="161" customWidth="1"/>
    <col min="12" max="12" width="8.44140625" style="133" bestFit="1" customWidth="1"/>
    <col min="13" max="15" width="7.88671875" style="133" customWidth="1"/>
    <col min="16" max="16" width="5.77734375" style="128" customWidth="1"/>
    <col min="17" max="17" width="5.33203125" style="125" customWidth="1"/>
    <col min="18" max="18" width="8.88671875" style="125"/>
    <col min="19" max="19" width="9.77734375" style="125" customWidth="1"/>
    <col min="20" max="16384" width="8.88671875" style="125"/>
  </cols>
  <sheetData>
    <row r="1" spans="1:19" s="122" customFormat="1" ht="50.25" customHeight="1">
      <c r="A1" s="273"/>
      <c r="B1" s="444" t="s">
        <v>579</v>
      </c>
      <c r="C1" s="278" t="s">
        <v>627</v>
      </c>
      <c r="D1" s="273"/>
      <c r="E1" s="274"/>
      <c r="F1" s="273"/>
      <c r="G1" s="273"/>
      <c r="H1" s="118"/>
      <c r="I1" s="118"/>
      <c r="J1" s="118"/>
      <c r="K1" s="235"/>
      <c r="L1" s="118"/>
      <c r="M1" s="118"/>
      <c r="N1" s="118"/>
      <c r="O1" s="118"/>
      <c r="P1" s="119"/>
      <c r="Q1" s="121"/>
    </row>
    <row r="2" spans="1:19" s="121" customFormat="1" ht="9" customHeight="1">
      <c r="A2" s="273"/>
      <c r="B2" s="274"/>
      <c r="C2" s="273"/>
      <c r="D2" s="273"/>
      <c r="E2" s="274"/>
      <c r="F2" s="273"/>
      <c r="G2" s="273"/>
      <c r="H2" s="118"/>
      <c r="I2" s="118"/>
      <c r="J2" s="118"/>
      <c r="K2" s="235"/>
      <c r="L2" s="118"/>
      <c r="M2" s="118"/>
      <c r="N2" s="118"/>
      <c r="O2" s="118"/>
      <c r="P2" s="119"/>
    </row>
    <row r="3" spans="1:19" s="177" customFormat="1" ht="9.75" customHeight="1">
      <c r="A3" s="486"/>
      <c r="B3" s="486"/>
      <c r="C3" s="486"/>
      <c r="D3" s="486"/>
      <c r="E3" s="486"/>
      <c r="F3" s="486"/>
      <c r="G3" s="486"/>
      <c r="H3" s="487"/>
      <c r="I3" s="176"/>
      <c r="J3" s="176"/>
      <c r="K3" s="176"/>
      <c r="L3" s="176"/>
      <c r="M3" s="176"/>
      <c r="N3" s="176"/>
      <c r="O3" s="176"/>
    </row>
    <row r="4" spans="1:19" s="121" customFormat="1" ht="33.75" customHeight="1" thickBot="1">
      <c r="A4" s="273"/>
      <c r="B4" s="274" t="s">
        <v>26</v>
      </c>
      <c r="C4" s="273"/>
      <c r="D4" s="273"/>
      <c r="E4" s="274"/>
      <c r="F4" s="273"/>
      <c r="G4" s="273"/>
      <c r="H4" s="118"/>
      <c r="I4" s="118"/>
      <c r="J4" s="118"/>
      <c r="K4" s="235"/>
      <c r="L4" s="118"/>
      <c r="M4" s="118"/>
      <c r="N4" s="118"/>
      <c r="O4" s="118"/>
      <c r="P4" s="119"/>
    </row>
    <row r="5" spans="1:19" s="123" customFormat="1" ht="33" customHeight="1">
      <c r="A5" s="817" t="s">
        <v>19</v>
      </c>
      <c r="B5" s="826" t="s">
        <v>20</v>
      </c>
      <c r="C5" s="828" t="s">
        <v>21</v>
      </c>
      <c r="D5" s="828" t="s">
        <v>22</v>
      </c>
      <c r="E5" s="824" t="s">
        <v>27</v>
      </c>
      <c r="F5" s="830" t="s">
        <v>28</v>
      </c>
      <c r="G5" s="820"/>
      <c r="H5" s="821"/>
      <c r="I5" s="820" t="s">
        <v>29</v>
      </c>
      <c r="J5" s="820"/>
      <c r="K5" s="821"/>
      <c r="L5" s="822" t="s">
        <v>30</v>
      </c>
      <c r="M5" s="815" t="s">
        <v>31</v>
      </c>
      <c r="N5" s="815" t="s">
        <v>32</v>
      </c>
      <c r="O5" s="815" t="s">
        <v>650</v>
      </c>
      <c r="P5" s="815" t="s">
        <v>33</v>
      </c>
      <c r="Q5" s="810" t="s">
        <v>24</v>
      </c>
    </row>
    <row r="6" spans="1:19" s="123" customFormat="1" ht="33" customHeight="1">
      <c r="A6" s="818"/>
      <c r="B6" s="827"/>
      <c r="C6" s="829"/>
      <c r="D6" s="829"/>
      <c r="E6" s="825"/>
      <c r="F6" s="171" t="s">
        <v>34</v>
      </c>
      <c r="G6" s="171" t="s">
        <v>35</v>
      </c>
      <c r="H6" s="172" t="s">
        <v>36</v>
      </c>
      <c r="I6" s="171" t="s">
        <v>37</v>
      </c>
      <c r="J6" s="171" t="s">
        <v>38</v>
      </c>
      <c r="K6" s="172" t="s">
        <v>39</v>
      </c>
      <c r="L6" s="823"/>
      <c r="M6" s="816"/>
      <c r="N6" s="816"/>
      <c r="O6" s="816"/>
      <c r="P6" s="816"/>
      <c r="Q6" s="811"/>
      <c r="S6" s="508"/>
    </row>
    <row r="7" spans="1:19" s="175" customFormat="1" ht="60.75" customHeight="1">
      <c r="A7" s="179">
        <v>1</v>
      </c>
      <c r="B7" s="180" t="s">
        <v>391</v>
      </c>
      <c r="C7" s="441" t="s">
        <v>383</v>
      </c>
      <c r="D7" s="189">
        <v>0</v>
      </c>
      <c r="E7" s="181">
        <v>10379</v>
      </c>
      <c r="F7" s="442">
        <v>37474</v>
      </c>
      <c r="G7" s="442">
        <v>40630</v>
      </c>
      <c r="H7" s="536">
        <f>IF(G7-F7+1&gt;=2*365,2*365,G7-F7+1)</f>
        <v>730</v>
      </c>
      <c r="I7" s="442">
        <v>37474</v>
      </c>
      <c r="J7" s="442">
        <v>39101</v>
      </c>
      <c r="K7" s="536">
        <f>IF(J7-I7+1&gt;=2*365,2*365,J7-I7+1)</f>
        <v>730</v>
      </c>
      <c r="L7" s="537" t="s">
        <v>384</v>
      </c>
      <c r="M7" s="968">
        <v>5212</v>
      </c>
      <c r="N7" s="539">
        <f>M7/(배점기준!$H$9/1000)</f>
        <v>3.4613313109028616</v>
      </c>
      <c r="O7" s="967">
        <v>1</v>
      </c>
      <c r="P7" s="173">
        <f>(IF(M7&lt;100,0,IF(M7&gt;=2.5,3,IF(M7&gt;=2,2,IF(M7&gt;=1.5,1.5,IF(M7&gt;=1,1,IF(M7&gt;=0.5,0.5,0.25)))))))*K7/H7*O7</f>
        <v>3</v>
      </c>
      <c r="Q7" s="535"/>
      <c r="S7" s="534"/>
    </row>
    <row r="8" spans="1:19" s="175" customFormat="1" ht="41.25" customHeight="1">
      <c r="A8" s="838" t="s">
        <v>25</v>
      </c>
      <c r="B8" s="839"/>
      <c r="C8" s="839"/>
      <c r="D8" s="839"/>
      <c r="E8" s="839"/>
      <c r="F8" s="839"/>
      <c r="G8" s="839"/>
      <c r="H8" s="839"/>
      <c r="I8" s="839"/>
      <c r="J8" s="839"/>
      <c r="K8" s="839"/>
      <c r="L8" s="839"/>
      <c r="M8" s="839"/>
      <c r="N8" s="686"/>
      <c r="O8" s="686"/>
      <c r="P8" s="285">
        <f>SUM(P7:P7)</f>
        <v>3</v>
      </c>
      <c r="Q8" s="836"/>
    </row>
    <row r="9" spans="1:19" s="177" customFormat="1" ht="41.25" customHeight="1" thickBot="1">
      <c r="A9" s="840" t="s">
        <v>40</v>
      </c>
      <c r="B9" s="841"/>
      <c r="C9" s="841"/>
      <c r="D9" s="841"/>
      <c r="E9" s="841"/>
      <c r="F9" s="841"/>
      <c r="G9" s="841"/>
      <c r="H9" s="841"/>
      <c r="I9" s="841"/>
      <c r="J9" s="841"/>
      <c r="K9" s="841"/>
      <c r="L9" s="841"/>
      <c r="M9" s="841"/>
      <c r="N9" s="687"/>
      <c r="O9" s="687"/>
      <c r="P9" s="284">
        <f>P8</f>
        <v>3</v>
      </c>
      <c r="Q9" s="837"/>
    </row>
    <row r="10" spans="1:19" s="185" customFormat="1" ht="19.5" customHeight="1">
      <c r="A10" s="183" t="s">
        <v>41</v>
      </c>
      <c r="B10" s="832" t="s">
        <v>42</v>
      </c>
      <c r="C10" s="832"/>
      <c r="D10" s="832"/>
      <c r="E10" s="832"/>
      <c r="F10" s="832"/>
      <c r="G10" s="832"/>
      <c r="H10" s="832"/>
      <c r="I10" s="832"/>
      <c r="J10" s="832"/>
      <c r="K10" s="832"/>
      <c r="L10" s="832"/>
      <c r="M10" s="832"/>
      <c r="N10" s="832"/>
      <c r="O10" s="832"/>
      <c r="P10" s="184"/>
    </row>
    <row r="11" spans="1:19" s="158" customFormat="1" ht="18.75" customHeight="1">
      <c r="A11" s="208">
        <v>1</v>
      </c>
      <c r="B11" s="157" t="s">
        <v>50</v>
      </c>
      <c r="C11" s="157"/>
      <c r="D11" s="157"/>
      <c r="E11" s="157"/>
      <c r="F11" s="157"/>
      <c r="G11" s="157"/>
      <c r="K11" s="275"/>
      <c r="L11" s="159"/>
      <c r="M11" s="159"/>
      <c r="N11" s="159"/>
      <c r="O11" s="159"/>
    </row>
    <row r="12" spans="1:19" s="156" customFormat="1" ht="18.75" customHeight="1">
      <c r="A12" s="208">
        <v>2</v>
      </c>
      <c r="B12" s="157" t="s">
        <v>52</v>
      </c>
      <c r="C12" s="157"/>
      <c r="D12" s="157"/>
      <c r="E12" s="157"/>
      <c r="F12" s="160"/>
      <c r="G12" s="160"/>
      <c r="H12" s="160"/>
      <c r="I12" s="160"/>
      <c r="J12" s="160"/>
      <c r="K12" s="158"/>
    </row>
    <row r="13" spans="1:19" s="156" customFormat="1" ht="42.75" customHeight="1">
      <c r="A13" s="208">
        <v>3</v>
      </c>
      <c r="B13" s="831" t="s">
        <v>251</v>
      </c>
      <c r="C13" s="831"/>
      <c r="D13" s="831"/>
      <c r="E13" s="831"/>
      <c r="F13" s="831"/>
      <c r="G13" s="831"/>
      <c r="H13" s="831"/>
      <c r="I13" s="160"/>
      <c r="J13" s="160"/>
      <c r="K13" s="158"/>
    </row>
    <row r="14" spans="1:19" s="156" customFormat="1" ht="18.75" customHeight="1">
      <c r="A14" s="208">
        <v>4</v>
      </c>
      <c r="B14" s="156" t="s">
        <v>255</v>
      </c>
      <c r="C14" s="157"/>
      <c r="D14" s="157"/>
      <c r="E14" s="157"/>
      <c r="F14" s="160"/>
      <c r="G14" s="160"/>
      <c r="H14" s="160"/>
      <c r="I14" s="160"/>
      <c r="J14" s="160"/>
      <c r="K14" s="158"/>
    </row>
    <row r="15" spans="1:19" s="156" customFormat="1" ht="18.75" customHeight="1">
      <c r="A15" s="208">
        <v>5</v>
      </c>
      <c r="B15" s="157" t="s">
        <v>43</v>
      </c>
      <c r="C15" s="157"/>
      <c r="D15" s="157"/>
      <c r="E15" s="157"/>
      <c r="F15" s="160"/>
      <c r="G15" s="160"/>
      <c r="H15" s="160"/>
      <c r="I15" s="160"/>
      <c r="J15" s="160"/>
      <c r="K15" s="158"/>
    </row>
    <row r="16" spans="1:19" s="156" customFormat="1" ht="18.75" customHeight="1">
      <c r="A16" s="208">
        <v>6</v>
      </c>
      <c r="B16" s="157" t="s">
        <v>252</v>
      </c>
      <c r="C16" s="157"/>
      <c r="D16" s="157"/>
      <c r="E16" s="157"/>
      <c r="F16" s="157"/>
      <c r="G16" s="157"/>
      <c r="H16" s="158"/>
      <c r="I16" s="160"/>
      <c r="J16" s="160"/>
      <c r="K16" s="158"/>
    </row>
    <row r="17" spans="1:16" s="158" customFormat="1" ht="55.5" customHeight="1">
      <c r="A17" s="208">
        <v>7</v>
      </c>
      <c r="B17" s="819" t="s">
        <v>337</v>
      </c>
      <c r="C17" s="819"/>
      <c r="D17" s="819"/>
      <c r="E17" s="819"/>
      <c r="F17" s="819"/>
      <c r="G17" s="819"/>
      <c r="H17" s="819"/>
      <c r="I17" s="819"/>
      <c r="J17" s="819"/>
      <c r="K17" s="819"/>
      <c r="L17" s="819"/>
      <c r="M17" s="159"/>
      <c r="N17" s="159"/>
      <c r="O17" s="159"/>
    </row>
    <row r="18" spans="1:16" s="158" customFormat="1" ht="18.75" customHeight="1">
      <c r="A18" s="208">
        <v>8</v>
      </c>
      <c r="B18" s="157" t="s">
        <v>336</v>
      </c>
      <c r="C18" s="157"/>
      <c r="D18" s="157"/>
      <c r="E18" s="157"/>
      <c r="F18" s="157"/>
      <c r="G18" s="157"/>
      <c r="K18" s="275"/>
      <c r="L18" s="159"/>
      <c r="M18" s="159"/>
      <c r="N18" s="159"/>
      <c r="O18" s="159"/>
    </row>
    <row r="19" spans="1:16" s="158" customFormat="1" ht="18.75" customHeight="1">
      <c r="A19" s="208">
        <v>9</v>
      </c>
      <c r="B19" s="163" t="s">
        <v>53</v>
      </c>
      <c r="C19" s="163"/>
      <c r="D19" s="163"/>
      <c r="E19" s="163"/>
      <c r="F19" s="157"/>
      <c r="G19" s="157"/>
      <c r="K19" s="275"/>
      <c r="L19" s="159"/>
      <c r="M19" s="159"/>
      <c r="N19" s="159"/>
      <c r="O19" s="159"/>
    </row>
    <row r="20" spans="1:16" s="158" customFormat="1" ht="15" customHeight="1">
      <c r="B20" s="163"/>
      <c r="C20" s="163"/>
      <c r="D20" s="163"/>
      <c r="E20" s="163"/>
      <c r="F20" s="157"/>
      <c r="G20" s="157"/>
      <c r="K20" s="275"/>
      <c r="L20" s="159"/>
      <c r="M20" s="159"/>
      <c r="N20" s="159"/>
      <c r="O20" s="159"/>
    </row>
    <row r="21" spans="1:16" s="185" customFormat="1" ht="15" customHeight="1">
      <c r="A21" s="157"/>
      <c r="B21" s="157"/>
      <c r="C21" s="157"/>
      <c r="D21" s="157"/>
      <c r="E21" s="157"/>
      <c r="F21" s="186"/>
      <c r="G21" s="186"/>
      <c r="H21" s="158"/>
      <c r="I21" s="158"/>
      <c r="J21" s="158"/>
      <c r="K21" s="199"/>
      <c r="L21" s="187"/>
      <c r="M21" s="187"/>
      <c r="N21" s="187"/>
      <c r="O21" s="187"/>
      <c r="P21" s="188"/>
    </row>
    <row r="22" spans="1:16" ht="15" customHeight="1">
      <c r="B22" s="143"/>
      <c r="C22" s="143"/>
      <c r="D22" s="143"/>
      <c r="E22" s="143"/>
      <c r="F22" s="135"/>
      <c r="G22" s="135"/>
      <c r="H22" s="136"/>
      <c r="I22" s="137"/>
      <c r="J22" s="137"/>
    </row>
    <row r="23" spans="1:16" ht="15" customHeight="1">
      <c r="C23" s="135"/>
      <c r="D23" s="135"/>
      <c r="E23" s="135"/>
      <c r="F23" s="135"/>
      <c r="G23" s="135"/>
      <c r="H23" s="136"/>
      <c r="I23" s="137"/>
      <c r="J23" s="137"/>
    </row>
    <row r="24" spans="1:16" ht="15" customHeight="1">
      <c r="C24" s="135"/>
      <c r="D24" s="135"/>
      <c r="E24" s="135"/>
      <c r="F24" s="135"/>
      <c r="G24" s="135"/>
      <c r="H24" s="136"/>
      <c r="I24" s="137"/>
      <c r="J24" s="137"/>
    </row>
    <row r="25" spans="1:16" ht="12" customHeight="1">
      <c r="C25" s="135"/>
      <c r="D25" s="135"/>
      <c r="E25" s="135"/>
      <c r="F25" s="135"/>
      <c r="G25" s="135"/>
      <c r="H25" s="136"/>
      <c r="I25" s="137"/>
      <c r="J25" s="137"/>
    </row>
    <row r="26" spans="1:16" ht="12" customHeight="1">
      <c r="C26" s="135"/>
      <c r="D26" s="135"/>
      <c r="E26" s="135"/>
      <c r="F26" s="135"/>
      <c r="G26" s="135"/>
      <c r="H26" s="136"/>
      <c r="I26" s="137"/>
      <c r="J26" s="137"/>
    </row>
    <row r="27" spans="1:16" ht="12" customHeight="1">
      <c r="C27" s="135"/>
      <c r="D27" s="135"/>
      <c r="E27" s="135"/>
      <c r="F27" s="135"/>
      <c r="G27" s="135"/>
      <c r="H27" s="136"/>
      <c r="I27" s="137"/>
      <c r="J27" s="137"/>
    </row>
    <row r="28" spans="1:16" ht="12" customHeight="1">
      <c r="C28" s="135"/>
      <c r="D28" s="135"/>
      <c r="E28" s="135"/>
      <c r="F28" s="135"/>
      <c r="G28" s="135"/>
      <c r="H28" s="136"/>
      <c r="I28" s="137"/>
      <c r="J28" s="137"/>
    </row>
    <row r="29" spans="1:16" ht="12" customHeight="1">
      <c r="C29" s="135"/>
      <c r="D29" s="135"/>
      <c r="E29" s="135"/>
      <c r="F29" s="135"/>
      <c r="G29" s="135"/>
      <c r="H29" s="136"/>
      <c r="I29" s="137"/>
      <c r="J29" s="137"/>
    </row>
    <row r="30" spans="1:16" ht="12" customHeight="1">
      <c r="C30" s="135"/>
      <c r="D30" s="135"/>
      <c r="E30" s="135"/>
      <c r="F30" s="135"/>
      <c r="G30" s="135"/>
      <c r="H30" s="136"/>
      <c r="I30" s="137"/>
      <c r="J30" s="137"/>
    </row>
    <row r="31" spans="1:16" ht="12" customHeight="1">
      <c r="C31" s="135"/>
      <c r="D31" s="135"/>
      <c r="E31" s="135"/>
      <c r="F31" s="135"/>
      <c r="G31" s="135"/>
      <c r="H31" s="136"/>
      <c r="I31" s="137"/>
      <c r="J31" s="137"/>
    </row>
    <row r="32" spans="1:16" ht="12" customHeight="1">
      <c r="C32" s="135"/>
      <c r="D32" s="135"/>
      <c r="E32" s="135"/>
      <c r="F32" s="135"/>
      <c r="G32" s="135"/>
      <c r="H32" s="136"/>
      <c r="I32" s="137"/>
      <c r="J32" s="137"/>
    </row>
    <row r="33" spans="1:17" ht="12" customHeight="1">
      <c r="C33" s="135"/>
      <c r="D33" s="135"/>
      <c r="E33" s="135"/>
      <c r="F33" s="135"/>
      <c r="G33" s="135"/>
      <c r="H33" s="136"/>
      <c r="I33" s="137"/>
      <c r="J33" s="137"/>
    </row>
    <row r="34" spans="1:17" s="161" customFormat="1" ht="12" customHeight="1">
      <c r="A34" s="134"/>
      <c r="B34" s="130"/>
      <c r="C34" s="135"/>
      <c r="D34" s="135"/>
      <c r="E34" s="135"/>
      <c r="F34" s="135"/>
      <c r="G34" s="135"/>
      <c r="H34" s="136"/>
      <c r="I34" s="137"/>
      <c r="J34" s="137"/>
      <c r="L34" s="133"/>
      <c r="M34" s="133"/>
      <c r="N34" s="133"/>
      <c r="O34" s="133"/>
      <c r="P34" s="128"/>
      <c r="Q34" s="125"/>
    </row>
    <row r="35" spans="1:17" s="161" customFormat="1" ht="12" customHeight="1">
      <c r="A35" s="134"/>
      <c r="B35" s="130"/>
      <c r="C35" s="135"/>
      <c r="D35" s="135"/>
      <c r="E35" s="135"/>
      <c r="F35" s="135"/>
      <c r="G35" s="135"/>
      <c r="H35" s="136"/>
      <c r="I35" s="137"/>
      <c r="J35" s="137"/>
      <c r="L35" s="133"/>
      <c r="M35" s="133"/>
      <c r="N35" s="133"/>
      <c r="O35" s="133"/>
      <c r="P35" s="128"/>
      <c r="Q35" s="125"/>
    </row>
    <row r="36" spans="1:17" s="161" customFormat="1" ht="12" customHeight="1">
      <c r="A36" s="134"/>
      <c r="B36" s="130"/>
      <c r="C36" s="135"/>
      <c r="D36" s="135"/>
      <c r="E36" s="135"/>
      <c r="F36" s="135"/>
      <c r="G36" s="135"/>
      <c r="H36" s="136"/>
      <c r="I36" s="137"/>
      <c r="J36" s="137"/>
      <c r="L36" s="133"/>
      <c r="M36" s="133"/>
      <c r="N36" s="133"/>
      <c r="O36" s="133"/>
      <c r="P36" s="128"/>
      <c r="Q36" s="125"/>
    </row>
    <row r="37" spans="1:17" s="161" customFormat="1" ht="12" customHeight="1">
      <c r="A37" s="134"/>
      <c r="B37" s="130"/>
      <c r="C37" s="135"/>
      <c r="D37" s="135"/>
      <c r="E37" s="135"/>
      <c r="F37" s="135"/>
      <c r="G37" s="135"/>
      <c r="H37" s="136"/>
      <c r="I37" s="137"/>
      <c r="J37" s="137"/>
      <c r="L37" s="133"/>
      <c r="M37" s="133"/>
      <c r="N37" s="133"/>
      <c r="O37" s="133"/>
      <c r="P37" s="128"/>
      <c r="Q37" s="125"/>
    </row>
    <row r="38" spans="1:17" s="161" customFormat="1" ht="12" customHeight="1">
      <c r="A38" s="134"/>
      <c r="B38" s="130"/>
      <c r="C38" s="135"/>
      <c r="D38" s="135"/>
      <c r="E38" s="135"/>
      <c r="F38" s="135"/>
      <c r="G38" s="135"/>
      <c r="H38" s="136"/>
      <c r="I38" s="137"/>
      <c r="J38" s="137"/>
      <c r="L38" s="133"/>
      <c r="M38" s="133"/>
      <c r="N38" s="133"/>
      <c r="O38" s="133"/>
      <c r="P38" s="128"/>
      <c r="Q38" s="125"/>
    </row>
    <row r="39" spans="1:17" s="161" customFormat="1" ht="12" customHeight="1">
      <c r="A39" s="134"/>
      <c r="B39" s="130"/>
      <c r="C39" s="135"/>
      <c r="D39" s="135"/>
      <c r="E39" s="135"/>
      <c r="F39" s="135"/>
      <c r="G39" s="135"/>
      <c r="H39" s="136"/>
      <c r="I39" s="137"/>
      <c r="J39" s="137"/>
      <c r="L39" s="133"/>
      <c r="M39" s="133"/>
      <c r="N39" s="133"/>
      <c r="O39" s="133"/>
      <c r="P39" s="128"/>
      <c r="Q39" s="125"/>
    </row>
    <row r="40" spans="1:17" s="161" customFormat="1" ht="12" customHeight="1">
      <c r="A40" s="134"/>
      <c r="B40" s="130"/>
      <c r="C40" s="135"/>
      <c r="D40" s="135"/>
      <c r="E40" s="135"/>
      <c r="F40" s="135"/>
      <c r="G40" s="135"/>
      <c r="H40" s="136"/>
      <c r="I40" s="137"/>
      <c r="J40" s="137"/>
      <c r="L40" s="133"/>
      <c r="M40" s="133"/>
      <c r="N40" s="133"/>
      <c r="O40" s="133"/>
      <c r="P40" s="128"/>
      <c r="Q40" s="125"/>
    </row>
    <row r="41" spans="1:17" s="161" customFormat="1" ht="12" customHeight="1">
      <c r="A41" s="134"/>
      <c r="B41" s="130"/>
      <c r="C41" s="135"/>
      <c r="D41" s="135"/>
      <c r="E41" s="135"/>
      <c r="F41" s="135"/>
      <c r="G41" s="135"/>
      <c r="H41" s="136"/>
      <c r="I41" s="137"/>
      <c r="J41" s="137"/>
      <c r="L41" s="133"/>
      <c r="M41" s="133"/>
      <c r="N41" s="133"/>
      <c r="O41" s="133"/>
      <c r="P41" s="128"/>
      <c r="Q41" s="125"/>
    </row>
    <row r="42" spans="1:17" s="161" customFormat="1" ht="12" customHeight="1">
      <c r="A42" s="134"/>
      <c r="B42" s="130"/>
      <c r="C42" s="135"/>
      <c r="D42" s="135"/>
      <c r="E42" s="135"/>
      <c r="F42" s="135"/>
      <c r="G42" s="135"/>
      <c r="H42" s="136"/>
      <c r="I42" s="137"/>
      <c r="J42" s="137"/>
      <c r="L42" s="133"/>
      <c r="M42" s="133"/>
      <c r="N42" s="133"/>
      <c r="O42" s="133"/>
      <c r="P42" s="128"/>
      <c r="Q42" s="125"/>
    </row>
    <row r="43" spans="1:17" s="161" customFormat="1" ht="12" customHeight="1">
      <c r="A43" s="134"/>
      <c r="B43" s="130"/>
      <c r="C43" s="135"/>
      <c r="D43" s="135"/>
      <c r="E43" s="135"/>
      <c r="F43" s="135"/>
      <c r="G43" s="135"/>
      <c r="H43" s="136"/>
      <c r="I43" s="137"/>
      <c r="J43" s="137"/>
      <c r="L43" s="133"/>
      <c r="M43" s="133"/>
      <c r="N43" s="133"/>
      <c r="O43" s="133"/>
      <c r="P43" s="128"/>
      <c r="Q43" s="125"/>
    </row>
    <row r="44" spans="1:17" s="161" customFormat="1" ht="12" customHeight="1">
      <c r="A44" s="134"/>
      <c r="B44" s="130"/>
      <c r="C44" s="135"/>
      <c r="D44" s="135"/>
      <c r="E44" s="135"/>
      <c r="F44" s="135"/>
      <c r="G44" s="135"/>
      <c r="H44" s="136"/>
      <c r="I44" s="137"/>
      <c r="J44" s="137"/>
      <c r="L44" s="133"/>
      <c r="M44" s="133"/>
      <c r="N44" s="133"/>
      <c r="O44" s="133"/>
      <c r="P44" s="128"/>
      <c r="Q44" s="125"/>
    </row>
    <row r="45" spans="1:17" s="161" customFormat="1" ht="12" customHeight="1">
      <c r="A45" s="134"/>
      <c r="B45" s="130"/>
      <c r="C45" s="135"/>
      <c r="D45" s="135"/>
      <c r="E45" s="135"/>
      <c r="F45" s="135"/>
      <c r="G45" s="135"/>
      <c r="H45" s="136"/>
      <c r="I45" s="137"/>
      <c r="J45" s="137"/>
      <c r="L45" s="133"/>
      <c r="M45" s="133"/>
      <c r="N45" s="133"/>
      <c r="O45" s="133"/>
      <c r="P45" s="128"/>
      <c r="Q45" s="125"/>
    </row>
    <row r="46" spans="1:17" s="161" customFormat="1" ht="12" customHeight="1">
      <c r="A46" s="134"/>
      <c r="B46" s="130"/>
      <c r="C46" s="135"/>
      <c r="D46" s="135"/>
      <c r="E46" s="135"/>
      <c r="F46" s="135"/>
      <c r="G46" s="135"/>
      <c r="H46" s="136"/>
      <c r="I46" s="137"/>
      <c r="J46" s="137"/>
      <c r="L46" s="133"/>
      <c r="M46" s="133"/>
      <c r="N46" s="133"/>
      <c r="O46" s="133"/>
      <c r="P46" s="128"/>
      <c r="Q46" s="125"/>
    </row>
    <row r="47" spans="1:17" s="161" customFormat="1" ht="12" customHeight="1">
      <c r="A47" s="134"/>
      <c r="B47" s="130"/>
      <c r="C47" s="135"/>
      <c r="D47" s="135"/>
      <c r="E47" s="135"/>
      <c r="F47" s="135"/>
      <c r="G47" s="135"/>
      <c r="H47" s="136"/>
      <c r="I47" s="137"/>
      <c r="J47" s="137"/>
      <c r="L47" s="133"/>
      <c r="M47" s="133"/>
      <c r="N47" s="133"/>
      <c r="O47" s="133"/>
      <c r="P47" s="128"/>
      <c r="Q47" s="125"/>
    </row>
    <row r="48" spans="1:17" s="161" customFormat="1" ht="12" customHeight="1">
      <c r="A48" s="134"/>
      <c r="B48" s="130"/>
      <c r="C48" s="135"/>
      <c r="D48" s="135"/>
      <c r="E48" s="135"/>
      <c r="F48" s="135"/>
      <c r="G48" s="135"/>
      <c r="H48" s="136"/>
      <c r="I48" s="137"/>
      <c r="J48" s="137"/>
      <c r="L48" s="133"/>
      <c r="M48" s="133"/>
      <c r="N48" s="133"/>
      <c r="O48" s="133"/>
      <c r="P48" s="128"/>
      <c r="Q48" s="125"/>
    </row>
    <row r="49" spans="1:17" s="161" customFormat="1" ht="12" customHeight="1">
      <c r="A49" s="134"/>
      <c r="B49" s="130"/>
      <c r="C49" s="135"/>
      <c r="D49" s="135"/>
      <c r="E49" s="135"/>
      <c r="F49" s="135"/>
      <c r="G49" s="135"/>
      <c r="H49" s="136"/>
      <c r="I49" s="137"/>
      <c r="J49" s="137"/>
      <c r="L49" s="133"/>
      <c r="M49" s="133"/>
      <c r="N49" s="133"/>
      <c r="O49" s="133"/>
      <c r="P49" s="128"/>
      <c r="Q49" s="125"/>
    </row>
    <row r="50" spans="1:17" s="161" customFormat="1" ht="12" customHeight="1">
      <c r="A50" s="134"/>
      <c r="B50" s="130"/>
      <c r="C50" s="135"/>
      <c r="D50" s="135"/>
      <c r="E50" s="135"/>
      <c r="F50" s="135"/>
      <c r="G50" s="135"/>
      <c r="H50" s="136"/>
      <c r="I50" s="137"/>
      <c r="J50" s="137"/>
      <c r="L50" s="133"/>
      <c r="M50" s="133"/>
      <c r="N50" s="133"/>
      <c r="O50" s="133"/>
      <c r="P50" s="128"/>
      <c r="Q50" s="125"/>
    </row>
    <row r="51" spans="1:17" s="161" customFormat="1" ht="12" customHeight="1">
      <c r="A51" s="134"/>
      <c r="B51" s="130"/>
      <c r="C51" s="135"/>
      <c r="D51" s="135"/>
      <c r="E51" s="135"/>
      <c r="F51" s="135"/>
      <c r="G51" s="135"/>
      <c r="H51" s="136"/>
      <c r="I51" s="137"/>
      <c r="J51" s="137"/>
      <c r="L51" s="133"/>
      <c r="M51" s="133"/>
      <c r="N51" s="133"/>
      <c r="O51" s="133"/>
      <c r="P51" s="128"/>
      <c r="Q51" s="125"/>
    </row>
    <row r="52" spans="1:17" s="161" customFormat="1" ht="12" customHeight="1">
      <c r="A52" s="134"/>
      <c r="B52" s="130"/>
      <c r="C52" s="135"/>
      <c r="D52" s="135"/>
      <c r="E52" s="135"/>
      <c r="F52" s="135"/>
      <c r="G52" s="135"/>
      <c r="H52" s="136"/>
      <c r="I52" s="137"/>
      <c r="J52" s="137"/>
      <c r="L52" s="133"/>
      <c r="M52" s="133"/>
      <c r="N52" s="133"/>
      <c r="O52" s="133"/>
      <c r="P52" s="128"/>
      <c r="Q52" s="125"/>
    </row>
    <row r="53" spans="1:17" s="161" customFormat="1" ht="12" customHeight="1">
      <c r="A53" s="134"/>
      <c r="B53" s="130"/>
      <c r="C53" s="135"/>
      <c r="D53" s="135"/>
      <c r="E53" s="135"/>
      <c r="F53" s="135"/>
      <c r="G53" s="135"/>
      <c r="H53" s="136"/>
      <c r="I53" s="137"/>
      <c r="J53" s="137"/>
      <c r="L53" s="133"/>
      <c r="M53" s="133"/>
      <c r="N53" s="133"/>
      <c r="O53" s="133"/>
      <c r="P53" s="128"/>
      <c r="Q53" s="125"/>
    </row>
    <row r="54" spans="1:17" s="161" customFormat="1" ht="12" customHeight="1">
      <c r="A54" s="134"/>
      <c r="B54" s="130"/>
      <c r="C54" s="135"/>
      <c r="D54" s="135"/>
      <c r="E54" s="135"/>
      <c r="F54" s="135"/>
      <c r="G54" s="135"/>
      <c r="H54" s="136"/>
      <c r="I54" s="137"/>
      <c r="J54" s="137"/>
      <c r="L54" s="133"/>
      <c r="M54" s="133"/>
      <c r="N54" s="133"/>
      <c r="O54" s="133"/>
      <c r="P54" s="128"/>
      <c r="Q54" s="125"/>
    </row>
    <row r="55" spans="1:17" s="161" customFormat="1" ht="12" customHeight="1">
      <c r="A55" s="134"/>
      <c r="B55" s="130"/>
      <c r="C55" s="135"/>
      <c r="D55" s="135"/>
      <c r="E55" s="135"/>
      <c r="F55" s="135"/>
      <c r="G55" s="135"/>
      <c r="H55" s="136"/>
      <c r="I55" s="137"/>
      <c r="J55" s="137"/>
      <c r="L55" s="133"/>
      <c r="M55" s="133"/>
      <c r="N55" s="133"/>
      <c r="O55" s="133"/>
      <c r="P55" s="128"/>
      <c r="Q55" s="125"/>
    </row>
    <row r="56" spans="1:17" s="161" customFormat="1" ht="12" customHeight="1">
      <c r="A56" s="134"/>
      <c r="B56" s="130"/>
      <c r="C56" s="135"/>
      <c r="D56" s="135"/>
      <c r="E56" s="135"/>
      <c r="F56" s="135"/>
      <c r="G56" s="135"/>
      <c r="H56" s="136"/>
      <c r="I56" s="137"/>
      <c r="J56" s="137"/>
      <c r="L56" s="133"/>
      <c r="M56" s="133"/>
      <c r="N56" s="133"/>
      <c r="O56" s="133"/>
      <c r="P56" s="128"/>
      <c r="Q56" s="125"/>
    </row>
    <row r="57" spans="1:17" s="161" customFormat="1" ht="12" customHeight="1">
      <c r="A57" s="134"/>
      <c r="B57" s="130"/>
      <c r="C57" s="135"/>
      <c r="D57" s="135"/>
      <c r="E57" s="135"/>
      <c r="F57" s="135"/>
      <c r="G57" s="135"/>
      <c r="H57" s="136"/>
      <c r="I57" s="137"/>
      <c r="J57" s="137"/>
      <c r="L57" s="133"/>
      <c r="M57" s="133"/>
      <c r="N57" s="133"/>
      <c r="O57" s="133"/>
      <c r="P57" s="128"/>
      <c r="Q57" s="125"/>
    </row>
    <row r="58" spans="1:17" s="161" customFormat="1" ht="12" customHeight="1">
      <c r="A58" s="134"/>
      <c r="B58" s="130"/>
      <c r="C58" s="135"/>
      <c r="D58" s="135"/>
      <c r="E58" s="135"/>
      <c r="F58" s="135"/>
      <c r="G58" s="135"/>
      <c r="H58" s="136"/>
      <c r="I58" s="137"/>
      <c r="J58" s="137"/>
      <c r="L58" s="133"/>
      <c r="M58" s="133"/>
      <c r="N58" s="133"/>
      <c r="O58" s="133"/>
      <c r="P58" s="128"/>
      <c r="Q58" s="125"/>
    </row>
    <row r="59" spans="1:17" s="161" customFormat="1" ht="12" customHeight="1">
      <c r="A59" s="134"/>
      <c r="B59" s="130"/>
      <c r="C59" s="135"/>
      <c r="D59" s="135"/>
      <c r="E59" s="135"/>
      <c r="F59" s="135"/>
      <c r="G59" s="135"/>
      <c r="H59" s="136"/>
      <c r="I59" s="137"/>
      <c r="J59" s="137"/>
      <c r="L59" s="133"/>
      <c r="M59" s="133"/>
      <c r="N59" s="133"/>
      <c r="O59" s="133"/>
      <c r="P59" s="128"/>
      <c r="Q59" s="125"/>
    </row>
    <row r="60" spans="1:17" s="161" customFormat="1" ht="12" customHeight="1">
      <c r="A60" s="134"/>
      <c r="B60" s="130"/>
      <c r="C60" s="135"/>
      <c r="D60" s="135"/>
      <c r="E60" s="135"/>
      <c r="F60" s="135"/>
      <c r="G60" s="135"/>
      <c r="H60" s="136"/>
      <c r="I60" s="137"/>
      <c r="J60" s="137"/>
      <c r="L60" s="133"/>
      <c r="M60" s="133"/>
      <c r="N60" s="133"/>
      <c r="O60" s="133"/>
      <c r="P60" s="128"/>
      <c r="Q60" s="125"/>
    </row>
    <row r="61" spans="1:17" s="161" customFormat="1" ht="12" customHeight="1">
      <c r="A61" s="134"/>
      <c r="B61" s="130"/>
      <c r="C61" s="135"/>
      <c r="D61" s="135"/>
      <c r="E61" s="135"/>
      <c r="F61" s="135"/>
      <c r="G61" s="135"/>
      <c r="H61" s="136"/>
      <c r="I61" s="137"/>
      <c r="J61" s="137"/>
      <c r="L61" s="133"/>
      <c r="M61" s="133"/>
      <c r="N61" s="133"/>
      <c r="O61" s="133"/>
      <c r="P61" s="128"/>
      <c r="Q61" s="125"/>
    </row>
    <row r="62" spans="1:17" s="161" customFormat="1" ht="12" customHeight="1">
      <c r="A62" s="134"/>
      <c r="B62" s="130"/>
      <c r="C62" s="135"/>
      <c r="D62" s="135"/>
      <c r="E62" s="135"/>
      <c r="F62" s="135"/>
      <c r="G62" s="135"/>
      <c r="H62" s="136"/>
      <c r="I62" s="137"/>
      <c r="J62" s="137"/>
      <c r="L62" s="133"/>
      <c r="M62" s="133"/>
      <c r="N62" s="133"/>
      <c r="O62" s="133"/>
      <c r="P62" s="128"/>
      <c r="Q62" s="125"/>
    </row>
    <row r="63" spans="1:17" s="161" customFormat="1" ht="12" customHeight="1">
      <c r="A63" s="134"/>
      <c r="B63" s="130"/>
      <c r="C63" s="135"/>
      <c r="D63" s="135"/>
      <c r="E63" s="135"/>
      <c r="F63" s="135"/>
      <c r="G63" s="135"/>
      <c r="H63" s="136"/>
      <c r="I63" s="137"/>
      <c r="J63" s="137"/>
      <c r="L63" s="133"/>
      <c r="M63" s="133"/>
      <c r="N63" s="133"/>
      <c r="O63" s="133"/>
      <c r="P63" s="128"/>
      <c r="Q63" s="125"/>
    </row>
    <row r="64" spans="1:17" s="161" customFormat="1" ht="12" customHeight="1">
      <c r="A64" s="134"/>
      <c r="B64" s="130"/>
      <c r="C64" s="135"/>
      <c r="D64" s="135"/>
      <c r="E64" s="135"/>
      <c r="F64" s="135"/>
      <c r="G64" s="135"/>
      <c r="H64" s="136"/>
      <c r="I64" s="137"/>
      <c r="J64" s="137"/>
      <c r="L64" s="133"/>
      <c r="M64" s="133"/>
      <c r="N64" s="133"/>
      <c r="O64" s="133"/>
      <c r="P64" s="128"/>
      <c r="Q64" s="125"/>
    </row>
    <row r="65" spans="1:17" s="161" customFormat="1" ht="12" customHeight="1">
      <c r="A65" s="134"/>
      <c r="B65" s="130"/>
      <c r="C65" s="135"/>
      <c r="D65" s="135"/>
      <c r="E65" s="135"/>
      <c r="F65" s="135"/>
      <c r="G65" s="135"/>
      <c r="H65" s="136"/>
      <c r="I65" s="137"/>
      <c r="J65" s="137"/>
      <c r="L65" s="133"/>
      <c r="M65" s="133"/>
      <c r="N65" s="133"/>
      <c r="O65" s="133"/>
      <c r="P65" s="128"/>
      <c r="Q65" s="125"/>
    </row>
    <row r="66" spans="1:17" s="161" customFormat="1" ht="12" customHeight="1">
      <c r="A66" s="134"/>
      <c r="B66" s="130"/>
      <c r="C66" s="135"/>
      <c r="D66" s="135"/>
      <c r="E66" s="135"/>
      <c r="F66" s="135"/>
      <c r="G66" s="135"/>
      <c r="H66" s="136"/>
      <c r="I66" s="137"/>
      <c r="J66" s="137"/>
      <c r="L66" s="133"/>
      <c r="M66" s="133"/>
      <c r="N66" s="133"/>
      <c r="O66" s="133"/>
      <c r="P66" s="128"/>
      <c r="Q66" s="125"/>
    </row>
    <row r="67" spans="1:17" s="161" customFormat="1" ht="12" customHeight="1">
      <c r="A67" s="134"/>
      <c r="B67" s="130"/>
      <c r="C67" s="135"/>
      <c r="D67" s="135"/>
      <c r="E67" s="135"/>
      <c r="F67" s="135"/>
      <c r="G67" s="135"/>
      <c r="H67" s="136"/>
      <c r="I67" s="137"/>
      <c r="J67" s="137"/>
      <c r="L67" s="133"/>
      <c r="M67" s="133"/>
      <c r="N67" s="133"/>
      <c r="O67" s="133"/>
      <c r="P67" s="128"/>
      <c r="Q67" s="125"/>
    </row>
    <row r="68" spans="1:17" s="161" customFormat="1" ht="12" customHeight="1">
      <c r="A68" s="134"/>
      <c r="B68" s="130"/>
      <c r="C68" s="135"/>
      <c r="D68" s="135"/>
      <c r="E68" s="135"/>
      <c r="F68" s="135"/>
      <c r="G68" s="135"/>
      <c r="H68" s="136"/>
      <c r="I68" s="137"/>
      <c r="J68" s="137"/>
      <c r="L68" s="133"/>
      <c r="M68" s="133"/>
      <c r="N68" s="133"/>
      <c r="O68" s="133"/>
      <c r="P68" s="128"/>
      <c r="Q68" s="125"/>
    </row>
    <row r="69" spans="1:17" s="161" customFormat="1" ht="12" customHeight="1">
      <c r="A69" s="134"/>
      <c r="B69" s="130"/>
      <c r="C69" s="135"/>
      <c r="D69" s="135"/>
      <c r="E69" s="135"/>
      <c r="F69" s="135"/>
      <c r="G69" s="135"/>
      <c r="H69" s="136"/>
      <c r="I69" s="137"/>
      <c r="J69" s="137"/>
      <c r="L69" s="133"/>
      <c r="M69" s="133"/>
      <c r="N69" s="133"/>
      <c r="O69" s="133"/>
      <c r="P69" s="128"/>
      <c r="Q69" s="125"/>
    </row>
    <row r="70" spans="1:17" s="161" customFormat="1" ht="12" customHeight="1">
      <c r="A70" s="134"/>
      <c r="B70" s="130"/>
      <c r="C70" s="135"/>
      <c r="D70" s="135"/>
      <c r="E70" s="135"/>
      <c r="F70" s="135"/>
      <c r="G70" s="135"/>
      <c r="H70" s="136"/>
      <c r="I70" s="137"/>
      <c r="J70" s="137"/>
      <c r="L70" s="133"/>
      <c r="M70" s="133"/>
      <c r="N70" s="133"/>
      <c r="O70" s="133"/>
      <c r="P70" s="128"/>
      <c r="Q70" s="125"/>
    </row>
    <row r="71" spans="1:17" s="161" customFormat="1" ht="12" customHeight="1">
      <c r="A71" s="134"/>
      <c r="B71" s="130"/>
      <c r="C71" s="135"/>
      <c r="D71" s="135"/>
      <c r="E71" s="135"/>
      <c r="F71" s="135"/>
      <c r="G71" s="135"/>
      <c r="H71" s="136"/>
      <c r="I71" s="137"/>
      <c r="J71" s="137"/>
      <c r="L71" s="133"/>
      <c r="M71" s="133"/>
      <c r="N71" s="133"/>
      <c r="O71" s="133"/>
      <c r="P71" s="128"/>
      <c r="Q71" s="125"/>
    </row>
    <row r="72" spans="1:17" s="161" customFormat="1" ht="12" customHeight="1">
      <c r="A72" s="134"/>
      <c r="B72" s="130"/>
      <c r="C72" s="135"/>
      <c r="D72" s="135"/>
      <c r="E72" s="135"/>
      <c r="F72" s="135"/>
      <c r="G72" s="135"/>
      <c r="H72" s="136"/>
      <c r="I72" s="137"/>
      <c r="J72" s="137"/>
      <c r="L72" s="133"/>
      <c r="M72" s="133"/>
      <c r="N72" s="133"/>
      <c r="O72" s="133"/>
      <c r="P72" s="128"/>
      <c r="Q72" s="125"/>
    </row>
    <row r="73" spans="1:17" s="161" customFormat="1" ht="12" customHeight="1">
      <c r="A73" s="134"/>
      <c r="B73" s="130"/>
      <c r="C73" s="135"/>
      <c r="D73" s="135"/>
      <c r="E73" s="135"/>
      <c r="F73" s="135"/>
      <c r="G73" s="135"/>
      <c r="H73" s="136"/>
      <c r="I73" s="137"/>
      <c r="J73" s="137"/>
      <c r="L73" s="133"/>
      <c r="M73" s="133"/>
      <c r="N73" s="133"/>
      <c r="O73" s="133"/>
      <c r="P73" s="128"/>
      <c r="Q73" s="125"/>
    </row>
    <row r="74" spans="1:17" s="161" customFormat="1" ht="12" customHeight="1">
      <c r="A74" s="134"/>
      <c r="B74" s="130"/>
      <c r="C74" s="135"/>
      <c r="D74" s="135"/>
      <c r="E74" s="135"/>
      <c r="F74" s="135"/>
      <c r="G74" s="135"/>
      <c r="H74" s="136"/>
      <c r="I74" s="137"/>
      <c r="J74" s="137"/>
      <c r="L74" s="133"/>
      <c r="M74" s="133"/>
      <c r="N74" s="133"/>
      <c r="O74" s="133"/>
      <c r="P74" s="128"/>
      <c r="Q74" s="125"/>
    </row>
    <row r="75" spans="1:17" s="161" customFormat="1" ht="12" customHeight="1">
      <c r="A75" s="134"/>
      <c r="B75" s="130"/>
      <c r="C75" s="135"/>
      <c r="D75" s="135"/>
      <c r="E75" s="135"/>
      <c r="F75" s="135"/>
      <c r="G75" s="135"/>
      <c r="H75" s="136"/>
      <c r="I75" s="137"/>
      <c r="J75" s="137"/>
      <c r="L75" s="133"/>
      <c r="M75" s="133"/>
      <c r="N75" s="133"/>
      <c r="O75" s="133"/>
      <c r="P75" s="128"/>
      <c r="Q75" s="125"/>
    </row>
    <row r="76" spans="1:17" s="161" customFormat="1" ht="12" customHeight="1">
      <c r="A76" s="134"/>
      <c r="B76" s="130"/>
      <c r="C76" s="135"/>
      <c r="D76" s="135"/>
      <c r="E76" s="135"/>
      <c r="F76" s="135"/>
      <c r="G76" s="135"/>
      <c r="H76" s="136"/>
      <c r="I76" s="137"/>
      <c r="J76" s="137"/>
      <c r="L76" s="133"/>
      <c r="M76" s="133"/>
      <c r="N76" s="133"/>
      <c r="O76" s="133"/>
      <c r="P76" s="128"/>
      <c r="Q76" s="125"/>
    </row>
    <row r="77" spans="1:17" s="161" customFormat="1" ht="12" customHeight="1">
      <c r="A77" s="134"/>
      <c r="B77" s="130"/>
      <c r="C77" s="135"/>
      <c r="D77" s="135"/>
      <c r="E77" s="135"/>
      <c r="F77" s="135"/>
      <c r="G77" s="135"/>
      <c r="H77" s="136"/>
      <c r="I77" s="137"/>
      <c r="J77" s="137"/>
      <c r="L77" s="133"/>
      <c r="M77" s="133"/>
      <c r="N77" s="133"/>
      <c r="O77" s="133"/>
      <c r="P77" s="128"/>
      <c r="Q77" s="125"/>
    </row>
    <row r="78" spans="1:17" s="161" customFormat="1" ht="12" customHeight="1">
      <c r="A78" s="134"/>
      <c r="B78" s="130"/>
      <c r="C78" s="135"/>
      <c r="D78" s="135"/>
      <c r="E78" s="135"/>
      <c r="F78" s="135"/>
      <c r="G78" s="135"/>
      <c r="H78" s="136"/>
      <c r="I78" s="137"/>
      <c r="J78" s="137"/>
      <c r="L78" s="133"/>
      <c r="M78" s="133"/>
      <c r="N78" s="133"/>
      <c r="O78" s="133"/>
      <c r="P78" s="128"/>
      <c r="Q78" s="125"/>
    </row>
    <row r="79" spans="1:17" s="161" customFormat="1" ht="12" customHeight="1">
      <c r="A79" s="134"/>
      <c r="B79" s="130"/>
      <c r="C79" s="135"/>
      <c r="D79" s="135"/>
      <c r="E79" s="135"/>
      <c r="F79" s="135"/>
      <c r="G79" s="135"/>
      <c r="H79" s="136"/>
      <c r="I79" s="137"/>
      <c r="J79" s="137"/>
      <c r="L79" s="133"/>
      <c r="M79" s="133"/>
      <c r="N79" s="133"/>
      <c r="O79" s="133"/>
      <c r="P79" s="128"/>
      <c r="Q79" s="125"/>
    </row>
    <row r="80" spans="1:17" s="161" customFormat="1" ht="12" customHeight="1">
      <c r="A80" s="134"/>
      <c r="B80" s="130"/>
      <c r="C80" s="135"/>
      <c r="D80" s="135"/>
      <c r="E80" s="135"/>
      <c r="F80" s="135"/>
      <c r="G80" s="135"/>
      <c r="H80" s="136"/>
      <c r="I80" s="137"/>
      <c r="J80" s="137"/>
      <c r="L80" s="133"/>
      <c r="M80" s="133"/>
      <c r="N80" s="133"/>
      <c r="O80" s="133"/>
      <c r="P80" s="128"/>
      <c r="Q80" s="125"/>
    </row>
    <row r="81" spans="1:17" s="161" customFormat="1" ht="12" customHeight="1">
      <c r="A81" s="134"/>
      <c r="B81" s="130"/>
      <c r="C81" s="135"/>
      <c r="D81" s="135"/>
      <c r="E81" s="135"/>
      <c r="F81" s="135"/>
      <c r="G81" s="135"/>
      <c r="H81" s="136"/>
      <c r="I81" s="137"/>
      <c r="J81" s="137"/>
      <c r="L81" s="133"/>
      <c r="M81" s="133"/>
      <c r="N81" s="133"/>
      <c r="O81" s="133"/>
      <c r="P81" s="128"/>
      <c r="Q81" s="125"/>
    </row>
    <row r="82" spans="1:17" s="161" customFormat="1" ht="12" customHeight="1">
      <c r="A82" s="134"/>
      <c r="B82" s="130"/>
      <c r="C82" s="135"/>
      <c r="D82" s="135"/>
      <c r="E82" s="135"/>
      <c r="F82" s="135"/>
      <c r="G82" s="135"/>
      <c r="H82" s="136"/>
      <c r="I82" s="137"/>
      <c r="J82" s="137"/>
      <c r="L82" s="133"/>
      <c r="M82" s="133"/>
      <c r="N82" s="133"/>
      <c r="O82" s="133"/>
      <c r="P82" s="128"/>
      <c r="Q82" s="125"/>
    </row>
    <row r="83" spans="1:17" s="161" customFormat="1" ht="12" customHeight="1">
      <c r="A83" s="134"/>
      <c r="B83" s="130"/>
      <c r="C83" s="135"/>
      <c r="D83" s="135"/>
      <c r="E83" s="135"/>
      <c r="F83" s="135"/>
      <c r="G83" s="135"/>
      <c r="H83" s="136"/>
      <c r="I83" s="137"/>
      <c r="J83" s="137"/>
      <c r="L83" s="133"/>
      <c r="M83" s="133"/>
      <c r="N83" s="133"/>
      <c r="O83" s="133"/>
      <c r="P83" s="128"/>
      <c r="Q83" s="125"/>
    </row>
    <row r="84" spans="1:17" s="161" customFormat="1" ht="12" customHeight="1">
      <c r="A84" s="134"/>
      <c r="B84" s="130"/>
      <c r="C84" s="135"/>
      <c r="D84" s="135"/>
      <c r="E84" s="135"/>
      <c r="F84" s="135"/>
      <c r="G84" s="135"/>
      <c r="H84" s="136"/>
      <c r="I84" s="137"/>
      <c r="J84" s="137"/>
      <c r="L84" s="133"/>
      <c r="M84" s="133"/>
      <c r="N84" s="133"/>
      <c r="O84" s="133"/>
      <c r="P84" s="128"/>
      <c r="Q84" s="125"/>
    </row>
    <row r="85" spans="1:17" s="161" customFormat="1" ht="12" customHeight="1">
      <c r="A85" s="134"/>
      <c r="B85" s="130"/>
      <c r="C85" s="135"/>
      <c r="D85" s="135"/>
      <c r="E85" s="135"/>
      <c r="F85" s="135"/>
      <c r="G85" s="135"/>
      <c r="H85" s="136"/>
      <c r="I85" s="137"/>
      <c r="J85" s="137"/>
      <c r="L85" s="133"/>
      <c r="M85" s="133"/>
      <c r="N85" s="133"/>
      <c r="O85" s="133"/>
      <c r="P85" s="128"/>
      <c r="Q85" s="125"/>
    </row>
    <row r="86" spans="1:17" s="161" customFormat="1" ht="12" customHeight="1">
      <c r="A86" s="134"/>
      <c r="B86" s="130"/>
      <c r="C86" s="135"/>
      <c r="D86" s="135"/>
      <c r="E86" s="135"/>
      <c r="F86" s="135"/>
      <c r="G86" s="135"/>
      <c r="H86" s="136"/>
      <c r="I86" s="137"/>
      <c r="J86" s="137"/>
      <c r="L86" s="133"/>
      <c r="M86" s="133"/>
      <c r="N86" s="133"/>
      <c r="O86" s="133"/>
      <c r="P86" s="128"/>
      <c r="Q86" s="125"/>
    </row>
    <row r="87" spans="1:17" s="161" customFormat="1" ht="12" customHeight="1">
      <c r="A87" s="134"/>
      <c r="B87" s="130"/>
      <c r="C87" s="135"/>
      <c r="D87" s="135"/>
      <c r="E87" s="135"/>
      <c r="F87" s="135"/>
      <c r="G87" s="135"/>
      <c r="H87" s="136"/>
      <c r="I87" s="137"/>
      <c r="J87" s="137"/>
      <c r="L87" s="133"/>
      <c r="M87" s="133"/>
      <c r="N87" s="133"/>
      <c r="O87" s="133"/>
      <c r="P87" s="128"/>
      <c r="Q87" s="125"/>
    </row>
    <row r="88" spans="1:17" s="161" customFormat="1" ht="12" customHeight="1">
      <c r="A88" s="134"/>
      <c r="B88" s="130"/>
      <c r="C88" s="135"/>
      <c r="D88" s="135"/>
      <c r="E88" s="135"/>
      <c r="F88" s="135"/>
      <c r="G88" s="135"/>
      <c r="H88" s="136"/>
      <c r="I88" s="137"/>
      <c r="J88" s="137"/>
      <c r="L88" s="133"/>
      <c r="M88" s="133"/>
      <c r="N88" s="133"/>
      <c r="O88" s="133"/>
      <c r="P88" s="128"/>
      <c r="Q88" s="125"/>
    </row>
    <row r="89" spans="1:17" s="161" customFormat="1" ht="12" customHeight="1">
      <c r="A89" s="134"/>
      <c r="B89" s="130"/>
      <c r="C89" s="135"/>
      <c r="D89" s="135"/>
      <c r="E89" s="135"/>
      <c r="F89" s="135"/>
      <c r="G89" s="135"/>
      <c r="H89" s="136"/>
      <c r="I89" s="137"/>
      <c r="J89" s="137"/>
      <c r="L89" s="133"/>
      <c r="M89" s="133"/>
      <c r="N89" s="133"/>
      <c r="O89" s="133"/>
      <c r="P89" s="128"/>
      <c r="Q89" s="125"/>
    </row>
    <row r="90" spans="1:17" s="161" customFormat="1" ht="12" customHeight="1">
      <c r="A90" s="134"/>
      <c r="B90" s="130"/>
      <c r="C90" s="135"/>
      <c r="D90" s="135"/>
      <c r="E90" s="135"/>
      <c r="F90" s="135"/>
      <c r="G90" s="135"/>
      <c r="H90" s="136"/>
      <c r="I90" s="137"/>
      <c r="J90" s="137"/>
      <c r="L90" s="133"/>
      <c r="M90" s="133"/>
      <c r="N90" s="133"/>
      <c r="O90" s="133"/>
      <c r="P90" s="128"/>
      <c r="Q90" s="125"/>
    </row>
    <row r="91" spans="1:17" s="161" customFormat="1" ht="12" customHeight="1">
      <c r="A91" s="134"/>
      <c r="B91" s="130"/>
      <c r="C91" s="135"/>
      <c r="D91" s="135"/>
      <c r="E91" s="135"/>
      <c r="F91" s="135"/>
      <c r="G91" s="135"/>
      <c r="H91" s="136"/>
      <c r="I91" s="137"/>
      <c r="J91" s="137"/>
      <c r="L91" s="133"/>
      <c r="M91" s="133"/>
      <c r="N91" s="133"/>
      <c r="O91" s="133"/>
      <c r="P91" s="128"/>
      <c r="Q91" s="125"/>
    </row>
    <row r="92" spans="1:17" s="161" customFormat="1" ht="12" customHeight="1">
      <c r="A92" s="134"/>
      <c r="B92" s="130"/>
      <c r="C92" s="135"/>
      <c r="D92" s="135"/>
      <c r="E92" s="135"/>
      <c r="F92" s="135"/>
      <c r="G92" s="135"/>
      <c r="H92" s="136"/>
      <c r="I92" s="137"/>
      <c r="J92" s="137"/>
      <c r="L92" s="133"/>
      <c r="M92" s="133"/>
      <c r="N92" s="133"/>
      <c r="O92" s="133"/>
      <c r="P92" s="128"/>
      <c r="Q92" s="125"/>
    </row>
    <row r="93" spans="1:17" s="161" customFormat="1" ht="12" customHeight="1">
      <c r="A93" s="134"/>
      <c r="B93" s="130"/>
      <c r="C93" s="135"/>
      <c r="D93" s="135"/>
      <c r="E93" s="135"/>
      <c r="F93" s="135"/>
      <c r="G93" s="135"/>
      <c r="H93" s="136"/>
      <c r="I93" s="137"/>
      <c r="J93" s="137"/>
      <c r="L93" s="133"/>
      <c r="M93" s="133"/>
      <c r="N93" s="133"/>
      <c r="O93" s="133"/>
      <c r="P93" s="128"/>
      <c r="Q93" s="125"/>
    </row>
    <row r="94" spans="1:17" s="161" customFormat="1" ht="12" customHeight="1">
      <c r="A94" s="134"/>
      <c r="B94" s="130"/>
      <c r="C94" s="135"/>
      <c r="D94" s="135"/>
      <c r="E94" s="135"/>
      <c r="F94" s="135"/>
      <c r="G94" s="135"/>
      <c r="H94" s="136"/>
      <c r="I94" s="137"/>
      <c r="J94" s="137"/>
      <c r="L94" s="133"/>
      <c r="M94" s="133"/>
      <c r="N94" s="133"/>
      <c r="O94" s="133"/>
      <c r="P94" s="128"/>
      <c r="Q94" s="125"/>
    </row>
    <row r="95" spans="1:17" s="161" customFormat="1" ht="12" customHeight="1">
      <c r="A95" s="134"/>
      <c r="B95" s="130"/>
      <c r="C95" s="135"/>
      <c r="D95" s="135"/>
      <c r="E95" s="135"/>
      <c r="F95" s="135"/>
      <c r="G95" s="135"/>
      <c r="H95" s="136"/>
      <c r="I95" s="137"/>
      <c r="J95" s="137"/>
      <c r="L95" s="133"/>
      <c r="M95" s="133"/>
      <c r="N95" s="133"/>
      <c r="O95" s="133"/>
      <c r="P95" s="128"/>
      <c r="Q95" s="125"/>
    </row>
    <row r="96" spans="1:17" s="161" customFormat="1" ht="12" customHeight="1">
      <c r="A96" s="134"/>
      <c r="B96" s="130"/>
      <c r="C96" s="135"/>
      <c r="D96" s="135"/>
      <c r="E96" s="135"/>
      <c r="F96" s="135"/>
      <c r="G96" s="135"/>
      <c r="H96" s="136"/>
      <c r="I96" s="137"/>
      <c r="J96" s="137"/>
      <c r="L96" s="133"/>
      <c r="M96" s="133"/>
      <c r="N96" s="133"/>
      <c r="O96" s="133"/>
      <c r="P96" s="128"/>
      <c r="Q96" s="125"/>
    </row>
    <row r="97" spans="1:17" s="161" customFormat="1" ht="12" customHeight="1">
      <c r="A97" s="134"/>
      <c r="B97" s="130"/>
      <c r="C97" s="135"/>
      <c r="D97" s="135"/>
      <c r="E97" s="135"/>
      <c r="F97" s="135"/>
      <c r="G97" s="135"/>
      <c r="H97" s="136"/>
      <c r="I97" s="137"/>
      <c r="J97" s="137"/>
      <c r="L97" s="133"/>
      <c r="M97" s="133"/>
      <c r="N97" s="133"/>
      <c r="O97" s="133"/>
      <c r="P97" s="128"/>
      <c r="Q97" s="125"/>
    </row>
    <row r="98" spans="1:17" s="161" customFormat="1" ht="12" customHeight="1">
      <c r="A98" s="134"/>
      <c r="B98" s="130"/>
      <c r="C98" s="135"/>
      <c r="D98" s="135"/>
      <c r="E98" s="135"/>
      <c r="F98" s="135"/>
      <c r="G98" s="135"/>
      <c r="H98" s="136"/>
      <c r="I98" s="137"/>
      <c r="J98" s="137"/>
      <c r="L98" s="133"/>
      <c r="M98" s="133"/>
      <c r="N98" s="133"/>
      <c r="O98" s="133"/>
      <c r="P98" s="128"/>
      <c r="Q98" s="125"/>
    </row>
    <row r="99" spans="1:17" s="161" customFormat="1" ht="12" customHeight="1">
      <c r="A99" s="134"/>
      <c r="B99" s="130"/>
      <c r="C99" s="135"/>
      <c r="D99" s="135"/>
      <c r="E99" s="135"/>
      <c r="F99" s="135"/>
      <c r="G99" s="135"/>
      <c r="H99" s="136"/>
      <c r="I99" s="137"/>
      <c r="J99" s="137"/>
      <c r="L99" s="133"/>
      <c r="M99" s="133"/>
      <c r="N99" s="133"/>
      <c r="O99" s="133"/>
      <c r="P99" s="128"/>
      <c r="Q99" s="125"/>
    </row>
    <row r="100" spans="1:17" s="161" customFormat="1" ht="12" customHeight="1">
      <c r="A100" s="134"/>
      <c r="B100" s="130"/>
      <c r="C100" s="135"/>
      <c r="D100" s="135"/>
      <c r="E100" s="135"/>
      <c r="F100" s="135"/>
      <c r="G100" s="135"/>
      <c r="H100" s="136"/>
      <c r="I100" s="137"/>
      <c r="J100" s="137"/>
      <c r="L100" s="133"/>
      <c r="M100" s="133"/>
      <c r="N100" s="133"/>
      <c r="O100" s="133"/>
      <c r="P100" s="128"/>
      <c r="Q100" s="125"/>
    </row>
    <row r="101" spans="1:17" s="161" customFormat="1" ht="12" customHeight="1">
      <c r="A101" s="134"/>
      <c r="B101" s="130"/>
      <c r="C101" s="135"/>
      <c r="D101" s="135"/>
      <c r="E101" s="135"/>
      <c r="F101" s="135"/>
      <c r="G101" s="135"/>
      <c r="H101" s="136"/>
      <c r="I101" s="137"/>
      <c r="J101" s="137"/>
      <c r="L101" s="133"/>
      <c r="M101" s="133"/>
      <c r="N101" s="133"/>
      <c r="O101" s="133"/>
      <c r="P101" s="128"/>
      <c r="Q101" s="125"/>
    </row>
    <row r="102" spans="1:17" s="161" customFormat="1" ht="12" customHeight="1">
      <c r="A102" s="134"/>
      <c r="B102" s="130"/>
      <c r="C102" s="135"/>
      <c r="D102" s="135"/>
      <c r="E102" s="135"/>
      <c r="F102" s="135"/>
      <c r="G102" s="135"/>
      <c r="H102" s="136"/>
      <c r="I102" s="137"/>
      <c r="J102" s="137"/>
      <c r="L102" s="133"/>
      <c r="M102" s="133"/>
      <c r="N102" s="133"/>
      <c r="O102" s="133"/>
      <c r="P102" s="128"/>
      <c r="Q102" s="125"/>
    </row>
    <row r="103" spans="1:17" s="161" customFormat="1" ht="12" customHeight="1">
      <c r="A103" s="134"/>
      <c r="B103" s="130"/>
      <c r="C103" s="135"/>
      <c r="D103" s="135"/>
      <c r="E103" s="135"/>
      <c r="F103" s="135"/>
      <c r="G103" s="135"/>
      <c r="H103" s="136"/>
      <c r="I103" s="137"/>
      <c r="J103" s="137"/>
      <c r="L103" s="133"/>
      <c r="M103" s="133"/>
      <c r="N103" s="133"/>
      <c r="O103" s="133"/>
      <c r="P103" s="128"/>
      <c r="Q103" s="125"/>
    </row>
    <row r="104" spans="1:17" s="161" customFormat="1" ht="12" customHeight="1">
      <c r="A104" s="134"/>
      <c r="B104" s="130"/>
      <c r="C104" s="135"/>
      <c r="D104" s="135"/>
      <c r="E104" s="135"/>
      <c r="F104" s="135"/>
      <c r="G104" s="135"/>
      <c r="H104" s="136"/>
      <c r="I104" s="137"/>
      <c r="J104" s="137"/>
      <c r="L104" s="133"/>
      <c r="M104" s="133"/>
      <c r="N104" s="133"/>
      <c r="O104" s="133"/>
      <c r="P104" s="128"/>
      <c r="Q104" s="125"/>
    </row>
    <row r="105" spans="1:17" s="161" customFormat="1" ht="12" customHeight="1">
      <c r="A105" s="134"/>
      <c r="B105" s="130"/>
      <c r="C105" s="135"/>
      <c r="D105" s="135"/>
      <c r="E105" s="135"/>
      <c r="F105" s="135"/>
      <c r="G105" s="135"/>
      <c r="H105" s="136"/>
      <c r="I105" s="137"/>
      <c r="J105" s="137"/>
      <c r="L105" s="133"/>
      <c r="M105" s="133"/>
      <c r="N105" s="133"/>
      <c r="O105" s="133"/>
      <c r="P105" s="128"/>
      <c r="Q105" s="125"/>
    </row>
    <row r="106" spans="1:17" s="161" customFormat="1" ht="12" customHeight="1">
      <c r="A106" s="134"/>
      <c r="B106" s="130"/>
      <c r="C106" s="135"/>
      <c r="D106" s="135"/>
      <c r="E106" s="135"/>
      <c r="F106" s="135"/>
      <c r="G106" s="135"/>
      <c r="H106" s="136"/>
      <c r="I106" s="137"/>
      <c r="J106" s="137"/>
      <c r="L106" s="133"/>
      <c r="M106" s="133"/>
      <c r="N106" s="133"/>
      <c r="O106" s="133"/>
      <c r="P106" s="128"/>
      <c r="Q106" s="125"/>
    </row>
    <row r="107" spans="1:17" s="161" customFormat="1" ht="12" customHeight="1">
      <c r="A107" s="134"/>
      <c r="B107" s="130"/>
      <c r="C107" s="135"/>
      <c r="D107" s="135"/>
      <c r="E107" s="135"/>
      <c r="F107" s="135"/>
      <c r="G107" s="135"/>
      <c r="H107" s="136"/>
      <c r="I107" s="137"/>
      <c r="J107" s="137"/>
      <c r="L107" s="133"/>
      <c r="M107" s="133"/>
      <c r="N107" s="133"/>
      <c r="O107" s="133"/>
      <c r="P107" s="128"/>
      <c r="Q107" s="125"/>
    </row>
    <row r="108" spans="1:17" s="161" customFormat="1" ht="12" customHeight="1">
      <c r="A108" s="134"/>
      <c r="B108" s="130"/>
      <c r="C108" s="135"/>
      <c r="D108" s="135"/>
      <c r="E108" s="135"/>
      <c r="F108" s="135"/>
      <c r="G108" s="135"/>
      <c r="H108" s="136"/>
      <c r="I108" s="137"/>
      <c r="J108" s="137"/>
      <c r="L108" s="133"/>
      <c r="M108" s="133"/>
      <c r="N108" s="133"/>
      <c r="O108" s="133"/>
      <c r="P108" s="128"/>
      <c r="Q108" s="125"/>
    </row>
    <row r="109" spans="1:17" s="161" customFormat="1" ht="12" customHeight="1">
      <c r="A109" s="134"/>
      <c r="B109" s="130"/>
      <c r="C109" s="135"/>
      <c r="D109" s="135"/>
      <c r="E109" s="135"/>
      <c r="F109" s="135"/>
      <c r="G109" s="135"/>
      <c r="H109" s="136"/>
      <c r="I109" s="137"/>
      <c r="J109" s="137"/>
      <c r="L109" s="133"/>
      <c r="M109" s="133"/>
      <c r="N109" s="133"/>
      <c r="O109" s="133"/>
      <c r="P109" s="128"/>
      <c r="Q109" s="125"/>
    </row>
    <row r="110" spans="1:17" s="161" customFormat="1" ht="12" customHeight="1">
      <c r="A110" s="134"/>
      <c r="B110" s="130"/>
      <c r="C110" s="135"/>
      <c r="D110" s="135"/>
      <c r="E110" s="135"/>
      <c r="F110" s="135"/>
      <c r="G110" s="135"/>
      <c r="H110" s="136"/>
      <c r="I110" s="137"/>
      <c r="J110" s="137"/>
      <c r="L110" s="133"/>
      <c r="M110" s="133"/>
      <c r="N110" s="133"/>
      <c r="O110" s="133"/>
      <c r="P110" s="128"/>
      <c r="Q110" s="125"/>
    </row>
    <row r="111" spans="1:17" s="161" customFormat="1" ht="12" customHeight="1">
      <c r="A111" s="134"/>
      <c r="B111" s="130"/>
      <c r="C111" s="135"/>
      <c r="D111" s="135"/>
      <c r="E111" s="135"/>
      <c r="F111" s="135"/>
      <c r="G111" s="135"/>
      <c r="H111" s="136"/>
      <c r="I111" s="137"/>
      <c r="J111" s="137"/>
      <c r="L111" s="133"/>
      <c r="M111" s="133"/>
      <c r="N111" s="133"/>
      <c r="O111" s="133"/>
      <c r="P111" s="128"/>
      <c r="Q111" s="125"/>
    </row>
    <row r="112" spans="1:17" s="161" customFormat="1" ht="12" customHeight="1">
      <c r="A112" s="134"/>
      <c r="B112" s="130"/>
      <c r="C112" s="135"/>
      <c r="D112" s="135"/>
      <c r="E112" s="135"/>
      <c r="F112" s="135"/>
      <c r="G112" s="135"/>
      <c r="H112" s="136"/>
      <c r="I112" s="137"/>
      <c r="J112" s="137"/>
      <c r="L112" s="133"/>
      <c r="M112" s="133"/>
      <c r="N112" s="133"/>
      <c r="O112" s="133"/>
      <c r="P112" s="128"/>
      <c r="Q112" s="125"/>
    </row>
    <row r="113" spans="1:17" s="161" customFormat="1" ht="12" customHeight="1">
      <c r="A113" s="134"/>
      <c r="B113" s="130"/>
      <c r="C113" s="135"/>
      <c r="D113" s="135"/>
      <c r="E113" s="135"/>
      <c r="F113" s="135"/>
      <c r="G113" s="135"/>
      <c r="H113" s="136"/>
      <c r="I113" s="137"/>
      <c r="J113" s="137"/>
      <c r="L113" s="133"/>
      <c r="M113" s="133"/>
      <c r="N113" s="133"/>
      <c r="O113" s="133"/>
      <c r="P113" s="128"/>
      <c r="Q113" s="125"/>
    </row>
    <row r="114" spans="1:17" s="161" customFormat="1" ht="12" customHeight="1">
      <c r="A114" s="134"/>
      <c r="B114" s="130"/>
      <c r="C114" s="135"/>
      <c r="D114" s="135"/>
      <c r="E114" s="135"/>
      <c r="F114" s="135"/>
      <c r="G114" s="135"/>
      <c r="H114" s="136"/>
      <c r="I114" s="137"/>
      <c r="J114" s="137"/>
      <c r="L114" s="133"/>
      <c r="M114" s="133"/>
      <c r="N114" s="133"/>
      <c r="O114" s="133"/>
      <c r="P114" s="128"/>
      <c r="Q114" s="125"/>
    </row>
    <row r="115" spans="1:17" s="161" customFormat="1" ht="12" customHeight="1">
      <c r="A115" s="134"/>
      <c r="B115" s="130"/>
      <c r="C115" s="135"/>
      <c r="D115" s="135"/>
      <c r="E115" s="135"/>
      <c r="F115" s="135"/>
      <c r="G115" s="135"/>
      <c r="H115" s="136"/>
      <c r="I115" s="137"/>
      <c r="J115" s="137"/>
      <c r="L115" s="133"/>
      <c r="M115" s="133"/>
      <c r="N115" s="133"/>
      <c r="O115" s="133"/>
      <c r="P115" s="128"/>
      <c r="Q115" s="125"/>
    </row>
    <row r="116" spans="1:17" s="161" customFormat="1" ht="12" customHeight="1">
      <c r="A116" s="134"/>
      <c r="B116" s="130"/>
      <c r="C116" s="135"/>
      <c r="D116" s="135"/>
      <c r="E116" s="135"/>
      <c r="F116" s="135"/>
      <c r="G116" s="135"/>
      <c r="H116" s="136"/>
      <c r="I116" s="137"/>
      <c r="J116" s="137"/>
      <c r="L116" s="133"/>
      <c r="M116" s="133"/>
      <c r="N116" s="133"/>
      <c r="O116" s="133"/>
      <c r="P116" s="128"/>
      <c r="Q116" s="125"/>
    </row>
    <row r="117" spans="1:17" s="161" customFormat="1" ht="12" customHeight="1">
      <c r="A117" s="134"/>
      <c r="B117" s="130"/>
      <c r="C117" s="135"/>
      <c r="D117" s="135"/>
      <c r="E117" s="135"/>
      <c r="F117" s="135"/>
      <c r="G117" s="135"/>
      <c r="H117" s="136"/>
      <c r="I117" s="137"/>
      <c r="J117" s="137"/>
      <c r="L117" s="133"/>
      <c r="M117" s="133"/>
      <c r="N117" s="133"/>
      <c r="O117" s="133"/>
      <c r="P117" s="128"/>
      <c r="Q117" s="125"/>
    </row>
    <row r="118" spans="1:17" s="161" customFormat="1" ht="12" customHeight="1">
      <c r="A118" s="134"/>
      <c r="B118" s="130"/>
      <c r="C118" s="135"/>
      <c r="D118" s="135"/>
      <c r="E118" s="135"/>
      <c r="F118" s="135"/>
      <c r="G118" s="135"/>
      <c r="H118" s="136"/>
      <c r="I118" s="137"/>
      <c r="J118" s="137"/>
      <c r="L118" s="133"/>
      <c r="M118" s="133"/>
      <c r="N118" s="133"/>
      <c r="O118" s="133"/>
      <c r="P118" s="128"/>
      <c r="Q118" s="125"/>
    </row>
    <row r="119" spans="1:17" s="161" customFormat="1" ht="12" customHeight="1">
      <c r="A119" s="134"/>
      <c r="B119" s="130"/>
      <c r="C119" s="135"/>
      <c r="D119" s="135"/>
      <c r="E119" s="135"/>
      <c r="F119" s="135"/>
      <c r="G119" s="135"/>
      <c r="H119" s="136"/>
      <c r="I119" s="137"/>
      <c r="J119" s="137"/>
      <c r="L119" s="133"/>
      <c r="M119" s="133"/>
      <c r="N119" s="133"/>
      <c r="O119" s="133"/>
      <c r="P119" s="128"/>
      <c r="Q119" s="125"/>
    </row>
    <row r="120" spans="1:17" s="161" customFormat="1" ht="12" customHeight="1">
      <c r="A120" s="134"/>
      <c r="B120" s="130"/>
      <c r="C120" s="135"/>
      <c r="D120" s="135"/>
      <c r="E120" s="135"/>
      <c r="F120" s="135"/>
      <c r="G120" s="135"/>
      <c r="H120" s="136"/>
      <c r="I120" s="137"/>
      <c r="J120" s="137"/>
      <c r="L120" s="133"/>
      <c r="M120" s="133"/>
      <c r="N120" s="133"/>
      <c r="O120" s="133"/>
      <c r="P120" s="128"/>
      <c r="Q120" s="125"/>
    </row>
    <row r="121" spans="1:17" s="161" customFormat="1" ht="12" customHeight="1">
      <c r="A121" s="134"/>
      <c r="B121" s="130"/>
      <c r="C121" s="135"/>
      <c r="D121" s="135"/>
      <c r="E121" s="135"/>
      <c r="F121" s="135"/>
      <c r="G121" s="135"/>
      <c r="H121" s="136"/>
      <c r="I121" s="137"/>
      <c r="J121" s="137"/>
      <c r="L121" s="133"/>
      <c r="M121" s="133"/>
      <c r="N121" s="133"/>
      <c r="O121" s="133"/>
      <c r="P121" s="128"/>
      <c r="Q121" s="125"/>
    </row>
    <row r="122" spans="1:17" s="161" customFormat="1" ht="12" customHeight="1">
      <c r="A122" s="134"/>
      <c r="B122" s="130"/>
      <c r="C122" s="135"/>
      <c r="D122" s="135"/>
      <c r="E122" s="135"/>
      <c r="F122" s="135"/>
      <c r="G122" s="135"/>
      <c r="H122" s="136"/>
      <c r="I122" s="137"/>
      <c r="J122" s="137"/>
      <c r="L122" s="133"/>
      <c r="M122" s="133"/>
      <c r="N122" s="133"/>
      <c r="O122" s="133"/>
      <c r="P122" s="128"/>
      <c r="Q122" s="125"/>
    </row>
    <row r="123" spans="1:17" s="161" customFormat="1" ht="12" customHeight="1">
      <c r="A123" s="134"/>
      <c r="B123" s="130"/>
      <c r="C123" s="135"/>
      <c r="D123" s="135"/>
      <c r="E123" s="135"/>
      <c r="F123" s="135"/>
      <c r="G123" s="135"/>
      <c r="H123" s="136"/>
      <c r="I123" s="137"/>
      <c r="J123" s="137"/>
      <c r="L123" s="133"/>
      <c r="M123" s="133"/>
      <c r="N123" s="133"/>
      <c r="O123" s="133"/>
      <c r="P123" s="128"/>
      <c r="Q123" s="125"/>
    </row>
    <row r="124" spans="1:17" s="161" customFormat="1" ht="12" customHeight="1">
      <c r="A124" s="134"/>
      <c r="B124" s="130"/>
      <c r="C124" s="135"/>
      <c r="D124" s="135"/>
      <c r="E124" s="135"/>
      <c r="F124" s="135"/>
      <c r="G124" s="135"/>
      <c r="H124" s="136"/>
      <c r="I124" s="137"/>
      <c r="J124" s="137"/>
      <c r="L124" s="133"/>
      <c r="M124" s="133"/>
      <c r="N124" s="133"/>
      <c r="O124" s="133"/>
      <c r="P124" s="128"/>
      <c r="Q124" s="125"/>
    </row>
  </sheetData>
  <mergeCells count="19">
    <mergeCell ref="B17:L17"/>
    <mergeCell ref="B10:O10"/>
    <mergeCell ref="F5:H5"/>
    <mergeCell ref="B13:H13"/>
    <mergeCell ref="M5:M6"/>
    <mergeCell ref="D5:D6"/>
    <mergeCell ref="E5:E6"/>
    <mergeCell ref="O5:O6"/>
    <mergeCell ref="N5:N6"/>
    <mergeCell ref="Q8:Q9"/>
    <mergeCell ref="A8:M8"/>
    <mergeCell ref="A9:M9"/>
    <mergeCell ref="I5:K5"/>
    <mergeCell ref="L5:L6"/>
    <mergeCell ref="P5:P6"/>
    <mergeCell ref="A5:A6"/>
    <mergeCell ref="B5:B6"/>
    <mergeCell ref="C5:C6"/>
    <mergeCell ref="Q5:Q6"/>
  </mergeCells>
  <phoneticPr fontId="2" type="noConversion"/>
  <pageMargins left="0.74803149606299213" right="0.74803149606299213" top="0.63" bottom="0.66" header="0.51181102362204722" footer="0.51181102362204722"/>
  <pageSetup paperSize="9" scale="61" fitToHeight="3" orientation="landscape" r:id="rId1"/>
  <headerFooter alignWithMargins="0"/>
  <legacy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Q8"/>
  <sheetViews>
    <sheetView view="pageBreakPreview" zoomScale="85" zoomScaleNormal="85" zoomScaleSheetLayoutView="85" workbookViewId="0">
      <selection activeCell="N23" sqref="N23"/>
    </sheetView>
  </sheetViews>
  <sheetFormatPr defaultRowHeight="13.5"/>
  <cols>
    <col min="1" max="1" width="3.77734375" customWidth="1"/>
    <col min="2" max="2" width="19.77734375" customWidth="1"/>
    <col min="3" max="3" width="36.77734375" customWidth="1"/>
    <col min="4" max="5" width="9.6640625" customWidth="1"/>
    <col min="6" max="7" width="11.5546875" bestFit="1" customWidth="1"/>
    <col min="8" max="8" width="9.6640625" customWidth="1"/>
    <col min="9" max="10" width="11.5546875" bestFit="1" customWidth="1"/>
    <col min="11" max="16" width="9.6640625" customWidth="1"/>
  </cols>
  <sheetData>
    <row r="1" spans="1:17" ht="50.25" customHeight="1">
      <c r="A1" s="273"/>
      <c r="B1" s="546" t="s">
        <v>406</v>
      </c>
      <c r="C1" s="278">
        <v>0</v>
      </c>
      <c r="D1" s="273"/>
      <c r="E1" s="274"/>
      <c r="F1" s="273"/>
      <c r="G1" s="273"/>
      <c r="H1" s="118"/>
      <c r="I1" s="118"/>
      <c r="J1" s="118"/>
      <c r="K1" s="235"/>
      <c r="L1" s="118"/>
      <c r="M1" s="118"/>
      <c r="N1" s="118"/>
      <c r="O1" s="118"/>
      <c r="P1" s="119"/>
      <c r="Q1" s="121"/>
    </row>
    <row r="2" spans="1:17" ht="19.5">
      <c r="A2" s="273"/>
      <c r="B2" s="274"/>
      <c r="C2" s="273"/>
      <c r="D2" s="273"/>
      <c r="E2" s="274"/>
      <c r="F2" s="273"/>
      <c r="G2" s="273"/>
      <c r="H2" s="118"/>
      <c r="I2" s="118"/>
      <c r="J2" s="118"/>
      <c r="K2" s="235"/>
      <c r="L2" s="118"/>
      <c r="M2" s="118"/>
      <c r="N2" s="118"/>
      <c r="O2" s="118"/>
      <c r="P2" s="119"/>
      <c r="Q2" s="121"/>
    </row>
    <row r="3" spans="1:17" ht="20.25" thickBot="1">
      <c r="A3" s="273"/>
      <c r="B3" s="274" t="s">
        <v>26</v>
      </c>
      <c r="C3" s="273"/>
      <c r="D3" s="273"/>
      <c r="E3" s="274"/>
      <c r="F3" s="273"/>
      <c r="G3" s="273"/>
      <c r="H3" s="118"/>
      <c r="I3" s="118"/>
      <c r="J3" s="118"/>
      <c r="K3" s="235"/>
      <c r="L3" s="118"/>
      <c r="M3" s="118"/>
      <c r="N3" s="118"/>
      <c r="O3" s="118"/>
      <c r="P3" s="119"/>
      <c r="Q3" s="121"/>
    </row>
    <row r="4" spans="1:17" ht="13.5" customHeight="1">
      <c r="A4" s="817" t="s">
        <v>19</v>
      </c>
      <c r="B4" s="826" t="s">
        <v>20</v>
      </c>
      <c r="C4" s="828" t="s">
        <v>21</v>
      </c>
      <c r="D4" s="828" t="s">
        <v>22</v>
      </c>
      <c r="E4" s="824" t="s">
        <v>27</v>
      </c>
      <c r="F4" s="830" t="s">
        <v>28</v>
      </c>
      <c r="G4" s="820"/>
      <c r="H4" s="821"/>
      <c r="I4" s="820" t="s">
        <v>29</v>
      </c>
      <c r="J4" s="820"/>
      <c r="K4" s="821"/>
      <c r="L4" s="822" t="s">
        <v>30</v>
      </c>
      <c r="M4" s="815" t="s">
        <v>407</v>
      </c>
      <c r="N4" s="815" t="s">
        <v>32</v>
      </c>
      <c r="O4" s="815" t="s">
        <v>650</v>
      </c>
      <c r="P4" s="815" t="s">
        <v>408</v>
      </c>
      <c r="Q4" s="810" t="s">
        <v>409</v>
      </c>
    </row>
    <row r="5" spans="1:17" ht="24">
      <c r="A5" s="818"/>
      <c r="B5" s="827"/>
      <c r="C5" s="829"/>
      <c r="D5" s="829"/>
      <c r="E5" s="825"/>
      <c r="F5" s="171" t="s">
        <v>410</v>
      </c>
      <c r="G5" s="171" t="s">
        <v>411</v>
      </c>
      <c r="H5" s="172" t="s">
        <v>412</v>
      </c>
      <c r="I5" s="171" t="s">
        <v>413</v>
      </c>
      <c r="J5" s="171" t="s">
        <v>414</v>
      </c>
      <c r="K5" s="172" t="s">
        <v>415</v>
      </c>
      <c r="L5" s="823"/>
      <c r="M5" s="816"/>
      <c r="N5" s="816"/>
      <c r="O5" s="816"/>
      <c r="P5" s="816"/>
      <c r="Q5" s="811"/>
    </row>
    <row r="6" spans="1:17" ht="79.5" customHeight="1">
      <c r="A6" s="178">
        <v>1</v>
      </c>
      <c r="B6" s="180" t="s">
        <v>416</v>
      </c>
      <c r="C6" s="180" t="s">
        <v>417</v>
      </c>
      <c r="D6" s="189" t="s">
        <v>418</v>
      </c>
      <c r="E6" s="181">
        <v>9891</v>
      </c>
      <c r="F6" s="442">
        <v>38425</v>
      </c>
      <c r="G6" s="442">
        <v>40899</v>
      </c>
      <c r="H6" s="536">
        <f>IF(G6-F6+1&gt;=2*365,2*365,G6-F6+1)</f>
        <v>730</v>
      </c>
      <c r="I6" s="442">
        <v>38425</v>
      </c>
      <c r="J6" s="442">
        <v>40899</v>
      </c>
      <c r="K6" s="536">
        <f>IF(J6-I6+1&gt;=2*365,2*365,J6-I6+1)</f>
        <v>730</v>
      </c>
      <c r="L6" s="537" t="s">
        <v>419</v>
      </c>
      <c r="M6" s="969">
        <v>8604</v>
      </c>
      <c r="N6" s="539">
        <f>M6/(배점기준!$H$9/1000)</f>
        <v>5.7139859169240639</v>
      </c>
      <c r="O6" s="967">
        <v>0.6</v>
      </c>
      <c r="P6" s="173">
        <f>(IF(M6&lt;100,0,IF(M6&gt;=2.5,3,IF(M6&gt;=2,2,IF(M6&gt;=1.5,1.5,IF(M6&gt;=1,1,IF(M6&gt;=0.5,0.5,0.25)))))))*K6/H6*O6</f>
        <v>1.7999999999999998</v>
      </c>
      <c r="Q6" s="632"/>
    </row>
    <row r="7" spans="1:17" ht="50.1" customHeight="1">
      <c r="A7" s="812" t="s">
        <v>420</v>
      </c>
      <c r="B7" s="813"/>
      <c r="C7" s="813"/>
      <c r="D7" s="813"/>
      <c r="E7" s="813"/>
      <c r="F7" s="813"/>
      <c r="G7" s="813"/>
      <c r="H7" s="813"/>
      <c r="I7" s="813"/>
      <c r="J7" s="813"/>
      <c r="K7" s="813"/>
      <c r="L7" s="813"/>
      <c r="M7" s="814"/>
      <c r="N7" s="279"/>
      <c r="O7" s="685"/>
      <c r="P7" s="285">
        <f>SUM(P6:P6)</f>
        <v>1.7999999999999998</v>
      </c>
      <c r="Q7" s="282"/>
    </row>
    <row r="8" spans="1:17" ht="50.1" customHeight="1" thickBot="1">
      <c r="A8" s="833" t="s">
        <v>421</v>
      </c>
      <c r="B8" s="834"/>
      <c r="C8" s="834"/>
      <c r="D8" s="834"/>
      <c r="E8" s="834"/>
      <c r="F8" s="834"/>
      <c r="G8" s="834"/>
      <c r="H8" s="834"/>
      <c r="I8" s="834"/>
      <c r="J8" s="834"/>
      <c r="K8" s="834"/>
      <c r="L8" s="834"/>
      <c r="M8" s="835"/>
      <c r="N8" s="280"/>
      <c r="O8" s="684"/>
      <c r="P8" s="284">
        <f>P7</f>
        <v>1.7999999999999998</v>
      </c>
      <c r="Q8" s="283"/>
    </row>
  </sheetData>
  <mergeCells count="15">
    <mergeCell ref="N4:N5"/>
    <mergeCell ref="Q4:Q5"/>
    <mergeCell ref="A7:M7"/>
    <mergeCell ref="A8:M8"/>
    <mergeCell ref="M4:M5"/>
    <mergeCell ref="P4:P5"/>
    <mergeCell ref="E4:E5"/>
    <mergeCell ref="F4:H4"/>
    <mergeCell ref="I4:K4"/>
    <mergeCell ref="L4:L5"/>
    <mergeCell ref="A4:A5"/>
    <mergeCell ref="B4:B5"/>
    <mergeCell ref="C4:C5"/>
    <mergeCell ref="D4:D5"/>
    <mergeCell ref="O4:O5"/>
  </mergeCells>
  <phoneticPr fontId="2" type="noConversion"/>
  <pageMargins left="0.75" right="0.75" top="1" bottom="1" header="0.5" footer="0.5"/>
  <pageSetup paperSize="9" scale="51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indexed="43"/>
    <pageSetUpPr fitToPage="1"/>
  </sheetPr>
  <dimension ref="A1:S128"/>
  <sheetViews>
    <sheetView zoomScale="85" zoomScaleNormal="115" zoomScaleSheetLayoutView="85" workbookViewId="0">
      <pane xSplit="3" topLeftCell="D1" activePane="topRight" state="frozen"/>
      <selection activeCell="J9" sqref="J9"/>
      <selection pane="topRight" activeCell="O4" sqref="O4:O6"/>
    </sheetView>
  </sheetViews>
  <sheetFormatPr defaultRowHeight="12" customHeight="1"/>
  <cols>
    <col min="1" max="1" width="3.77734375" style="134" customWidth="1"/>
    <col min="2" max="2" width="26.5546875" style="130" customWidth="1"/>
    <col min="3" max="3" width="26.77734375" style="130" customWidth="1"/>
    <col min="4" max="4" width="12" style="130" customWidth="1"/>
    <col min="5" max="5" width="9.6640625" style="130" bestFit="1" customWidth="1"/>
    <col min="6" max="7" width="10.33203125" style="130" bestFit="1" customWidth="1"/>
    <col min="8" max="8" width="9.6640625" style="131" bestFit="1" customWidth="1"/>
    <col min="9" max="9" width="10.33203125" style="138" bestFit="1" customWidth="1"/>
    <col min="10" max="10" width="10.109375" style="138" bestFit="1" customWidth="1"/>
    <col min="11" max="11" width="9.5546875" style="161" customWidth="1"/>
    <col min="12" max="12" width="8.44140625" style="133" bestFit="1" customWidth="1"/>
    <col min="13" max="13" width="7.88671875" style="133" customWidth="1"/>
    <col min="14" max="14" width="6.33203125" style="133" customWidth="1"/>
    <col min="15" max="15" width="7.88671875" style="133" customWidth="1"/>
    <col min="16" max="16" width="5.77734375" style="128" customWidth="1"/>
    <col min="17" max="17" width="5.33203125" style="125" customWidth="1"/>
    <col min="18" max="16384" width="8.88671875" style="125"/>
  </cols>
  <sheetData>
    <row r="1" spans="1:19" s="122" customFormat="1" ht="50.25" customHeight="1">
      <c r="A1" s="273"/>
      <c r="B1" s="507" t="s">
        <v>578</v>
      </c>
      <c r="C1" s="278" t="s">
        <v>626</v>
      </c>
      <c r="D1" s="273"/>
      <c r="E1" s="274"/>
      <c r="F1" s="273"/>
      <c r="G1" s="273"/>
      <c r="H1" s="118"/>
      <c r="I1" s="118"/>
      <c r="J1" s="118"/>
      <c r="K1" s="235"/>
      <c r="L1" s="118"/>
      <c r="M1" s="118"/>
      <c r="N1" s="118"/>
      <c r="O1" s="118"/>
      <c r="P1" s="119"/>
      <c r="Q1" s="121"/>
    </row>
    <row r="2" spans="1:19" s="177" customFormat="1" ht="10.5" customHeight="1">
      <c r="A2" s="486"/>
      <c r="B2" s="486"/>
      <c r="C2" s="486"/>
      <c r="D2" s="486"/>
      <c r="E2" s="486"/>
      <c r="F2" s="486"/>
      <c r="G2" s="486"/>
      <c r="H2" s="486"/>
      <c r="I2" s="486"/>
      <c r="J2" s="176"/>
      <c r="K2" s="176"/>
      <c r="L2" s="176"/>
      <c r="M2" s="176"/>
      <c r="N2" s="176"/>
      <c r="O2" s="176"/>
    </row>
    <row r="3" spans="1:19" s="121" customFormat="1" ht="33.75" customHeight="1" thickBot="1">
      <c r="A3" s="273"/>
      <c r="B3" s="274" t="s">
        <v>26</v>
      </c>
      <c r="C3" s="273"/>
      <c r="D3" s="273"/>
      <c r="E3" s="274"/>
      <c r="F3" s="273"/>
      <c r="G3" s="273"/>
      <c r="H3" s="118"/>
      <c r="I3" s="118"/>
      <c r="J3" s="118"/>
      <c r="K3" s="235"/>
      <c r="L3" s="118"/>
      <c r="M3" s="118"/>
      <c r="N3" s="118"/>
      <c r="O3" s="118"/>
      <c r="P3" s="119"/>
    </row>
    <row r="4" spans="1:19" s="123" customFormat="1" ht="33" customHeight="1">
      <c r="A4" s="817" t="s">
        <v>19</v>
      </c>
      <c r="B4" s="826" t="s">
        <v>20</v>
      </c>
      <c r="C4" s="828" t="s">
        <v>21</v>
      </c>
      <c r="D4" s="828" t="s">
        <v>22</v>
      </c>
      <c r="E4" s="824" t="s">
        <v>27</v>
      </c>
      <c r="F4" s="830" t="s">
        <v>28</v>
      </c>
      <c r="G4" s="820"/>
      <c r="H4" s="821"/>
      <c r="I4" s="820" t="s">
        <v>29</v>
      </c>
      <c r="J4" s="820"/>
      <c r="K4" s="821"/>
      <c r="L4" s="822" t="s">
        <v>30</v>
      </c>
      <c r="M4" s="815" t="s">
        <v>31</v>
      </c>
      <c r="N4" s="815" t="s">
        <v>32</v>
      </c>
      <c r="O4" s="815" t="s">
        <v>650</v>
      </c>
      <c r="P4" s="815" t="s">
        <v>33</v>
      </c>
      <c r="Q4" s="810" t="s">
        <v>24</v>
      </c>
    </row>
    <row r="5" spans="1:19" s="123" customFormat="1" ht="33" customHeight="1">
      <c r="A5" s="818"/>
      <c r="B5" s="827"/>
      <c r="C5" s="829"/>
      <c r="D5" s="829"/>
      <c r="E5" s="825"/>
      <c r="F5" s="171" t="s">
        <v>34</v>
      </c>
      <c r="G5" s="171" t="s">
        <v>35</v>
      </c>
      <c r="H5" s="172" t="s">
        <v>36</v>
      </c>
      <c r="I5" s="171" t="s">
        <v>37</v>
      </c>
      <c r="J5" s="171" t="s">
        <v>38</v>
      </c>
      <c r="K5" s="172" t="s">
        <v>39</v>
      </c>
      <c r="L5" s="823"/>
      <c r="M5" s="816"/>
      <c r="N5" s="816"/>
      <c r="O5" s="816"/>
      <c r="P5" s="816"/>
      <c r="Q5" s="811"/>
      <c r="S5" s="476"/>
    </row>
    <row r="6" spans="1:19" s="177" customFormat="1" ht="45" customHeight="1">
      <c r="A6" s="179">
        <v>1</v>
      </c>
      <c r="B6" s="180" t="s">
        <v>392</v>
      </c>
      <c r="C6" s="441" t="s">
        <v>385</v>
      </c>
      <c r="D6" s="189" t="s">
        <v>386</v>
      </c>
      <c r="E6" s="181">
        <v>576</v>
      </c>
      <c r="F6" s="442">
        <v>39126</v>
      </c>
      <c r="G6" s="442">
        <v>40063</v>
      </c>
      <c r="H6" s="536">
        <f>IF(G6-F6+1&gt;=2*365,2*365,G6-F6+1)</f>
        <v>730</v>
      </c>
      <c r="I6" s="442">
        <v>39402</v>
      </c>
      <c r="J6" s="442">
        <v>40063</v>
      </c>
      <c r="K6" s="536">
        <f>IF(J6-I6+1&gt;=2*365,2*365,J6-I6+1)</f>
        <v>662</v>
      </c>
      <c r="L6" s="537" t="s">
        <v>384</v>
      </c>
      <c r="M6" s="968">
        <v>365</v>
      </c>
      <c r="N6" s="550">
        <f>M6/(배점기준!$H$9/1000)</f>
        <v>0.24239944905593716</v>
      </c>
      <c r="O6" s="967">
        <v>1</v>
      </c>
      <c r="P6" s="551">
        <f>(IF(M6&lt;100,0,IF(M6&gt;=2.5,3,IF(M6&gt;=2,2,IF(M6&gt;=1.5,1.5,IF(M6&gt;=1,1,IF(M6&gt;=0.5,0.5,0.25)))))))*K6/H6*O6</f>
        <v>2.7205479452054795</v>
      </c>
      <c r="Q6" s="844"/>
      <c r="S6" s="476"/>
    </row>
    <row r="7" spans="1:19" s="177" customFormat="1" ht="45" customHeight="1">
      <c r="A7" s="179">
        <v>2</v>
      </c>
      <c r="B7" s="180" t="s">
        <v>393</v>
      </c>
      <c r="C7" s="441" t="s">
        <v>390</v>
      </c>
      <c r="D7" s="447" t="s">
        <v>395</v>
      </c>
      <c r="E7" s="181">
        <v>1721</v>
      </c>
      <c r="F7" s="442">
        <v>39896</v>
      </c>
      <c r="G7" s="442">
        <v>40205</v>
      </c>
      <c r="H7" s="536">
        <f>IF(G7-F7+1&gt;=2*365,2*365,G7-F7+1)</f>
        <v>310</v>
      </c>
      <c r="I7" s="442">
        <v>39896</v>
      </c>
      <c r="J7" s="442">
        <v>40205</v>
      </c>
      <c r="K7" s="536">
        <f>IF(J7-I7+1&gt;=2*365,2*365,J7-I7+1)</f>
        <v>310</v>
      </c>
      <c r="L7" s="537" t="s">
        <v>384</v>
      </c>
      <c r="M7" s="968">
        <v>1451</v>
      </c>
      <c r="N7" s="550">
        <f>M7/(배점기준!$H$9/1000)</f>
        <v>0.96362082350730083</v>
      </c>
      <c r="O7" s="967">
        <v>0.6</v>
      </c>
      <c r="P7" s="551">
        <f t="shared" ref="P7:P10" si="0">(IF(M7&lt;100,0,IF(M7&gt;=2.5,3,IF(M7&gt;=2,2,IF(M7&gt;=1.5,1.5,IF(M7&gt;=1,1,IF(M7&gt;=0.5,0.5,0.25)))))))*K7/H7*O7</f>
        <v>1.7999999999999998</v>
      </c>
      <c r="Q7" s="845"/>
      <c r="S7" s="476"/>
    </row>
    <row r="8" spans="1:19" s="177" customFormat="1" ht="45" customHeight="1">
      <c r="A8" s="179">
        <v>3</v>
      </c>
      <c r="B8" s="446" t="s">
        <v>387</v>
      </c>
      <c r="C8" s="441" t="s">
        <v>385</v>
      </c>
      <c r="D8" s="447" t="s">
        <v>388</v>
      </c>
      <c r="E8" s="181">
        <v>587</v>
      </c>
      <c r="F8" s="442">
        <v>39867</v>
      </c>
      <c r="G8" s="442">
        <v>40287</v>
      </c>
      <c r="H8" s="536">
        <f>IF(G8-F8+1&gt;=2*365,2*365,G8-F8+1)</f>
        <v>421</v>
      </c>
      <c r="I8" s="442">
        <v>39867</v>
      </c>
      <c r="J8" s="442">
        <v>40287</v>
      </c>
      <c r="K8" s="536">
        <f>IF(J8-I8+1&gt;=2*365,2*365,J8-I8+1)</f>
        <v>421</v>
      </c>
      <c r="L8" s="537" t="s">
        <v>384</v>
      </c>
      <c r="M8" s="968">
        <v>570</v>
      </c>
      <c r="N8" s="550">
        <f>M8/(배점기준!$H$9/1000)</f>
        <v>0.37854160537502518</v>
      </c>
      <c r="O8" s="967">
        <v>1</v>
      </c>
      <c r="P8" s="551">
        <f t="shared" si="0"/>
        <v>3</v>
      </c>
      <c r="Q8" s="845"/>
      <c r="S8" s="476"/>
    </row>
    <row r="9" spans="1:19" s="177" customFormat="1" ht="45" customHeight="1">
      <c r="A9" s="179">
        <v>4</v>
      </c>
      <c r="B9" s="180" t="s">
        <v>394</v>
      </c>
      <c r="C9" s="441" t="s">
        <v>344</v>
      </c>
      <c r="D9" s="189" t="s">
        <v>509</v>
      </c>
      <c r="E9" s="181">
        <v>5453</v>
      </c>
      <c r="F9" s="442">
        <v>38530</v>
      </c>
      <c r="G9" s="442">
        <v>40298</v>
      </c>
      <c r="H9" s="536">
        <f>IF(G9-F9+1&gt;=2*365,2*365,G9-F9+1)</f>
        <v>730</v>
      </c>
      <c r="I9" s="442">
        <v>39402</v>
      </c>
      <c r="J9" s="442">
        <v>40298</v>
      </c>
      <c r="K9" s="536">
        <f>IF(J9-I9+1&gt;=2*365,2*365,J9-I9+1)</f>
        <v>730</v>
      </c>
      <c r="L9" s="537" t="s">
        <v>384</v>
      </c>
      <c r="M9" s="968">
        <v>4436</v>
      </c>
      <c r="N9" s="550">
        <f>M9/(배점기준!$H$9/1000)</f>
        <v>2.945983441129143</v>
      </c>
      <c r="O9" s="967">
        <v>0.6</v>
      </c>
      <c r="P9" s="551">
        <f t="shared" si="0"/>
        <v>1.7999999999999998</v>
      </c>
      <c r="Q9" s="845"/>
      <c r="S9" s="476"/>
    </row>
    <row r="10" spans="1:19" s="177" customFormat="1" ht="45" customHeight="1">
      <c r="A10" s="179">
        <v>5</v>
      </c>
      <c r="B10" s="446" t="s">
        <v>389</v>
      </c>
      <c r="C10" s="441" t="s">
        <v>385</v>
      </c>
      <c r="D10" s="447" t="s">
        <v>388</v>
      </c>
      <c r="E10" s="181">
        <v>2665</v>
      </c>
      <c r="F10" s="442">
        <v>39896</v>
      </c>
      <c r="G10" s="442">
        <v>40376</v>
      </c>
      <c r="H10" s="536">
        <f>IF(G10-F10+1&gt;=2*365,2*365,G10-F10+1)</f>
        <v>481</v>
      </c>
      <c r="I10" s="442">
        <v>39896</v>
      </c>
      <c r="J10" s="442">
        <v>40375</v>
      </c>
      <c r="K10" s="536">
        <f>IF(J10-I10+1&gt;=2*365,2*365,J10-I10+1)</f>
        <v>480</v>
      </c>
      <c r="L10" s="537" t="s">
        <v>384</v>
      </c>
      <c r="M10" s="968">
        <v>2614</v>
      </c>
      <c r="N10" s="550">
        <f>M10/(배점기준!$H$9/1000)</f>
        <v>1.7359785200882734</v>
      </c>
      <c r="O10" s="967">
        <v>1</v>
      </c>
      <c r="P10" s="551">
        <f t="shared" si="0"/>
        <v>2.9937629937629939</v>
      </c>
      <c r="Q10" s="845"/>
      <c r="S10" s="476"/>
    </row>
    <row r="11" spans="1:19" s="175" customFormat="1" ht="45" customHeight="1" thickBot="1">
      <c r="A11" s="838" t="s">
        <v>25</v>
      </c>
      <c r="B11" s="839"/>
      <c r="C11" s="839"/>
      <c r="D11" s="839"/>
      <c r="E11" s="839"/>
      <c r="F11" s="839"/>
      <c r="G11" s="839"/>
      <c r="H11" s="839"/>
      <c r="I11" s="839"/>
      <c r="J11" s="839"/>
      <c r="K11" s="839"/>
      <c r="L11" s="839"/>
      <c r="M11" s="839"/>
      <c r="N11" s="540"/>
      <c r="O11" s="686"/>
      <c r="P11" s="285">
        <f>SUM(P6:P10)</f>
        <v>12.314310938968474</v>
      </c>
      <c r="Q11" s="842"/>
    </row>
    <row r="12" spans="1:19" s="177" customFormat="1" ht="45" customHeight="1" thickBot="1">
      <c r="A12" s="840" t="s">
        <v>40</v>
      </c>
      <c r="B12" s="841"/>
      <c r="C12" s="841"/>
      <c r="D12" s="841"/>
      <c r="E12" s="841"/>
      <c r="F12" s="841"/>
      <c r="G12" s="841"/>
      <c r="H12" s="841"/>
      <c r="I12" s="841"/>
      <c r="J12" s="841"/>
      <c r="K12" s="841"/>
      <c r="L12" s="841"/>
      <c r="M12" s="841"/>
      <c r="N12" s="541"/>
      <c r="O12" s="687"/>
      <c r="P12" s="284">
        <f>P11</f>
        <v>12.314310938968474</v>
      </c>
      <c r="Q12" s="843"/>
    </row>
    <row r="13" spans="1:19" s="185" customFormat="1" ht="19.5" customHeight="1">
      <c r="A13" s="183"/>
      <c r="B13" s="832"/>
      <c r="C13" s="832"/>
      <c r="D13" s="832"/>
      <c r="E13" s="832"/>
      <c r="F13" s="832"/>
      <c r="G13" s="832"/>
      <c r="H13" s="832"/>
      <c r="I13" s="832"/>
      <c r="J13" s="832"/>
      <c r="K13" s="832"/>
      <c r="L13" s="832"/>
      <c r="M13" s="832"/>
      <c r="N13" s="832"/>
      <c r="O13" s="832"/>
      <c r="P13" s="184"/>
    </row>
    <row r="14" spans="1:19" s="158" customFormat="1" ht="18.75" customHeight="1">
      <c r="A14" s="208"/>
      <c r="B14" s="157"/>
      <c r="C14" s="157"/>
      <c r="D14" s="157"/>
      <c r="E14" s="157"/>
      <c r="F14" s="157"/>
      <c r="G14" s="157"/>
      <c r="K14" s="275"/>
      <c r="L14" s="159"/>
      <c r="M14" s="159"/>
      <c r="N14" s="159"/>
      <c r="O14" s="159"/>
    </row>
    <row r="15" spans="1:19" s="156" customFormat="1" ht="18.75" customHeight="1">
      <c r="A15" s="208"/>
      <c r="B15" s="157"/>
      <c r="C15" s="157"/>
      <c r="D15" s="157"/>
      <c r="E15" s="157"/>
      <c r="F15" s="160"/>
      <c r="G15" s="160"/>
      <c r="H15" s="160"/>
      <c r="I15" s="160"/>
      <c r="J15" s="160"/>
      <c r="K15" s="158"/>
    </row>
    <row r="16" spans="1:19" s="156" customFormat="1" ht="42.75" customHeight="1">
      <c r="A16" s="208"/>
      <c r="B16" s="831"/>
      <c r="C16" s="831"/>
      <c r="D16" s="831"/>
      <c r="E16" s="831"/>
      <c r="F16" s="831"/>
      <c r="G16" s="831"/>
      <c r="H16" s="831"/>
      <c r="I16" s="160"/>
      <c r="J16" s="160"/>
      <c r="K16" s="158"/>
    </row>
    <row r="17" spans="1:16" s="156" customFormat="1" ht="18.75" customHeight="1">
      <c r="A17" s="208"/>
      <c r="C17" s="157"/>
      <c r="D17" s="157"/>
      <c r="E17" s="157"/>
      <c r="F17" s="160"/>
      <c r="G17" s="160"/>
      <c r="H17" s="160"/>
      <c r="I17" s="160"/>
      <c r="J17" s="160"/>
      <c r="K17" s="158"/>
    </row>
    <row r="18" spans="1:16" s="156" customFormat="1" ht="18.75" customHeight="1">
      <c r="A18" s="208"/>
      <c r="B18" s="157"/>
      <c r="C18" s="157"/>
      <c r="D18" s="157"/>
      <c r="E18" s="157"/>
      <c r="F18" s="160"/>
      <c r="G18" s="160"/>
      <c r="H18" s="160"/>
      <c r="I18" s="160"/>
      <c r="J18" s="160"/>
      <c r="K18" s="158"/>
    </row>
    <row r="19" spans="1:16" s="156" customFormat="1" ht="18.75" customHeight="1">
      <c r="A19" s="208"/>
      <c r="B19" s="157"/>
      <c r="C19" s="157"/>
      <c r="D19" s="157"/>
      <c r="E19" s="157"/>
      <c r="F19" s="157"/>
      <c r="G19" s="157"/>
      <c r="H19" s="158"/>
      <c r="I19" s="160"/>
      <c r="J19" s="160"/>
      <c r="K19" s="158"/>
    </row>
    <row r="20" spans="1:16" s="158" customFormat="1" ht="55.5" customHeight="1">
      <c r="A20" s="208"/>
      <c r="B20" s="819"/>
      <c r="C20" s="819"/>
      <c r="D20" s="819"/>
      <c r="E20" s="819"/>
      <c r="F20" s="819"/>
      <c r="G20" s="819"/>
      <c r="H20" s="819"/>
      <c r="I20" s="819"/>
      <c r="J20" s="819"/>
      <c r="K20" s="819"/>
      <c r="L20" s="819"/>
      <c r="M20" s="159"/>
      <c r="N20" s="159"/>
      <c r="O20" s="159"/>
    </row>
    <row r="21" spans="1:16" s="158" customFormat="1" ht="18.75" customHeight="1">
      <c r="A21" s="208"/>
      <c r="B21" s="157"/>
      <c r="C21" s="157"/>
      <c r="D21" s="157"/>
      <c r="E21" s="157"/>
      <c r="F21" s="157"/>
      <c r="G21" s="157"/>
      <c r="K21" s="275"/>
      <c r="L21" s="159"/>
      <c r="M21" s="159"/>
      <c r="N21" s="159"/>
      <c r="O21" s="159"/>
    </row>
    <row r="22" spans="1:16" s="158" customFormat="1" ht="18.75" customHeight="1">
      <c r="A22" s="208"/>
      <c r="B22" s="163"/>
      <c r="C22" s="163"/>
      <c r="D22" s="163"/>
      <c r="E22" s="163"/>
      <c r="F22" s="157"/>
      <c r="G22" s="157"/>
      <c r="K22" s="275"/>
      <c r="L22" s="159"/>
      <c r="M22" s="159"/>
      <c r="N22" s="159"/>
      <c r="O22" s="159"/>
    </row>
    <row r="23" spans="1:16" s="158" customFormat="1" ht="15" customHeight="1">
      <c r="B23" s="163"/>
      <c r="C23" s="163"/>
      <c r="D23" s="163"/>
      <c r="E23" s="163"/>
      <c r="F23" s="157"/>
      <c r="G23" s="157"/>
      <c r="K23" s="275"/>
      <c r="L23" s="159"/>
      <c r="M23" s="159"/>
      <c r="N23" s="159"/>
      <c r="O23" s="159"/>
    </row>
    <row r="24" spans="1:16" s="158" customFormat="1" ht="15" customHeight="1">
      <c r="B24" s="163"/>
      <c r="C24" s="163"/>
      <c r="D24" s="163"/>
      <c r="E24" s="163"/>
      <c r="F24" s="157"/>
      <c r="G24" s="157"/>
      <c r="K24" s="275"/>
      <c r="L24" s="159"/>
      <c r="M24" s="159"/>
      <c r="N24" s="159"/>
      <c r="O24" s="159"/>
    </row>
    <row r="25" spans="1:16" s="185" customFormat="1" ht="15" customHeight="1">
      <c r="A25" s="157"/>
      <c r="B25" s="157"/>
      <c r="C25" s="157"/>
      <c r="D25" s="157"/>
      <c r="E25" s="157"/>
      <c r="F25" s="186"/>
      <c r="G25" s="186"/>
      <c r="H25" s="158"/>
      <c r="I25" s="158"/>
      <c r="J25" s="158"/>
      <c r="K25" s="199"/>
      <c r="L25" s="187"/>
      <c r="M25" s="187"/>
      <c r="N25" s="187"/>
      <c r="O25" s="187"/>
      <c r="P25" s="188"/>
    </row>
    <row r="26" spans="1:16" ht="15" customHeight="1">
      <c r="B26" s="143"/>
      <c r="C26" s="143"/>
      <c r="D26" s="143"/>
      <c r="E26" s="143"/>
      <c r="F26" s="135"/>
      <c r="G26" s="135"/>
      <c r="H26" s="136"/>
      <c r="I26" s="137"/>
      <c r="J26" s="137"/>
    </row>
    <row r="27" spans="1:16" ht="15" customHeight="1">
      <c r="C27" s="135"/>
      <c r="D27" s="135"/>
      <c r="E27" s="135"/>
      <c r="F27" s="135"/>
      <c r="G27" s="135"/>
      <c r="H27" s="136"/>
      <c r="I27" s="137"/>
      <c r="J27" s="137"/>
    </row>
    <row r="28" spans="1:16" ht="15" customHeight="1">
      <c r="C28" s="135"/>
      <c r="D28" s="135"/>
      <c r="E28" s="135"/>
      <c r="F28" s="135"/>
      <c r="G28" s="135"/>
      <c r="H28" s="136"/>
      <c r="I28" s="137"/>
      <c r="J28" s="137"/>
    </row>
    <row r="29" spans="1:16" ht="12" customHeight="1">
      <c r="C29" s="135"/>
      <c r="D29" s="135"/>
      <c r="E29" s="135"/>
      <c r="F29" s="135"/>
      <c r="G29" s="135"/>
      <c r="H29" s="136"/>
      <c r="I29" s="137"/>
      <c r="J29" s="137"/>
    </row>
    <row r="30" spans="1:16" ht="12" customHeight="1">
      <c r="C30" s="135"/>
      <c r="D30" s="135"/>
      <c r="E30" s="135"/>
      <c r="F30" s="135"/>
      <c r="G30" s="135"/>
      <c r="H30" s="136"/>
      <c r="I30" s="137"/>
      <c r="J30" s="137"/>
    </row>
    <row r="31" spans="1:16" ht="12" customHeight="1">
      <c r="C31" s="135"/>
      <c r="D31" s="135"/>
      <c r="E31" s="135"/>
      <c r="F31" s="135"/>
      <c r="G31" s="135"/>
      <c r="H31" s="136"/>
      <c r="I31" s="137"/>
      <c r="J31" s="137"/>
    </row>
    <row r="32" spans="1:16" ht="12" customHeight="1">
      <c r="C32" s="135"/>
      <c r="D32" s="135"/>
      <c r="E32" s="135"/>
      <c r="F32" s="135"/>
      <c r="G32" s="135"/>
      <c r="H32" s="136"/>
      <c r="I32" s="137"/>
      <c r="J32" s="137"/>
    </row>
    <row r="33" spans="1:19" ht="12" customHeight="1">
      <c r="C33" s="135"/>
      <c r="D33" s="135"/>
      <c r="E33" s="135"/>
      <c r="F33" s="135"/>
      <c r="G33" s="135"/>
      <c r="H33" s="136"/>
      <c r="I33" s="137"/>
      <c r="J33" s="137"/>
    </row>
    <row r="34" spans="1:19" ht="12" customHeight="1">
      <c r="C34" s="135"/>
      <c r="D34" s="135"/>
      <c r="E34" s="135"/>
      <c r="F34" s="135"/>
      <c r="G34" s="135"/>
      <c r="H34" s="136"/>
      <c r="I34" s="137"/>
      <c r="J34" s="137"/>
    </row>
    <row r="35" spans="1:19" ht="12" customHeight="1">
      <c r="C35" s="135"/>
      <c r="D35" s="135"/>
      <c r="E35" s="135"/>
      <c r="F35" s="135"/>
      <c r="G35" s="135"/>
      <c r="H35" s="136"/>
      <c r="I35" s="137"/>
      <c r="J35" s="137"/>
    </row>
    <row r="36" spans="1:19" ht="12" customHeight="1">
      <c r="C36" s="135"/>
      <c r="D36" s="135"/>
      <c r="E36" s="135"/>
      <c r="F36" s="135"/>
      <c r="G36" s="135"/>
      <c r="H36" s="136"/>
      <c r="I36" s="137"/>
      <c r="J36" s="137"/>
    </row>
    <row r="37" spans="1:19" ht="12" customHeight="1">
      <c r="C37" s="135"/>
      <c r="D37" s="135"/>
      <c r="E37" s="135"/>
      <c r="F37" s="135"/>
      <c r="G37" s="135"/>
      <c r="H37" s="136"/>
      <c r="I37" s="137"/>
      <c r="J37" s="137"/>
    </row>
    <row r="38" spans="1:19" ht="12" customHeight="1">
      <c r="C38" s="135"/>
      <c r="D38" s="135"/>
      <c r="E38" s="135"/>
      <c r="F38" s="135"/>
      <c r="G38" s="135"/>
      <c r="H38" s="136"/>
      <c r="I38" s="137"/>
      <c r="J38" s="137"/>
    </row>
    <row r="39" spans="1:19" ht="12" customHeight="1">
      <c r="C39" s="135"/>
      <c r="D39" s="135"/>
      <c r="E39" s="135"/>
      <c r="F39" s="135"/>
      <c r="G39" s="135"/>
      <c r="H39" s="136"/>
      <c r="I39" s="137"/>
      <c r="J39" s="137"/>
    </row>
    <row r="40" spans="1:19" s="161" customFormat="1" ht="12" customHeight="1">
      <c r="A40" s="134"/>
      <c r="B40" s="130"/>
      <c r="C40" s="135"/>
      <c r="D40" s="135"/>
      <c r="E40" s="135"/>
      <c r="F40" s="135"/>
      <c r="G40" s="135"/>
      <c r="H40" s="136"/>
      <c r="I40" s="137"/>
      <c r="J40" s="137"/>
      <c r="L40" s="133"/>
      <c r="M40" s="133"/>
      <c r="N40" s="133"/>
      <c r="O40" s="133"/>
      <c r="P40" s="128"/>
      <c r="Q40" s="125"/>
      <c r="R40" s="125"/>
      <c r="S40" s="125"/>
    </row>
    <row r="41" spans="1:19" s="161" customFormat="1" ht="12" customHeight="1">
      <c r="A41" s="134"/>
      <c r="B41" s="130"/>
      <c r="C41" s="135"/>
      <c r="D41" s="135"/>
      <c r="E41" s="135"/>
      <c r="F41" s="135"/>
      <c r="G41" s="135"/>
      <c r="H41" s="136"/>
      <c r="I41" s="137"/>
      <c r="J41" s="137"/>
      <c r="L41" s="133"/>
      <c r="M41" s="133"/>
      <c r="N41" s="133"/>
      <c r="O41" s="133"/>
      <c r="P41" s="128"/>
      <c r="Q41" s="125"/>
      <c r="R41" s="125"/>
      <c r="S41" s="125"/>
    </row>
    <row r="42" spans="1:19" s="161" customFormat="1" ht="12" customHeight="1">
      <c r="A42" s="134"/>
      <c r="B42" s="130"/>
      <c r="C42" s="135"/>
      <c r="D42" s="135"/>
      <c r="E42" s="135"/>
      <c r="F42" s="135"/>
      <c r="G42" s="135"/>
      <c r="H42" s="136"/>
      <c r="I42" s="137"/>
      <c r="J42" s="137"/>
      <c r="L42" s="133"/>
      <c r="M42" s="133"/>
      <c r="N42" s="133"/>
      <c r="O42" s="133"/>
      <c r="P42" s="128"/>
      <c r="Q42" s="125"/>
      <c r="R42" s="125"/>
      <c r="S42" s="125"/>
    </row>
    <row r="43" spans="1:19" s="161" customFormat="1" ht="12" customHeight="1">
      <c r="A43" s="134"/>
      <c r="B43" s="130"/>
      <c r="C43" s="135"/>
      <c r="D43" s="135"/>
      <c r="E43" s="135"/>
      <c r="F43" s="135"/>
      <c r="G43" s="135"/>
      <c r="H43" s="136"/>
      <c r="I43" s="137"/>
      <c r="J43" s="137"/>
      <c r="L43" s="133"/>
      <c r="M43" s="133"/>
      <c r="N43" s="133"/>
      <c r="O43" s="133"/>
      <c r="P43" s="128"/>
      <c r="Q43" s="125"/>
      <c r="R43" s="125"/>
      <c r="S43" s="125"/>
    </row>
    <row r="44" spans="1:19" s="161" customFormat="1" ht="12" customHeight="1">
      <c r="A44" s="134"/>
      <c r="B44" s="130"/>
      <c r="C44" s="135"/>
      <c r="D44" s="135"/>
      <c r="E44" s="135"/>
      <c r="F44" s="135"/>
      <c r="G44" s="135"/>
      <c r="H44" s="136"/>
      <c r="I44" s="137"/>
      <c r="J44" s="137"/>
      <c r="L44" s="133"/>
      <c r="M44" s="133"/>
      <c r="N44" s="133"/>
      <c r="O44" s="133"/>
      <c r="P44" s="128"/>
      <c r="Q44" s="125"/>
      <c r="R44" s="125"/>
      <c r="S44" s="125"/>
    </row>
    <row r="45" spans="1:19" s="161" customFormat="1" ht="12" customHeight="1">
      <c r="A45" s="134"/>
      <c r="B45" s="130"/>
      <c r="C45" s="135"/>
      <c r="D45" s="135"/>
      <c r="E45" s="135"/>
      <c r="F45" s="135"/>
      <c r="G45" s="135"/>
      <c r="H45" s="136"/>
      <c r="I45" s="137"/>
      <c r="J45" s="137"/>
      <c r="L45" s="133"/>
      <c r="M45" s="133"/>
      <c r="N45" s="133"/>
      <c r="O45" s="133"/>
      <c r="P45" s="128"/>
      <c r="Q45" s="125"/>
      <c r="R45" s="125"/>
      <c r="S45" s="125"/>
    </row>
    <row r="46" spans="1:19" s="161" customFormat="1" ht="12" customHeight="1">
      <c r="A46" s="134"/>
      <c r="B46" s="130"/>
      <c r="C46" s="135"/>
      <c r="D46" s="135"/>
      <c r="E46" s="135"/>
      <c r="F46" s="135"/>
      <c r="G46" s="135"/>
      <c r="H46" s="136"/>
      <c r="I46" s="137"/>
      <c r="J46" s="137"/>
      <c r="L46" s="133"/>
      <c r="M46" s="133"/>
      <c r="N46" s="133"/>
      <c r="O46" s="133"/>
      <c r="P46" s="128"/>
      <c r="Q46" s="125"/>
      <c r="R46" s="125"/>
      <c r="S46" s="125"/>
    </row>
    <row r="47" spans="1:19" s="161" customFormat="1" ht="12" customHeight="1">
      <c r="A47" s="134"/>
      <c r="B47" s="130"/>
      <c r="C47" s="135"/>
      <c r="D47" s="135"/>
      <c r="E47" s="135"/>
      <c r="F47" s="135"/>
      <c r="G47" s="135"/>
      <c r="H47" s="136"/>
      <c r="I47" s="137"/>
      <c r="J47" s="137"/>
      <c r="L47" s="133"/>
      <c r="M47" s="133"/>
      <c r="N47" s="133"/>
      <c r="O47" s="133"/>
      <c r="P47" s="128"/>
      <c r="Q47" s="125"/>
      <c r="R47" s="125"/>
      <c r="S47" s="125"/>
    </row>
    <row r="48" spans="1:19" s="161" customFormat="1" ht="12" customHeight="1">
      <c r="A48" s="134"/>
      <c r="B48" s="130"/>
      <c r="C48" s="135"/>
      <c r="D48" s="135"/>
      <c r="E48" s="135"/>
      <c r="F48" s="135"/>
      <c r="G48" s="135"/>
      <c r="H48" s="136"/>
      <c r="I48" s="137"/>
      <c r="J48" s="137"/>
      <c r="L48" s="133"/>
      <c r="M48" s="133"/>
      <c r="N48" s="133"/>
      <c r="O48" s="133"/>
      <c r="P48" s="128"/>
      <c r="Q48" s="125"/>
      <c r="R48" s="125"/>
      <c r="S48" s="125"/>
    </row>
    <row r="49" spans="1:19" s="161" customFormat="1" ht="12" customHeight="1">
      <c r="A49" s="134"/>
      <c r="B49" s="130"/>
      <c r="C49" s="135"/>
      <c r="D49" s="135"/>
      <c r="E49" s="135"/>
      <c r="F49" s="135"/>
      <c r="G49" s="135"/>
      <c r="H49" s="136"/>
      <c r="I49" s="137"/>
      <c r="J49" s="137"/>
      <c r="L49" s="133"/>
      <c r="M49" s="133"/>
      <c r="N49" s="133"/>
      <c r="O49" s="133"/>
      <c r="P49" s="128"/>
      <c r="Q49" s="125"/>
      <c r="R49" s="125"/>
      <c r="S49" s="125"/>
    </row>
    <row r="50" spans="1:19" s="161" customFormat="1" ht="12" customHeight="1">
      <c r="A50" s="134"/>
      <c r="B50" s="130"/>
      <c r="C50" s="135"/>
      <c r="D50" s="135"/>
      <c r="E50" s="135"/>
      <c r="F50" s="135"/>
      <c r="G50" s="135"/>
      <c r="H50" s="136"/>
      <c r="I50" s="137"/>
      <c r="J50" s="137"/>
      <c r="L50" s="133"/>
      <c r="M50" s="133"/>
      <c r="N50" s="133"/>
      <c r="O50" s="133"/>
      <c r="P50" s="128"/>
      <c r="Q50" s="125"/>
      <c r="R50" s="125"/>
      <c r="S50" s="125"/>
    </row>
    <row r="51" spans="1:19" s="161" customFormat="1" ht="12" customHeight="1">
      <c r="A51" s="134"/>
      <c r="B51" s="130"/>
      <c r="C51" s="135"/>
      <c r="D51" s="135"/>
      <c r="E51" s="135"/>
      <c r="F51" s="135"/>
      <c r="G51" s="135"/>
      <c r="H51" s="136"/>
      <c r="I51" s="137"/>
      <c r="J51" s="137"/>
      <c r="L51" s="133"/>
      <c r="M51" s="133"/>
      <c r="N51" s="133"/>
      <c r="O51" s="133"/>
      <c r="P51" s="128"/>
      <c r="Q51" s="125"/>
      <c r="R51" s="125"/>
      <c r="S51" s="125"/>
    </row>
    <row r="52" spans="1:19" s="161" customFormat="1" ht="12" customHeight="1">
      <c r="A52" s="134"/>
      <c r="B52" s="130"/>
      <c r="C52" s="135"/>
      <c r="D52" s="135"/>
      <c r="E52" s="135"/>
      <c r="F52" s="135"/>
      <c r="G52" s="135"/>
      <c r="H52" s="136"/>
      <c r="I52" s="137"/>
      <c r="J52" s="137"/>
      <c r="L52" s="133"/>
      <c r="M52" s="133"/>
      <c r="N52" s="133"/>
      <c r="O52" s="133"/>
      <c r="P52" s="128"/>
      <c r="Q52" s="125"/>
      <c r="R52" s="125"/>
      <c r="S52" s="125"/>
    </row>
    <row r="53" spans="1:19" s="161" customFormat="1" ht="12" customHeight="1">
      <c r="A53" s="134"/>
      <c r="B53" s="130"/>
      <c r="C53" s="135"/>
      <c r="D53" s="135"/>
      <c r="E53" s="135"/>
      <c r="F53" s="135"/>
      <c r="G53" s="135"/>
      <c r="H53" s="136"/>
      <c r="I53" s="137"/>
      <c r="J53" s="137"/>
      <c r="L53" s="133"/>
      <c r="M53" s="133"/>
      <c r="N53" s="133"/>
      <c r="O53" s="133"/>
      <c r="P53" s="128"/>
      <c r="Q53" s="125"/>
      <c r="R53" s="125"/>
      <c r="S53" s="125"/>
    </row>
    <row r="54" spans="1:19" s="161" customFormat="1" ht="12" customHeight="1">
      <c r="A54" s="134"/>
      <c r="B54" s="130"/>
      <c r="C54" s="135"/>
      <c r="D54" s="135"/>
      <c r="E54" s="135"/>
      <c r="F54" s="135"/>
      <c r="G54" s="135"/>
      <c r="H54" s="136"/>
      <c r="I54" s="137"/>
      <c r="J54" s="137"/>
      <c r="L54" s="133"/>
      <c r="M54" s="133"/>
      <c r="N54" s="133"/>
      <c r="O54" s="133"/>
      <c r="P54" s="128"/>
      <c r="Q54" s="125"/>
      <c r="R54" s="125"/>
      <c r="S54" s="125"/>
    </row>
    <row r="55" spans="1:19" s="161" customFormat="1" ht="12" customHeight="1">
      <c r="A55" s="134"/>
      <c r="B55" s="130"/>
      <c r="C55" s="135"/>
      <c r="D55" s="135"/>
      <c r="E55" s="135"/>
      <c r="F55" s="135"/>
      <c r="G55" s="135"/>
      <c r="H55" s="136"/>
      <c r="I55" s="137"/>
      <c r="J55" s="137"/>
      <c r="L55" s="133"/>
      <c r="M55" s="133"/>
      <c r="N55" s="133"/>
      <c r="O55" s="133"/>
      <c r="P55" s="128"/>
      <c r="Q55" s="125"/>
      <c r="R55" s="125"/>
      <c r="S55" s="125"/>
    </row>
    <row r="56" spans="1:19" s="161" customFormat="1" ht="12" customHeight="1">
      <c r="A56" s="134"/>
      <c r="B56" s="130"/>
      <c r="C56" s="135"/>
      <c r="D56" s="135"/>
      <c r="E56" s="135"/>
      <c r="F56" s="135"/>
      <c r="G56" s="135"/>
      <c r="H56" s="136"/>
      <c r="I56" s="137"/>
      <c r="J56" s="137"/>
      <c r="L56" s="133"/>
      <c r="M56" s="133"/>
      <c r="N56" s="133"/>
      <c r="O56" s="133"/>
      <c r="P56" s="128"/>
      <c r="Q56" s="125"/>
      <c r="R56" s="125"/>
      <c r="S56" s="125"/>
    </row>
    <row r="57" spans="1:19" s="161" customFormat="1" ht="12" customHeight="1">
      <c r="A57" s="134"/>
      <c r="B57" s="130"/>
      <c r="C57" s="135"/>
      <c r="D57" s="135"/>
      <c r="E57" s="135"/>
      <c r="F57" s="135"/>
      <c r="G57" s="135"/>
      <c r="H57" s="136"/>
      <c r="I57" s="137"/>
      <c r="J57" s="137"/>
      <c r="L57" s="133"/>
      <c r="M57" s="133"/>
      <c r="N57" s="133"/>
      <c r="O57" s="133"/>
      <c r="P57" s="128"/>
      <c r="Q57" s="125"/>
      <c r="R57" s="125"/>
      <c r="S57" s="125"/>
    </row>
    <row r="58" spans="1:19" s="161" customFormat="1" ht="12" customHeight="1">
      <c r="A58" s="134"/>
      <c r="B58" s="130"/>
      <c r="C58" s="135"/>
      <c r="D58" s="135"/>
      <c r="E58" s="135"/>
      <c r="F58" s="135"/>
      <c r="G58" s="135"/>
      <c r="H58" s="136"/>
      <c r="I58" s="137"/>
      <c r="J58" s="137"/>
      <c r="L58" s="133"/>
      <c r="M58" s="133"/>
      <c r="N58" s="133"/>
      <c r="O58" s="133"/>
      <c r="P58" s="128"/>
      <c r="Q58" s="125"/>
      <c r="R58" s="125"/>
      <c r="S58" s="125"/>
    </row>
    <row r="59" spans="1:19" s="161" customFormat="1" ht="12" customHeight="1">
      <c r="A59" s="134"/>
      <c r="B59" s="130"/>
      <c r="C59" s="135"/>
      <c r="D59" s="135"/>
      <c r="E59" s="135"/>
      <c r="F59" s="135"/>
      <c r="G59" s="135"/>
      <c r="H59" s="136"/>
      <c r="I59" s="137"/>
      <c r="J59" s="137"/>
      <c r="L59" s="133"/>
      <c r="M59" s="133"/>
      <c r="N59" s="133"/>
      <c r="O59" s="133"/>
      <c r="P59" s="128"/>
      <c r="Q59" s="125"/>
      <c r="R59" s="125"/>
      <c r="S59" s="125"/>
    </row>
    <row r="60" spans="1:19" s="161" customFormat="1" ht="12" customHeight="1">
      <c r="A60" s="134"/>
      <c r="B60" s="130"/>
      <c r="C60" s="135"/>
      <c r="D60" s="135"/>
      <c r="E60" s="135"/>
      <c r="F60" s="135"/>
      <c r="G60" s="135"/>
      <c r="H60" s="136"/>
      <c r="I60" s="137"/>
      <c r="J60" s="137"/>
      <c r="L60" s="133"/>
      <c r="M60" s="133"/>
      <c r="N60" s="133"/>
      <c r="O60" s="133"/>
      <c r="P60" s="128"/>
      <c r="Q60" s="125"/>
      <c r="R60" s="125"/>
      <c r="S60" s="125"/>
    </row>
    <row r="61" spans="1:19" s="161" customFormat="1" ht="12" customHeight="1">
      <c r="A61" s="134"/>
      <c r="B61" s="130"/>
      <c r="C61" s="135"/>
      <c r="D61" s="135"/>
      <c r="E61" s="135"/>
      <c r="F61" s="135"/>
      <c r="G61" s="135"/>
      <c r="H61" s="136"/>
      <c r="I61" s="137"/>
      <c r="J61" s="137"/>
      <c r="L61" s="133"/>
      <c r="M61" s="133"/>
      <c r="N61" s="133"/>
      <c r="O61" s="133"/>
      <c r="P61" s="128"/>
      <c r="Q61" s="125"/>
      <c r="R61" s="125"/>
      <c r="S61" s="125"/>
    </row>
    <row r="62" spans="1:19" s="161" customFormat="1" ht="12" customHeight="1">
      <c r="A62" s="134"/>
      <c r="B62" s="130"/>
      <c r="C62" s="135"/>
      <c r="D62" s="135"/>
      <c r="E62" s="135"/>
      <c r="F62" s="135"/>
      <c r="G62" s="135"/>
      <c r="H62" s="136"/>
      <c r="I62" s="137"/>
      <c r="J62" s="137"/>
      <c r="L62" s="133"/>
      <c r="M62" s="133"/>
      <c r="N62" s="133"/>
      <c r="O62" s="133"/>
      <c r="P62" s="128"/>
      <c r="Q62" s="125"/>
      <c r="R62" s="125"/>
      <c r="S62" s="125"/>
    </row>
    <row r="63" spans="1:19" s="161" customFormat="1" ht="12" customHeight="1">
      <c r="A63" s="134"/>
      <c r="B63" s="130"/>
      <c r="C63" s="135"/>
      <c r="D63" s="135"/>
      <c r="E63" s="135"/>
      <c r="F63" s="135"/>
      <c r="G63" s="135"/>
      <c r="H63" s="136"/>
      <c r="I63" s="137"/>
      <c r="J63" s="137"/>
      <c r="L63" s="133"/>
      <c r="M63" s="133"/>
      <c r="N63" s="133"/>
      <c r="O63" s="133"/>
      <c r="P63" s="128"/>
      <c r="Q63" s="125"/>
      <c r="R63" s="125"/>
      <c r="S63" s="125"/>
    </row>
    <row r="64" spans="1:19" s="161" customFormat="1" ht="12" customHeight="1">
      <c r="A64" s="134"/>
      <c r="B64" s="130"/>
      <c r="C64" s="135"/>
      <c r="D64" s="135"/>
      <c r="E64" s="135"/>
      <c r="F64" s="135"/>
      <c r="G64" s="135"/>
      <c r="H64" s="136"/>
      <c r="I64" s="137"/>
      <c r="J64" s="137"/>
      <c r="L64" s="133"/>
      <c r="M64" s="133"/>
      <c r="N64" s="133"/>
      <c r="O64" s="133"/>
      <c r="P64" s="128"/>
      <c r="Q64" s="125"/>
      <c r="R64" s="125"/>
      <c r="S64" s="125"/>
    </row>
    <row r="65" spans="1:19" s="161" customFormat="1" ht="12" customHeight="1">
      <c r="A65" s="134"/>
      <c r="B65" s="130"/>
      <c r="C65" s="135"/>
      <c r="D65" s="135"/>
      <c r="E65" s="135"/>
      <c r="F65" s="135"/>
      <c r="G65" s="135"/>
      <c r="H65" s="136"/>
      <c r="I65" s="137"/>
      <c r="J65" s="137"/>
      <c r="L65" s="133"/>
      <c r="M65" s="133"/>
      <c r="N65" s="133"/>
      <c r="O65" s="133"/>
      <c r="P65" s="128"/>
      <c r="Q65" s="125"/>
      <c r="R65" s="125"/>
      <c r="S65" s="125"/>
    </row>
    <row r="66" spans="1:19" s="161" customFormat="1" ht="12" customHeight="1">
      <c r="A66" s="134"/>
      <c r="B66" s="130"/>
      <c r="C66" s="135"/>
      <c r="D66" s="135"/>
      <c r="E66" s="135"/>
      <c r="F66" s="135"/>
      <c r="G66" s="135"/>
      <c r="H66" s="136"/>
      <c r="I66" s="137"/>
      <c r="J66" s="137"/>
      <c r="L66" s="133"/>
      <c r="M66" s="133"/>
      <c r="N66" s="133"/>
      <c r="O66" s="133"/>
      <c r="P66" s="128"/>
      <c r="Q66" s="125"/>
      <c r="R66" s="125"/>
      <c r="S66" s="125"/>
    </row>
    <row r="67" spans="1:19" s="161" customFormat="1" ht="12" customHeight="1">
      <c r="A67" s="134"/>
      <c r="B67" s="130"/>
      <c r="C67" s="135"/>
      <c r="D67" s="135"/>
      <c r="E67" s="135"/>
      <c r="F67" s="135"/>
      <c r="G67" s="135"/>
      <c r="H67" s="136"/>
      <c r="I67" s="137"/>
      <c r="J67" s="137"/>
      <c r="L67" s="133"/>
      <c r="M67" s="133"/>
      <c r="N67" s="133"/>
      <c r="O67" s="133"/>
      <c r="P67" s="128"/>
      <c r="Q67" s="125"/>
      <c r="R67" s="125"/>
      <c r="S67" s="125"/>
    </row>
    <row r="68" spans="1:19" s="161" customFormat="1" ht="12" customHeight="1">
      <c r="A68" s="134"/>
      <c r="B68" s="130"/>
      <c r="C68" s="135"/>
      <c r="D68" s="135"/>
      <c r="E68" s="135"/>
      <c r="F68" s="135"/>
      <c r="G68" s="135"/>
      <c r="H68" s="136"/>
      <c r="I68" s="137"/>
      <c r="J68" s="137"/>
      <c r="L68" s="133"/>
      <c r="M68" s="133"/>
      <c r="N68" s="133"/>
      <c r="O68" s="133"/>
      <c r="P68" s="128"/>
      <c r="Q68" s="125"/>
      <c r="R68" s="125"/>
      <c r="S68" s="125"/>
    </row>
    <row r="69" spans="1:19" s="161" customFormat="1" ht="12" customHeight="1">
      <c r="A69" s="134"/>
      <c r="B69" s="130"/>
      <c r="C69" s="135"/>
      <c r="D69" s="135"/>
      <c r="E69" s="135"/>
      <c r="F69" s="135"/>
      <c r="G69" s="135"/>
      <c r="H69" s="136"/>
      <c r="I69" s="137"/>
      <c r="J69" s="137"/>
      <c r="L69" s="133"/>
      <c r="M69" s="133"/>
      <c r="N69" s="133"/>
      <c r="O69" s="133"/>
      <c r="P69" s="128"/>
      <c r="Q69" s="125"/>
      <c r="R69" s="125"/>
      <c r="S69" s="125"/>
    </row>
    <row r="70" spans="1:19" s="161" customFormat="1" ht="12" customHeight="1">
      <c r="A70" s="134"/>
      <c r="B70" s="130"/>
      <c r="C70" s="135"/>
      <c r="D70" s="135"/>
      <c r="E70" s="135"/>
      <c r="F70" s="135"/>
      <c r="G70" s="135"/>
      <c r="H70" s="136"/>
      <c r="I70" s="137"/>
      <c r="J70" s="137"/>
      <c r="L70" s="133"/>
      <c r="M70" s="133"/>
      <c r="N70" s="133"/>
      <c r="O70" s="133"/>
      <c r="P70" s="128"/>
      <c r="Q70" s="125"/>
      <c r="R70" s="125"/>
      <c r="S70" s="125"/>
    </row>
    <row r="71" spans="1:19" s="161" customFormat="1" ht="12" customHeight="1">
      <c r="A71" s="134"/>
      <c r="B71" s="130"/>
      <c r="C71" s="135"/>
      <c r="D71" s="135"/>
      <c r="E71" s="135"/>
      <c r="F71" s="135"/>
      <c r="G71" s="135"/>
      <c r="H71" s="136"/>
      <c r="I71" s="137"/>
      <c r="J71" s="137"/>
      <c r="L71" s="133"/>
      <c r="M71" s="133"/>
      <c r="N71" s="133"/>
      <c r="O71" s="133"/>
      <c r="P71" s="128"/>
      <c r="Q71" s="125"/>
      <c r="R71" s="125"/>
      <c r="S71" s="125"/>
    </row>
    <row r="72" spans="1:19" s="161" customFormat="1" ht="12" customHeight="1">
      <c r="A72" s="134"/>
      <c r="B72" s="130"/>
      <c r="C72" s="135"/>
      <c r="D72" s="135"/>
      <c r="E72" s="135"/>
      <c r="F72" s="135"/>
      <c r="G72" s="135"/>
      <c r="H72" s="136"/>
      <c r="I72" s="137"/>
      <c r="J72" s="137"/>
      <c r="L72" s="133"/>
      <c r="M72" s="133"/>
      <c r="N72" s="133"/>
      <c r="O72" s="133"/>
      <c r="P72" s="128"/>
      <c r="Q72" s="125"/>
      <c r="R72" s="125"/>
      <c r="S72" s="125"/>
    </row>
    <row r="73" spans="1:19" s="161" customFormat="1" ht="12" customHeight="1">
      <c r="A73" s="134"/>
      <c r="B73" s="130"/>
      <c r="C73" s="135"/>
      <c r="D73" s="135"/>
      <c r="E73" s="135"/>
      <c r="F73" s="135"/>
      <c r="G73" s="135"/>
      <c r="H73" s="136"/>
      <c r="I73" s="137"/>
      <c r="J73" s="137"/>
      <c r="L73" s="133"/>
      <c r="M73" s="133"/>
      <c r="N73" s="133"/>
      <c r="O73" s="133"/>
      <c r="P73" s="128"/>
      <c r="Q73" s="125"/>
      <c r="R73" s="125"/>
      <c r="S73" s="125"/>
    </row>
    <row r="74" spans="1:19" s="161" customFormat="1" ht="12" customHeight="1">
      <c r="A74" s="134"/>
      <c r="B74" s="130"/>
      <c r="C74" s="135"/>
      <c r="D74" s="135"/>
      <c r="E74" s="135"/>
      <c r="F74" s="135"/>
      <c r="G74" s="135"/>
      <c r="H74" s="136"/>
      <c r="I74" s="137"/>
      <c r="J74" s="137"/>
      <c r="L74" s="133"/>
      <c r="M74" s="133"/>
      <c r="N74" s="133"/>
      <c r="O74" s="133"/>
      <c r="P74" s="128"/>
      <c r="Q74" s="125"/>
      <c r="R74" s="125"/>
      <c r="S74" s="125"/>
    </row>
    <row r="75" spans="1:19" s="161" customFormat="1" ht="12" customHeight="1">
      <c r="A75" s="134"/>
      <c r="B75" s="130"/>
      <c r="C75" s="135"/>
      <c r="D75" s="135"/>
      <c r="E75" s="135"/>
      <c r="F75" s="135"/>
      <c r="G75" s="135"/>
      <c r="H75" s="136"/>
      <c r="I75" s="137"/>
      <c r="J75" s="137"/>
      <c r="L75" s="133"/>
      <c r="M75" s="133"/>
      <c r="N75" s="133"/>
      <c r="O75" s="133"/>
      <c r="P75" s="128"/>
      <c r="Q75" s="125"/>
      <c r="R75" s="125"/>
      <c r="S75" s="125"/>
    </row>
    <row r="76" spans="1:19" s="161" customFormat="1" ht="12" customHeight="1">
      <c r="A76" s="134"/>
      <c r="B76" s="130"/>
      <c r="C76" s="135"/>
      <c r="D76" s="135"/>
      <c r="E76" s="135"/>
      <c r="F76" s="135"/>
      <c r="G76" s="135"/>
      <c r="H76" s="136"/>
      <c r="I76" s="137"/>
      <c r="J76" s="137"/>
      <c r="L76" s="133"/>
      <c r="M76" s="133"/>
      <c r="N76" s="133"/>
      <c r="O76" s="133"/>
      <c r="P76" s="128"/>
      <c r="Q76" s="125"/>
      <c r="R76" s="125"/>
      <c r="S76" s="125"/>
    </row>
    <row r="77" spans="1:19" s="161" customFormat="1" ht="12" customHeight="1">
      <c r="A77" s="134"/>
      <c r="B77" s="130"/>
      <c r="C77" s="135"/>
      <c r="D77" s="135"/>
      <c r="E77" s="135"/>
      <c r="F77" s="135"/>
      <c r="G77" s="135"/>
      <c r="H77" s="136"/>
      <c r="I77" s="137"/>
      <c r="J77" s="137"/>
      <c r="L77" s="133"/>
      <c r="M77" s="133"/>
      <c r="N77" s="133"/>
      <c r="O77" s="133"/>
      <c r="P77" s="128"/>
      <c r="Q77" s="125"/>
      <c r="R77" s="125"/>
      <c r="S77" s="125"/>
    </row>
    <row r="78" spans="1:19" s="161" customFormat="1" ht="12" customHeight="1">
      <c r="A78" s="134"/>
      <c r="B78" s="130"/>
      <c r="C78" s="135"/>
      <c r="D78" s="135"/>
      <c r="E78" s="135"/>
      <c r="F78" s="135"/>
      <c r="G78" s="135"/>
      <c r="H78" s="136"/>
      <c r="I78" s="137"/>
      <c r="J78" s="137"/>
      <c r="L78" s="133"/>
      <c r="M78" s="133"/>
      <c r="N78" s="133"/>
      <c r="O78" s="133"/>
      <c r="P78" s="128"/>
      <c r="Q78" s="125"/>
      <c r="R78" s="125"/>
      <c r="S78" s="125"/>
    </row>
    <row r="79" spans="1:19" s="161" customFormat="1" ht="12" customHeight="1">
      <c r="A79" s="134"/>
      <c r="B79" s="130"/>
      <c r="C79" s="135"/>
      <c r="D79" s="135"/>
      <c r="E79" s="135"/>
      <c r="F79" s="135"/>
      <c r="G79" s="135"/>
      <c r="H79" s="136"/>
      <c r="I79" s="137"/>
      <c r="J79" s="137"/>
      <c r="L79" s="133"/>
      <c r="M79" s="133"/>
      <c r="N79" s="133"/>
      <c r="O79" s="133"/>
      <c r="P79" s="128"/>
      <c r="Q79" s="125"/>
      <c r="R79" s="125"/>
      <c r="S79" s="125"/>
    </row>
    <row r="80" spans="1:19" s="161" customFormat="1" ht="12" customHeight="1">
      <c r="A80" s="134"/>
      <c r="B80" s="130"/>
      <c r="C80" s="135"/>
      <c r="D80" s="135"/>
      <c r="E80" s="135"/>
      <c r="F80" s="135"/>
      <c r="G80" s="135"/>
      <c r="H80" s="136"/>
      <c r="I80" s="137"/>
      <c r="J80" s="137"/>
      <c r="L80" s="133"/>
      <c r="M80" s="133"/>
      <c r="N80" s="133"/>
      <c r="O80" s="133"/>
      <c r="P80" s="128"/>
      <c r="Q80" s="125"/>
      <c r="R80" s="125"/>
      <c r="S80" s="125"/>
    </row>
    <row r="81" spans="1:19" s="161" customFormat="1" ht="12" customHeight="1">
      <c r="A81" s="134"/>
      <c r="B81" s="130"/>
      <c r="C81" s="135"/>
      <c r="D81" s="135"/>
      <c r="E81" s="135"/>
      <c r="F81" s="135"/>
      <c r="G81" s="135"/>
      <c r="H81" s="136"/>
      <c r="I81" s="137"/>
      <c r="J81" s="137"/>
      <c r="L81" s="133"/>
      <c r="M81" s="133"/>
      <c r="N81" s="133"/>
      <c r="O81" s="133"/>
      <c r="P81" s="128"/>
      <c r="Q81" s="125"/>
      <c r="R81" s="125"/>
      <c r="S81" s="125"/>
    </row>
    <row r="82" spans="1:19" s="161" customFormat="1" ht="12" customHeight="1">
      <c r="A82" s="134"/>
      <c r="B82" s="130"/>
      <c r="C82" s="135"/>
      <c r="D82" s="135"/>
      <c r="E82" s="135"/>
      <c r="F82" s="135"/>
      <c r="G82" s="135"/>
      <c r="H82" s="136"/>
      <c r="I82" s="137"/>
      <c r="J82" s="137"/>
      <c r="L82" s="133"/>
      <c r="M82" s="133"/>
      <c r="N82" s="133"/>
      <c r="O82" s="133"/>
      <c r="P82" s="128"/>
      <c r="Q82" s="125"/>
      <c r="R82" s="125"/>
      <c r="S82" s="125"/>
    </row>
    <row r="83" spans="1:19" s="161" customFormat="1" ht="12" customHeight="1">
      <c r="A83" s="134"/>
      <c r="B83" s="130"/>
      <c r="C83" s="135"/>
      <c r="D83" s="135"/>
      <c r="E83" s="135"/>
      <c r="F83" s="135"/>
      <c r="G83" s="135"/>
      <c r="H83" s="136"/>
      <c r="I83" s="137"/>
      <c r="J83" s="137"/>
      <c r="L83" s="133"/>
      <c r="M83" s="133"/>
      <c r="N83" s="133"/>
      <c r="O83" s="133"/>
      <c r="P83" s="128"/>
      <c r="Q83" s="125"/>
      <c r="R83" s="125"/>
      <c r="S83" s="125"/>
    </row>
    <row r="84" spans="1:19" s="161" customFormat="1" ht="12" customHeight="1">
      <c r="A84" s="134"/>
      <c r="B84" s="130"/>
      <c r="C84" s="135"/>
      <c r="D84" s="135"/>
      <c r="E84" s="135"/>
      <c r="F84" s="135"/>
      <c r="G84" s="135"/>
      <c r="H84" s="136"/>
      <c r="I84" s="137"/>
      <c r="J84" s="137"/>
      <c r="L84" s="133"/>
      <c r="M84" s="133"/>
      <c r="N84" s="133"/>
      <c r="O84" s="133"/>
      <c r="P84" s="128"/>
      <c r="Q84" s="125"/>
      <c r="R84" s="125"/>
      <c r="S84" s="125"/>
    </row>
    <row r="85" spans="1:19" s="161" customFormat="1" ht="12" customHeight="1">
      <c r="A85" s="134"/>
      <c r="B85" s="130"/>
      <c r="C85" s="135"/>
      <c r="D85" s="135"/>
      <c r="E85" s="135"/>
      <c r="F85" s="135"/>
      <c r="G85" s="135"/>
      <c r="H85" s="136"/>
      <c r="I85" s="137"/>
      <c r="J85" s="137"/>
      <c r="L85" s="133"/>
      <c r="M85" s="133"/>
      <c r="N85" s="133"/>
      <c r="O85" s="133"/>
      <c r="P85" s="128"/>
      <c r="Q85" s="125"/>
      <c r="R85" s="125"/>
      <c r="S85" s="125"/>
    </row>
    <row r="86" spans="1:19" s="161" customFormat="1" ht="12" customHeight="1">
      <c r="A86" s="134"/>
      <c r="B86" s="130"/>
      <c r="C86" s="135"/>
      <c r="D86" s="135"/>
      <c r="E86" s="135"/>
      <c r="F86" s="135"/>
      <c r="G86" s="135"/>
      <c r="H86" s="136"/>
      <c r="I86" s="137"/>
      <c r="J86" s="137"/>
      <c r="L86" s="133"/>
      <c r="M86" s="133"/>
      <c r="N86" s="133"/>
      <c r="O86" s="133"/>
      <c r="P86" s="128"/>
      <c r="Q86" s="125"/>
      <c r="R86" s="125"/>
      <c r="S86" s="125"/>
    </row>
    <row r="87" spans="1:19" s="161" customFormat="1" ht="12" customHeight="1">
      <c r="A87" s="134"/>
      <c r="B87" s="130"/>
      <c r="C87" s="135"/>
      <c r="D87" s="135"/>
      <c r="E87" s="135"/>
      <c r="F87" s="135"/>
      <c r="G87" s="135"/>
      <c r="H87" s="136"/>
      <c r="I87" s="137"/>
      <c r="J87" s="137"/>
      <c r="L87" s="133"/>
      <c r="M87" s="133"/>
      <c r="N87" s="133"/>
      <c r="O87" s="133"/>
      <c r="P87" s="128"/>
      <c r="Q87" s="125"/>
      <c r="R87" s="125"/>
      <c r="S87" s="125"/>
    </row>
    <row r="88" spans="1:19" s="161" customFormat="1" ht="12" customHeight="1">
      <c r="A88" s="134"/>
      <c r="B88" s="130"/>
      <c r="C88" s="135"/>
      <c r="D88" s="135"/>
      <c r="E88" s="135"/>
      <c r="F88" s="135"/>
      <c r="G88" s="135"/>
      <c r="H88" s="136"/>
      <c r="I88" s="137"/>
      <c r="J88" s="137"/>
      <c r="L88" s="133"/>
      <c r="M88" s="133"/>
      <c r="N88" s="133"/>
      <c r="O88" s="133"/>
      <c r="P88" s="128"/>
      <c r="Q88" s="125"/>
      <c r="R88" s="125"/>
      <c r="S88" s="125"/>
    </row>
    <row r="89" spans="1:19" s="161" customFormat="1" ht="12" customHeight="1">
      <c r="A89" s="134"/>
      <c r="B89" s="130"/>
      <c r="C89" s="135"/>
      <c r="D89" s="135"/>
      <c r="E89" s="135"/>
      <c r="F89" s="135"/>
      <c r="G89" s="135"/>
      <c r="H89" s="136"/>
      <c r="I89" s="137"/>
      <c r="J89" s="137"/>
      <c r="L89" s="133"/>
      <c r="M89" s="133"/>
      <c r="N89" s="133"/>
      <c r="O89" s="133"/>
      <c r="P89" s="128"/>
      <c r="Q89" s="125"/>
      <c r="R89" s="125"/>
      <c r="S89" s="125"/>
    </row>
    <row r="90" spans="1:19" s="161" customFormat="1" ht="12" customHeight="1">
      <c r="A90" s="134"/>
      <c r="B90" s="130"/>
      <c r="C90" s="135"/>
      <c r="D90" s="135"/>
      <c r="E90" s="135"/>
      <c r="F90" s="135"/>
      <c r="G90" s="135"/>
      <c r="H90" s="136"/>
      <c r="I90" s="137"/>
      <c r="J90" s="137"/>
      <c r="L90" s="133"/>
      <c r="M90" s="133"/>
      <c r="N90" s="133"/>
      <c r="O90" s="133"/>
      <c r="P90" s="128"/>
      <c r="Q90" s="125"/>
      <c r="R90" s="125"/>
      <c r="S90" s="125"/>
    </row>
    <row r="91" spans="1:19" s="161" customFormat="1" ht="12" customHeight="1">
      <c r="A91" s="134"/>
      <c r="B91" s="130"/>
      <c r="C91" s="135"/>
      <c r="D91" s="135"/>
      <c r="E91" s="135"/>
      <c r="F91" s="135"/>
      <c r="G91" s="135"/>
      <c r="H91" s="136"/>
      <c r="I91" s="137"/>
      <c r="J91" s="137"/>
      <c r="L91" s="133"/>
      <c r="M91" s="133"/>
      <c r="N91" s="133"/>
      <c r="O91" s="133"/>
      <c r="P91" s="128"/>
      <c r="Q91" s="125"/>
      <c r="R91" s="125"/>
      <c r="S91" s="125"/>
    </row>
    <row r="92" spans="1:19" s="161" customFormat="1" ht="12" customHeight="1">
      <c r="A92" s="134"/>
      <c r="B92" s="130"/>
      <c r="C92" s="135"/>
      <c r="D92" s="135"/>
      <c r="E92" s="135"/>
      <c r="F92" s="135"/>
      <c r="G92" s="135"/>
      <c r="H92" s="136"/>
      <c r="I92" s="137"/>
      <c r="J92" s="137"/>
      <c r="L92" s="133"/>
      <c r="M92" s="133"/>
      <c r="N92" s="133"/>
      <c r="O92" s="133"/>
      <c r="P92" s="128"/>
      <c r="Q92" s="125"/>
      <c r="R92" s="125"/>
      <c r="S92" s="125"/>
    </row>
    <row r="93" spans="1:19" s="161" customFormat="1" ht="12" customHeight="1">
      <c r="A93" s="134"/>
      <c r="B93" s="130"/>
      <c r="C93" s="135"/>
      <c r="D93" s="135"/>
      <c r="E93" s="135"/>
      <c r="F93" s="135"/>
      <c r="G93" s="135"/>
      <c r="H93" s="136"/>
      <c r="I93" s="137"/>
      <c r="J93" s="137"/>
      <c r="L93" s="133"/>
      <c r="M93" s="133"/>
      <c r="N93" s="133"/>
      <c r="O93" s="133"/>
      <c r="P93" s="128"/>
      <c r="Q93" s="125"/>
      <c r="R93" s="125"/>
      <c r="S93" s="125"/>
    </row>
    <row r="94" spans="1:19" s="161" customFormat="1" ht="12" customHeight="1">
      <c r="A94" s="134"/>
      <c r="B94" s="130"/>
      <c r="C94" s="135"/>
      <c r="D94" s="135"/>
      <c r="E94" s="135"/>
      <c r="F94" s="135"/>
      <c r="G94" s="135"/>
      <c r="H94" s="136"/>
      <c r="I94" s="137"/>
      <c r="J94" s="137"/>
      <c r="L94" s="133"/>
      <c r="M94" s="133"/>
      <c r="N94" s="133"/>
      <c r="O94" s="133"/>
      <c r="P94" s="128"/>
      <c r="Q94" s="125"/>
      <c r="R94" s="125"/>
      <c r="S94" s="125"/>
    </row>
    <row r="95" spans="1:19" s="161" customFormat="1" ht="12" customHeight="1">
      <c r="A95" s="134"/>
      <c r="B95" s="130"/>
      <c r="C95" s="135"/>
      <c r="D95" s="135"/>
      <c r="E95" s="135"/>
      <c r="F95" s="135"/>
      <c r="G95" s="135"/>
      <c r="H95" s="136"/>
      <c r="I95" s="137"/>
      <c r="J95" s="137"/>
      <c r="L95" s="133"/>
      <c r="M95" s="133"/>
      <c r="N95" s="133"/>
      <c r="O95" s="133"/>
      <c r="P95" s="128"/>
      <c r="Q95" s="125"/>
      <c r="R95" s="125"/>
      <c r="S95" s="125"/>
    </row>
    <row r="96" spans="1:19" s="161" customFormat="1" ht="12" customHeight="1">
      <c r="A96" s="134"/>
      <c r="B96" s="130"/>
      <c r="C96" s="135"/>
      <c r="D96" s="135"/>
      <c r="E96" s="135"/>
      <c r="F96" s="135"/>
      <c r="G96" s="135"/>
      <c r="H96" s="136"/>
      <c r="I96" s="137"/>
      <c r="J96" s="137"/>
      <c r="L96" s="133"/>
      <c r="M96" s="133"/>
      <c r="N96" s="133"/>
      <c r="O96" s="133"/>
      <c r="P96" s="128"/>
      <c r="Q96" s="125"/>
      <c r="R96" s="125"/>
      <c r="S96" s="125"/>
    </row>
    <row r="97" spans="1:19" s="161" customFormat="1" ht="12" customHeight="1">
      <c r="A97" s="134"/>
      <c r="B97" s="130"/>
      <c r="C97" s="135"/>
      <c r="D97" s="135"/>
      <c r="E97" s="135"/>
      <c r="F97" s="135"/>
      <c r="G97" s="135"/>
      <c r="H97" s="136"/>
      <c r="I97" s="137"/>
      <c r="J97" s="137"/>
      <c r="L97" s="133"/>
      <c r="M97" s="133"/>
      <c r="N97" s="133"/>
      <c r="O97" s="133"/>
      <c r="P97" s="128"/>
      <c r="Q97" s="125"/>
      <c r="R97" s="125"/>
      <c r="S97" s="125"/>
    </row>
    <row r="98" spans="1:19" s="161" customFormat="1" ht="12" customHeight="1">
      <c r="A98" s="134"/>
      <c r="B98" s="130"/>
      <c r="C98" s="135"/>
      <c r="D98" s="135"/>
      <c r="E98" s="135"/>
      <c r="F98" s="135"/>
      <c r="G98" s="135"/>
      <c r="H98" s="136"/>
      <c r="I98" s="137"/>
      <c r="J98" s="137"/>
      <c r="L98" s="133"/>
      <c r="M98" s="133"/>
      <c r="N98" s="133"/>
      <c r="O98" s="133"/>
      <c r="P98" s="128"/>
      <c r="Q98" s="125"/>
      <c r="R98" s="125"/>
      <c r="S98" s="125"/>
    </row>
    <row r="99" spans="1:19" s="161" customFormat="1" ht="12" customHeight="1">
      <c r="A99" s="134"/>
      <c r="B99" s="130"/>
      <c r="C99" s="135"/>
      <c r="D99" s="135"/>
      <c r="E99" s="135"/>
      <c r="F99" s="135"/>
      <c r="G99" s="135"/>
      <c r="H99" s="136"/>
      <c r="I99" s="137"/>
      <c r="J99" s="137"/>
      <c r="L99" s="133"/>
      <c r="M99" s="133"/>
      <c r="N99" s="133"/>
      <c r="O99" s="133"/>
      <c r="P99" s="128"/>
      <c r="Q99" s="125"/>
      <c r="R99" s="125"/>
      <c r="S99" s="125"/>
    </row>
    <row r="100" spans="1:19" s="161" customFormat="1" ht="12" customHeight="1">
      <c r="A100" s="134"/>
      <c r="B100" s="130"/>
      <c r="C100" s="135"/>
      <c r="D100" s="135"/>
      <c r="E100" s="135"/>
      <c r="F100" s="135"/>
      <c r="G100" s="135"/>
      <c r="H100" s="136"/>
      <c r="I100" s="137"/>
      <c r="J100" s="137"/>
      <c r="L100" s="133"/>
      <c r="M100" s="133"/>
      <c r="N100" s="133"/>
      <c r="O100" s="133"/>
      <c r="P100" s="128"/>
      <c r="Q100" s="125"/>
      <c r="R100" s="125"/>
      <c r="S100" s="125"/>
    </row>
    <row r="101" spans="1:19" s="161" customFormat="1" ht="12" customHeight="1">
      <c r="A101" s="134"/>
      <c r="B101" s="130"/>
      <c r="C101" s="135"/>
      <c r="D101" s="135"/>
      <c r="E101" s="135"/>
      <c r="F101" s="135"/>
      <c r="G101" s="135"/>
      <c r="H101" s="136"/>
      <c r="I101" s="137"/>
      <c r="J101" s="137"/>
      <c r="L101" s="133"/>
      <c r="M101" s="133"/>
      <c r="N101" s="133"/>
      <c r="O101" s="133"/>
      <c r="P101" s="128"/>
      <c r="Q101" s="125"/>
      <c r="R101" s="125"/>
      <c r="S101" s="125"/>
    </row>
    <row r="102" spans="1:19" s="161" customFormat="1" ht="12" customHeight="1">
      <c r="A102" s="134"/>
      <c r="B102" s="130"/>
      <c r="C102" s="135"/>
      <c r="D102" s="135"/>
      <c r="E102" s="135"/>
      <c r="F102" s="135"/>
      <c r="G102" s="135"/>
      <c r="H102" s="136"/>
      <c r="I102" s="137"/>
      <c r="J102" s="137"/>
      <c r="L102" s="133"/>
      <c r="M102" s="133"/>
      <c r="N102" s="133"/>
      <c r="O102" s="133"/>
      <c r="P102" s="128"/>
      <c r="Q102" s="125"/>
      <c r="R102" s="125"/>
      <c r="S102" s="125"/>
    </row>
    <row r="103" spans="1:19" s="161" customFormat="1" ht="12" customHeight="1">
      <c r="A103" s="134"/>
      <c r="B103" s="130"/>
      <c r="C103" s="135"/>
      <c r="D103" s="135"/>
      <c r="E103" s="135"/>
      <c r="F103" s="135"/>
      <c r="G103" s="135"/>
      <c r="H103" s="136"/>
      <c r="I103" s="137"/>
      <c r="J103" s="137"/>
      <c r="L103" s="133"/>
      <c r="M103" s="133"/>
      <c r="N103" s="133"/>
      <c r="O103" s="133"/>
      <c r="P103" s="128"/>
      <c r="Q103" s="125"/>
      <c r="R103" s="125"/>
      <c r="S103" s="125"/>
    </row>
    <row r="104" spans="1:19" s="161" customFormat="1" ht="12" customHeight="1">
      <c r="A104" s="134"/>
      <c r="B104" s="130"/>
      <c r="C104" s="135"/>
      <c r="D104" s="135"/>
      <c r="E104" s="135"/>
      <c r="F104" s="135"/>
      <c r="G104" s="135"/>
      <c r="H104" s="136"/>
      <c r="I104" s="137"/>
      <c r="J104" s="137"/>
      <c r="L104" s="133"/>
      <c r="M104" s="133"/>
      <c r="N104" s="133"/>
      <c r="O104" s="133"/>
      <c r="P104" s="128"/>
      <c r="Q104" s="125"/>
      <c r="R104" s="125"/>
      <c r="S104" s="125"/>
    </row>
    <row r="105" spans="1:19" s="161" customFormat="1" ht="12" customHeight="1">
      <c r="A105" s="134"/>
      <c r="B105" s="130"/>
      <c r="C105" s="135"/>
      <c r="D105" s="135"/>
      <c r="E105" s="135"/>
      <c r="F105" s="135"/>
      <c r="G105" s="135"/>
      <c r="H105" s="136"/>
      <c r="I105" s="137"/>
      <c r="J105" s="137"/>
      <c r="L105" s="133"/>
      <c r="M105" s="133"/>
      <c r="N105" s="133"/>
      <c r="O105" s="133"/>
      <c r="P105" s="128"/>
      <c r="Q105" s="125"/>
      <c r="R105" s="125"/>
      <c r="S105" s="125"/>
    </row>
    <row r="106" spans="1:19" s="161" customFormat="1" ht="12" customHeight="1">
      <c r="A106" s="134"/>
      <c r="B106" s="130"/>
      <c r="C106" s="135"/>
      <c r="D106" s="135"/>
      <c r="E106" s="135"/>
      <c r="F106" s="135"/>
      <c r="G106" s="135"/>
      <c r="H106" s="136"/>
      <c r="I106" s="137"/>
      <c r="J106" s="137"/>
      <c r="L106" s="133"/>
      <c r="M106" s="133"/>
      <c r="N106" s="133"/>
      <c r="O106" s="133"/>
      <c r="P106" s="128"/>
      <c r="Q106" s="125"/>
      <c r="R106" s="125"/>
      <c r="S106" s="125"/>
    </row>
    <row r="107" spans="1:19" s="161" customFormat="1" ht="12" customHeight="1">
      <c r="A107" s="134"/>
      <c r="B107" s="130"/>
      <c r="C107" s="135"/>
      <c r="D107" s="135"/>
      <c r="E107" s="135"/>
      <c r="F107" s="135"/>
      <c r="G107" s="135"/>
      <c r="H107" s="136"/>
      <c r="I107" s="137"/>
      <c r="J107" s="137"/>
      <c r="L107" s="133"/>
      <c r="M107" s="133"/>
      <c r="N107" s="133"/>
      <c r="O107" s="133"/>
      <c r="P107" s="128"/>
      <c r="Q107" s="125"/>
      <c r="R107" s="125"/>
      <c r="S107" s="125"/>
    </row>
    <row r="108" spans="1:19" s="161" customFormat="1" ht="12" customHeight="1">
      <c r="A108" s="134"/>
      <c r="B108" s="130"/>
      <c r="C108" s="135"/>
      <c r="D108" s="135"/>
      <c r="E108" s="135"/>
      <c r="F108" s="135"/>
      <c r="G108" s="135"/>
      <c r="H108" s="136"/>
      <c r="I108" s="137"/>
      <c r="J108" s="137"/>
      <c r="L108" s="133"/>
      <c r="M108" s="133"/>
      <c r="N108" s="133"/>
      <c r="O108" s="133"/>
      <c r="P108" s="128"/>
      <c r="Q108" s="125"/>
      <c r="R108" s="125"/>
      <c r="S108" s="125"/>
    </row>
    <row r="109" spans="1:19" s="161" customFormat="1" ht="12" customHeight="1">
      <c r="A109" s="134"/>
      <c r="B109" s="130"/>
      <c r="C109" s="135"/>
      <c r="D109" s="135"/>
      <c r="E109" s="135"/>
      <c r="F109" s="135"/>
      <c r="G109" s="135"/>
      <c r="H109" s="136"/>
      <c r="I109" s="137"/>
      <c r="J109" s="137"/>
      <c r="L109" s="133"/>
      <c r="M109" s="133"/>
      <c r="N109" s="133"/>
      <c r="O109" s="133"/>
      <c r="P109" s="128"/>
      <c r="Q109" s="125"/>
      <c r="R109" s="125"/>
      <c r="S109" s="125"/>
    </row>
    <row r="110" spans="1:19" s="161" customFormat="1" ht="12" customHeight="1">
      <c r="A110" s="134"/>
      <c r="B110" s="130"/>
      <c r="C110" s="135"/>
      <c r="D110" s="135"/>
      <c r="E110" s="135"/>
      <c r="F110" s="135"/>
      <c r="G110" s="135"/>
      <c r="H110" s="136"/>
      <c r="I110" s="137"/>
      <c r="J110" s="137"/>
      <c r="L110" s="133"/>
      <c r="M110" s="133"/>
      <c r="N110" s="133"/>
      <c r="O110" s="133"/>
      <c r="P110" s="128"/>
      <c r="Q110" s="125"/>
      <c r="R110" s="125"/>
      <c r="S110" s="125"/>
    </row>
    <row r="111" spans="1:19" s="161" customFormat="1" ht="12" customHeight="1">
      <c r="A111" s="134"/>
      <c r="B111" s="130"/>
      <c r="C111" s="135"/>
      <c r="D111" s="135"/>
      <c r="E111" s="135"/>
      <c r="F111" s="135"/>
      <c r="G111" s="135"/>
      <c r="H111" s="136"/>
      <c r="I111" s="137"/>
      <c r="J111" s="137"/>
      <c r="L111" s="133"/>
      <c r="M111" s="133"/>
      <c r="N111" s="133"/>
      <c r="O111" s="133"/>
      <c r="P111" s="128"/>
      <c r="Q111" s="125"/>
      <c r="R111" s="125"/>
      <c r="S111" s="125"/>
    </row>
    <row r="112" spans="1:19" s="161" customFormat="1" ht="12" customHeight="1">
      <c r="A112" s="134"/>
      <c r="B112" s="130"/>
      <c r="C112" s="135"/>
      <c r="D112" s="135"/>
      <c r="E112" s="135"/>
      <c r="F112" s="135"/>
      <c r="G112" s="135"/>
      <c r="H112" s="136"/>
      <c r="I112" s="137"/>
      <c r="J112" s="137"/>
      <c r="L112" s="133"/>
      <c r="M112" s="133"/>
      <c r="N112" s="133"/>
      <c r="O112" s="133"/>
      <c r="P112" s="128"/>
      <c r="Q112" s="125"/>
      <c r="R112" s="125"/>
      <c r="S112" s="125"/>
    </row>
    <row r="113" spans="1:19" s="161" customFormat="1" ht="12" customHeight="1">
      <c r="A113" s="134"/>
      <c r="B113" s="130"/>
      <c r="C113" s="135"/>
      <c r="D113" s="135"/>
      <c r="E113" s="135"/>
      <c r="F113" s="135"/>
      <c r="G113" s="135"/>
      <c r="H113" s="136"/>
      <c r="I113" s="137"/>
      <c r="J113" s="137"/>
      <c r="L113" s="133"/>
      <c r="M113" s="133"/>
      <c r="N113" s="133"/>
      <c r="O113" s="133"/>
      <c r="P113" s="128"/>
      <c r="Q113" s="125"/>
      <c r="R113" s="125"/>
      <c r="S113" s="125"/>
    </row>
    <row r="114" spans="1:19" s="161" customFormat="1" ht="12" customHeight="1">
      <c r="A114" s="134"/>
      <c r="B114" s="130"/>
      <c r="C114" s="135"/>
      <c r="D114" s="135"/>
      <c r="E114" s="135"/>
      <c r="F114" s="135"/>
      <c r="G114" s="135"/>
      <c r="H114" s="136"/>
      <c r="I114" s="137"/>
      <c r="J114" s="137"/>
      <c r="L114" s="133"/>
      <c r="M114" s="133"/>
      <c r="N114" s="133"/>
      <c r="O114" s="133"/>
      <c r="P114" s="128"/>
      <c r="Q114" s="125"/>
      <c r="R114" s="125"/>
      <c r="S114" s="125"/>
    </row>
    <row r="115" spans="1:19" s="161" customFormat="1" ht="12" customHeight="1">
      <c r="A115" s="134"/>
      <c r="B115" s="130"/>
      <c r="C115" s="135"/>
      <c r="D115" s="135"/>
      <c r="E115" s="135"/>
      <c r="F115" s="135"/>
      <c r="G115" s="135"/>
      <c r="H115" s="136"/>
      <c r="I115" s="137"/>
      <c r="J115" s="137"/>
      <c r="L115" s="133"/>
      <c r="M115" s="133"/>
      <c r="N115" s="133"/>
      <c r="O115" s="133"/>
      <c r="P115" s="128"/>
      <c r="Q115" s="125"/>
      <c r="R115" s="125"/>
      <c r="S115" s="125"/>
    </row>
    <row r="116" spans="1:19" s="161" customFormat="1" ht="12" customHeight="1">
      <c r="A116" s="134"/>
      <c r="B116" s="130"/>
      <c r="C116" s="135"/>
      <c r="D116" s="135"/>
      <c r="E116" s="135"/>
      <c r="F116" s="135"/>
      <c r="G116" s="135"/>
      <c r="H116" s="136"/>
      <c r="I116" s="137"/>
      <c r="J116" s="137"/>
      <c r="L116" s="133"/>
      <c r="M116" s="133"/>
      <c r="N116" s="133"/>
      <c r="O116" s="133"/>
      <c r="P116" s="128"/>
      <c r="Q116" s="125"/>
      <c r="R116" s="125"/>
      <c r="S116" s="125"/>
    </row>
    <row r="117" spans="1:19" s="161" customFormat="1" ht="12" customHeight="1">
      <c r="A117" s="134"/>
      <c r="B117" s="130"/>
      <c r="C117" s="135"/>
      <c r="D117" s="135"/>
      <c r="E117" s="135"/>
      <c r="F117" s="135"/>
      <c r="G117" s="135"/>
      <c r="H117" s="136"/>
      <c r="I117" s="137"/>
      <c r="J117" s="137"/>
      <c r="L117" s="133"/>
      <c r="M117" s="133"/>
      <c r="N117" s="133"/>
      <c r="O117" s="133"/>
      <c r="P117" s="128"/>
      <c r="Q117" s="125"/>
      <c r="R117" s="125"/>
      <c r="S117" s="125"/>
    </row>
    <row r="118" spans="1:19" s="161" customFormat="1" ht="12" customHeight="1">
      <c r="A118" s="134"/>
      <c r="B118" s="130"/>
      <c r="C118" s="135"/>
      <c r="D118" s="135"/>
      <c r="E118" s="135"/>
      <c r="F118" s="135"/>
      <c r="G118" s="135"/>
      <c r="H118" s="136"/>
      <c r="I118" s="137"/>
      <c r="J118" s="137"/>
      <c r="L118" s="133"/>
      <c r="M118" s="133"/>
      <c r="N118" s="133"/>
      <c r="O118" s="133"/>
      <c r="P118" s="128"/>
      <c r="Q118" s="125"/>
      <c r="R118" s="125"/>
      <c r="S118" s="125"/>
    </row>
    <row r="119" spans="1:19" s="161" customFormat="1" ht="12" customHeight="1">
      <c r="A119" s="134"/>
      <c r="B119" s="130"/>
      <c r="C119" s="135"/>
      <c r="D119" s="135"/>
      <c r="E119" s="135"/>
      <c r="F119" s="135"/>
      <c r="G119" s="135"/>
      <c r="H119" s="136"/>
      <c r="I119" s="137"/>
      <c r="J119" s="137"/>
      <c r="L119" s="133"/>
      <c r="M119" s="133"/>
      <c r="N119" s="133"/>
      <c r="O119" s="133"/>
      <c r="P119" s="128"/>
      <c r="Q119" s="125"/>
      <c r="R119" s="125"/>
      <c r="S119" s="125"/>
    </row>
    <row r="120" spans="1:19" s="161" customFormat="1" ht="12" customHeight="1">
      <c r="A120" s="134"/>
      <c r="B120" s="130"/>
      <c r="C120" s="135"/>
      <c r="D120" s="135"/>
      <c r="E120" s="135"/>
      <c r="F120" s="135"/>
      <c r="G120" s="135"/>
      <c r="H120" s="136"/>
      <c r="I120" s="137"/>
      <c r="J120" s="137"/>
      <c r="L120" s="133"/>
      <c r="M120" s="133"/>
      <c r="N120" s="133"/>
      <c r="O120" s="133"/>
      <c r="P120" s="128"/>
      <c r="Q120" s="125"/>
      <c r="R120" s="125"/>
      <c r="S120" s="125"/>
    </row>
    <row r="121" spans="1:19" s="161" customFormat="1" ht="12" customHeight="1">
      <c r="A121" s="134"/>
      <c r="B121" s="130"/>
      <c r="C121" s="135"/>
      <c r="D121" s="135"/>
      <c r="E121" s="135"/>
      <c r="F121" s="135"/>
      <c r="G121" s="135"/>
      <c r="H121" s="136"/>
      <c r="I121" s="137"/>
      <c r="J121" s="137"/>
      <c r="L121" s="133"/>
      <c r="M121" s="133"/>
      <c r="N121" s="133"/>
      <c r="O121" s="133"/>
      <c r="P121" s="128"/>
      <c r="Q121" s="125"/>
      <c r="R121" s="125"/>
      <c r="S121" s="125"/>
    </row>
    <row r="122" spans="1:19" s="161" customFormat="1" ht="12" customHeight="1">
      <c r="A122" s="134"/>
      <c r="B122" s="130"/>
      <c r="C122" s="135"/>
      <c r="D122" s="135"/>
      <c r="E122" s="135"/>
      <c r="F122" s="135"/>
      <c r="G122" s="135"/>
      <c r="H122" s="136"/>
      <c r="I122" s="137"/>
      <c r="J122" s="137"/>
      <c r="L122" s="133"/>
      <c r="M122" s="133"/>
      <c r="N122" s="133"/>
      <c r="O122" s="133"/>
      <c r="P122" s="128"/>
      <c r="Q122" s="125"/>
      <c r="R122" s="125"/>
      <c r="S122" s="125"/>
    </row>
    <row r="123" spans="1:19" s="161" customFormat="1" ht="12" customHeight="1">
      <c r="A123" s="134"/>
      <c r="B123" s="130"/>
      <c r="C123" s="135"/>
      <c r="D123" s="135"/>
      <c r="E123" s="135"/>
      <c r="F123" s="135"/>
      <c r="G123" s="135"/>
      <c r="H123" s="136"/>
      <c r="I123" s="137"/>
      <c r="J123" s="137"/>
      <c r="L123" s="133"/>
      <c r="M123" s="133"/>
      <c r="N123" s="133"/>
      <c r="O123" s="133"/>
      <c r="P123" s="128"/>
      <c r="Q123" s="125"/>
      <c r="R123" s="125"/>
      <c r="S123" s="125"/>
    </row>
    <row r="124" spans="1:19" s="161" customFormat="1" ht="12" customHeight="1">
      <c r="A124" s="134"/>
      <c r="B124" s="130"/>
      <c r="C124" s="135"/>
      <c r="D124" s="135"/>
      <c r="E124" s="135"/>
      <c r="F124" s="135"/>
      <c r="G124" s="135"/>
      <c r="H124" s="136"/>
      <c r="I124" s="137"/>
      <c r="J124" s="137"/>
      <c r="L124" s="133"/>
      <c r="M124" s="133"/>
      <c r="N124" s="133"/>
      <c r="O124" s="133"/>
      <c r="P124" s="128"/>
      <c r="Q124" s="125"/>
      <c r="R124" s="125"/>
      <c r="S124" s="125"/>
    </row>
    <row r="125" spans="1:19" s="161" customFormat="1" ht="12" customHeight="1">
      <c r="A125" s="134"/>
      <c r="B125" s="130"/>
      <c r="C125" s="135"/>
      <c r="D125" s="135"/>
      <c r="E125" s="135"/>
      <c r="F125" s="135"/>
      <c r="G125" s="135"/>
      <c r="H125" s="136"/>
      <c r="I125" s="137"/>
      <c r="J125" s="137"/>
      <c r="L125" s="133"/>
      <c r="M125" s="133"/>
      <c r="N125" s="133"/>
      <c r="O125" s="133"/>
      <c r="P125" s="128"/>
      <c r="Q125" s="125"/>
      <c r="R125" s="125"/>
      <c r="S125" s="125"/>
    </row>
    <row r="126" spans="1:19" s="161" customFormat="1" ht="12" customHeight="1">
      <c r="A126" s="134"/>
      <c r="B126" s="130"/>
      <c r="C126" s="135"/>
      <c r="D126" s="135"/>
      <c r="E126" s="135"/>
      <c r="F126" s="135"/>
      <c r="G126" s="135"/>
      <c r="H126" s="136"/>
      <c r="I126" s="137"/>
      <c r="J126" s="137"/>
      <c r="L126" s="133"/>
      <c r="M126" s="133"/>
      <c r="N126" s="133"/>
      <c r="O126" s="133"/>
      <c r="P126" s="128"/>
      <c r="Q126" s="125"/>
      <c r="R126" s="125"/>
      <c r="S126" s="125"/>
    </row>
    <row r="127" spans="1:19" s="161" customFormat="1" ht="12" customHeight="1">
      <c r="A127" s="134"/>
      <c r="B127" s="130"/>
      <c r="C127" s="135"/>
      <c r="D127" s="135"/>
      <c r="E127" s="135"/>
      <c r="F127" s="135"/>
      <c r="G127" s="135"/>
      <c r="H127" s="136"/>
      <c r="I127" s="137"/>
      <c r="J127" s="137"/>
      <c r="L127" s="133"/>
      <c r="M127" s="133"/>
      <c r="N127" s="133"/>
      <c r="O127" s="133"/>
      <c r="P127" s="128"/>
      <c r="Q127" s="125"/>
      <c r="R127" s="125"/>
      <c r="S127" s="125"/>
    </row>
    <row r="128" spans="1:19" s="161" customFormat="1" ht="12" customHeight="1">
      <c r="A128" s="134"/>
      <c r="B128" s="130"/>
      <c r="C128" s="135"/>
      <c r="D128" s="135"/>
      <c r="E128" s="135"/>
      <c r="F128" s="135"/>
      <c r="G128" s="135"/>
      <c r="H128" s="136"/>
      <c r="I128" s="137"/>
      <c r="J128" s="137"/>
      <c r="L128" s="133"/>
      <c r="M128" s="133"/>
      <c r="N128" s="133"/>
      <c r="O128" s="133"/>
      <c r="P128" s="128"/>
      <c r="Q128" s="125"/>
      <c r="R128" s="125"/>
      <c r="S128" s="125"/>
    </row>
  </sheetData>
  <mergeCells count="20">
    <mergeCell ref="P4:P5"/>
    <mergeCell ref="Q4:Q5"/>
    <mergeCell ref="A11:M11"/>
    <mergeCell ref="Q11:Q12"/>
    <mergeCell ref="A12:M12"/>
    <mergeCell ref="F4:H4"/>
    <mergeCell ref="I4:K4"/>
    <mergeCell ref="L4:L5"/>
    <mergeCell ref="A4:A5"/>
    <mergeCell ref="Q6:Q10"/>
    <mergeCell ref="M4:M5"/>
    <mergeCell ref="O4:O5"/>
    <mergeCell ref="N4:N5"/>
    <mergeCell ref="B4:B5"/>
    <mergeCell ref="C4:C5"/>
    <mergeCell ref="D4:D5"/>
    <mergeCell ref="E4:E5"/>
    <mergeCell ref="B20:L20"/>
    <mergeCell ref="B13:O13"/>
    <mergeCell ref="B16:H16"/>
  </mergeCells>
  <phoneticPr fontId="2" type="noConversion"/>
  <pageMargins left="0.74803149606299213" right="0.74803149606299213" top="0.6" bottom="0.6" header="0.51181102362204722" footer="0.51181102362204722"/>
  <pageSetup paperSize="9" scale="62" fitToHeight="3" orientation="landscape" r:id="rId1"/>
  <headerFooter alignWithMargins="0"/>
  <legacy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indexed="43"/>
  </sheetPr>
  <dimension ref="A1:S124"/>
  <sheetViews>
    <sheetView view="pageBreakPreview" zoomScale="85" zoomScaleNormal="85" zoomScaleSheetLayoutView="85" workbookViewId="0">
      <pane xSplit="3" topLeftCell="D1" activePane="topRight" state="frozen"/>
      <selection activeCell="J9" sqref="J9"/>
      <selection pane="topRight" activeCell="M4" sqref="M4:M5"/>
    </sheetView>
  </sheetViews>
  <sheetFormatPr defaultRowHeight="12" customHeight="1"/>
  <cols>
    <col min="1" max="1" width="3.77734375" style="134" customWidth="1"/>
    <col min="2" max="2" width="26.5546875" style="130" customWidth="1"/>
    <col min="3" max="3" width="26.77734375" style="130" customWidth="1"/>
    <col min="4" max="4" width="12" style="130" customWidth="1"/>
    <col min="5" max="5" width="9.6640625" style="130" bestFit="1" customWidth="1"/>
    <col min="6" max="7" width="10.33203125" style="130" bestFit="1" customWidth="1"/>
    <col min="8" max="8" width="9.6640625" style="131" bestFit="1" customWidth="1"/>
    <col min="9" max="9" width="10.33203125" style="138" bestFit="1" customWidth="1"/>
    <col min="10" max="10" width="10.109375" style="138" bestFit="1" customWidth="1"/>
    <col min="11" max="11" width="9.5546875" style="161" customWidth="1"/>
    <col min="12" max="12" width="8.44140625" style="133" bestFit="1" customWidth="1"/>
    <col min="13" max="13" width="7.88671875" style="133" customWidth="1"/>
    <col min="14" max="14" width="6.33203125" style="133" customWidth="1"/>
    <col min="15" max="15" width="9.88671875" style="133" customWidth="1"/>
    <col min="16" max="16" width="5.77734375" style="128" customWidth="1"/>
    <col min="17" max="17" width="5.33203125" style="125" customWidth="1"/>
    <col min="18" max="16384" width="8.88671875" style="125"/>
  </cols>
  <sheetData>
    <row r="1" spans="1:19" s="122" customFormat="1" ht="50.25" customHeight="1">
      <c r="A1" s="273"/>
      <c r="B1" s="507" t="s">
        <v>363</v>
      </c>
      <c r="C1" s="278" t="s">
        <v>626</v>
      </c>
      <c r="D1" s="273"/>
      <c r="E1" s="274"/>
      <c r="F1" s="273"/>
      <c r="G1" s="273"/>
      <c r="H1" s="118"/>
      <c r="I1" s="118"/>
      <c r="J1" s="118"/>
      <c r="K1" s="235"/>
      <c r="L1" s="118"/>
      <c r="M1" s="118"/>
      <c r="N1" s="118"/>
      <c r="O1" s="118"/>
      <c r="P1" s="119"/>
      <c r="Q1" s="121"/>
    </row>
    <row r="2" spans="1:19" s="177" customFormat="1" ht="10.5" customHeight="1">
      <c r="A2" s="486"/>
      <c r="B2" s="486"/>
      <c r="C2" s="486"/>
      <c r="D2" s="486"/>
      <c r="E2" s="486"/>
      <c r="F2" s="486"/>
      <c r="G2" s="486"/>
      <c r="H2" s="486"/>
      <c r="I2" s="486"/>
      <c r="J2" s="176"/>
      <c r="K2" s="176"/>
      <c r="L2" s="176"/>
      <c r="M2" s="176"/>
      <c r="N2" s="176"/>
      <c r="O2" s="176"/>
    </row>
    <row r="3" spans="1:19" s="121" customFormat="1" ht="33.75" customHeight="1" thickBot="1">
      <c r="A3" s="273"/>
      <c r="B3" s="274" t="s">
        <v>422</v>
      </c>
      <c r="C3" s="273"/>
      <c r="D3" s="273"/>
      <c r="E3" s="274"/>
      <c r="F3" s="273"/>
      <c r="G3" s="273"/>
      <c r="H3" s="118"/>
      <c r="I3" s="118"/>
      <c r="J3" s="118"/>
      <c r="K3" s="235"/>
      <c r="L3" s="118"/>
      <c r="M3" s="118"/>
      <c r="N3" s="118"/>
      <c r="O3" s="118"/>
      <c r="P3" s="119"/>
    </row>
    <row r="4" spans="1:19" s="123" customFormat="1" ht="33" customHeight="1">
      <c r="A4" s="817" t="s">
        <v>423</v>
      </c>
      <c r="B4" s="826" t="s">
        <v>424</v>
      </c>
      <c r="C4" s="828" t="s">
        <v>425</v>
      </c>
      <c r="D4" s="828" t="s">
        <v>426</v>
      </c>
      <c r="E4" s="824" t="s">
        <v>427</v>
      </c>
      <c r="F4" s="830" t="s">
        <v>428</v>
      </c>
      <c r="G4" s="820"/>
      <c r="H4" s="821"/>
      <c r="I4" s="820" t="s">
        <v>429</v>
      </c>
      <c r="J4" s="820"/>
      <c r="K4" s="821"/>
      <c r="L4" s="822" t="s">
        <v>430</v>
      </c>
      <c r="M4" s="815" t="s">
        <v>431</v>
      </c>
      <c r="N4" s="815" t="s">
        <v>432</v>
      </c>
      <c r="O4" s="815" t="s">
        <v>650</v>
      </c>
      <c r="P4" s="815" t="s">
        <v>433</v>
      </c>
      <c r="Q4" s="810" t="s">
        <v>434</v>
      </c>
    </row>
    <row r="5" spans="1:19" s="123" customFormat="1" ht="33" customHeight="1">
      <c r="A5" s="818"/>
      <c r="B5" s="827"/>
      <c r="C5" s="829"/>
      <c r="D5" s="829"/>
      <c r="E5" s="825"/>
      <c r="F5" s="171" t="s">
        <v>435</v>
      </c>
      <c r="G5" s="171" t="s">
        <v>436</v>
      </c>
      <c r="H5" s="172" t="s">
        <v>437</v>
      </c>
      <c r="I5" s="171" t="s">
        <v>438</v>
      </c>
      <c r="J5" s="171" t="s">
        <v>439</v>
      </c>
      <c r="K5" s="172" t="s">
        <v>440</v>
      </c>
      <c r="L5" s="823"/>
      <c r="M5" s="816"/>
      <c r="N5" s="816"/>
      <c r="O5" s="816"/>
      <c r="P5" s="816"/>
      <c r="Q5" s="811"/>
      <c r="S5" s="476"/>
    </row>
    <row r="6" spans="1:19" s="177" customFormat="1" ht="276">
      <c r="A6" s="179">
        <v>1</v>
      </c>
      <c r="B6" s="625" t="s">
        <v>401</v>
      </c>
      <c r="C6" s="626" t="s">
        <v>3</v>
      </c>
      <c r="D6" s="627" t="s">
        <v>402</v>
      </c>
      <c r="E6" s="630">
        <v>7147.9539999999997</v>
      </c>
      <c r="F6" s="627" t="s">
        <v>0</v>
      </c>
      <c r="G6" s="627" t="s">
        <v>1</v>
      </c>
      <c r="H6" s="628">
        <f>IF(G6-F6+1&gt;=2*365,2*365,G6-F6+1)</f>
        <v>730</v>
      </c>
      <c r="I6" s="627" t="s">
        <v>0</v>
      </c>
      <c r="J6" s="627" t="s">
        <v>1</v>
      </c>
      <c r="K6" s="628">
        <f>IF(J6-I6+1&gt;=2*365,2*365,J6-I6+1)</f>
        <v>730</v>
      </c>
      <c r="L6" s="629" t="s">
        <v>2</v>
      </c>
      <c r="M6" s="631">
        <f>701+2138+1165+245</f>
        <v>4249</v>
      </c>
      <c r="N6" s="970">
        <f>M6/(배점기준!$H$9/1000)</f>
        <v>2.8217952302429508</v>
      </c>
      <c r="O6" s="967">
        <v>0.6</v>
      </c>
      <c r="P6" s="551">
        <f>(IF(M6&lt;100,0,IF(N6&gt;=2.5,3,IF(N6&gt;=2,2,IF(N6&gt;=1.5,1.5,IF(N6&gt;=1,1,IF(N6&gt;=0.5,0.5,0.25)))))))*K6/H6*O6</f>
        <v>1.7999999999999998</v>
      </c>
      <c r="Q6" s="632"/>
      <c r="S6" s="476"/>
    </row>
    <row r="7" spans="1:19" s="175" customFormat="1" ht="45" customHeight="1" thickBot="1">
      <c r="A7" s="838" t="s">
        <v>441</v>
      </c>
      <c r="B7" s="839"/>
      <c r="C7" s="839"/>
      <c r="D7" s="839"/>
      <c r="E7" s="839"/>
      <c r="F7" s="839"/>
      <c r="G7" s="839"/>
      <c r="H7" s="839"/>
      <c r="I7" s="839"/>
      <c r="J7" s="839"/>
      <c r="K7" s="839"/>
      <c r="L7" s="839"/>
      <c r="M7" s="839"/>
      <c r="N7" s="540"/>
      <c r="O7" s="540"/>
      <c r="P7" s="285">
        <f>SUM(P6:P6)</f>
        <v>1.7999999999999998</v>
      </c>
      <c r="Q7" s="842"/>
    </row>
    <row r="8" spans="1:19" s="177" customFormat="1" ht="45" customHeight="1" thickBot="1">
      <c r="A8" s="840" t="s">
        <v>442</v>
      </c>
      <c r="B8" s="841"/>
      <c r="C8" s="841"/>
      <c r="D8" s="841"/>
      <c r="E8" s="841"/>
      <c r="F8" s="841"/>
      <c r="G8" s="841"/>
      <c r="H8" s="841"/>
      <c r="I8" s="841"/>
      <c r="J8" s="841"/>
      <c r="K8" s="841"/>
      <c r="L8" s="841"/>
      <c r="M8" s="841"/>
      <c r="N8" s="541"/>
      <c r="O8" s="541"/>
      <c r="P8" s="284">
        <f>P7</f>
        <v>1.7999999999999998</v>
      </c>
      <c r="Q8" s="843"/>
    </row>
    <row r="9" spans="1:19" s="185" customFormat="1" ht="19.5" customHeight="1">
      <c r="A9" s="183"/>
      <c r="B9" s="832"/>
      <c r="C9" s="832"/>
      <c r="D9" s="832"/>
      <c r="E9" s="832"/>
      <c r="F9" s="832"/>
      <c r="G9" s="832"/>
      <c r="H9" s="832"/>
      <c r="I9" s="832"/>
      <c r="J9" s="832"/>
      <c r="K9" s="832"/>
      <c r="L9" s="832"/>
      <c r="M9" s="832"/>
      <c r="N9" s="832"/>
      <c r="O9" s="683"/>
      <c r="P9" s="184"/>
    </row>
    <row r="10" spans="1:19" s="158" customFormat="1" ht="18.75" customHeight="1">
      <c r="A10" s="208"/>
      <c r="B10" s="157"/>
      <c r="C10" s="157"/>
      <c r="D10" s="157"/>
      <c r="E10" s="157"/>
      <c r="F10" s="157"/>
      <c r="G10" s="157"/>
      <c r="K10" s="275"/>
      <c r="L10" s="159"/>
      <c r="M10" s="159"/>
      <c r="N10" s="159"/>
      <c r="O10" s="159"/>
    </row>
    <row r="11" spans="1:19" s="156" customFormat="1" ht="18.75" customHeight="1">
      <c r="A11" s="208"/>
      <c r="B11" s="157"/>
      <c r="C11" s="157"/>
      <c r="D11" s="157"/>
      <c r="E11" s="157"/>
      <c r="F11" s="160"/>
      <c r="G11" s="160"/>
      <c r="H11" s="160"/>
      <c r="I11" s="160"/>
      <c r="J11" s="160"/>
      <c r="K11" s="158"/>
    </row>
    <row r="12" spans="1:19" s="156" customFormat="1" ht="42.75" customHeight="1">
      <c r="A12" s="208"/>
      <c r="B12" s="831"/>
      <c r="C12" s="831"/>
      <c r="D12" s="831"/>
      <c r="E12" s="831"/>
      <c r="F12" s="831"/>
      <c r="G12" s="831"/>
      <c r="H12" s="831"/>
      <c r="I12" s="160"/>
      <c r="J12" s="160"/>
      <c r="K12" s="158"/>
    </row>
    <row r="13" spans="1:19" s="156" customFormat="1" ht="18.75" customHeight="1">
      <c r="A13" s="208"/>
      <c r="C13" s="157"/>
      <c r="D13" s="157"/>
      <c r="E13" s="157"/>
      <c r="F13" s="160"/>
      <c r="G13" s="160"/>
      <c r="H13" s="160"/>
      <c r="I13" s="160"/>
      <c r="J13" s="160"/>
      <c r="K13" s="158"/>
    </row>
    <row r="14" spans="1:19" s="156" customFormat="1" ht="18.75" customHeight="1">
      <c r="A14" s="208"/>
      <c r="B14" s="157"/>
      <c r="C14" s="157"/>
      <c r="D14" s="157"/>
      <c r="E14" s="157"/>
      <c r="F14" s="160"/>
      <c r="G14" s="160"/>
      <c r="H14" s="160"/>
      <c r="I14" s="160"/>
      <c r="J14" s="160"/>
      <c r="K14" s="158"/>
    </row>
    <row r="15" spans="1:19" s="156" customFormat="1" ht="18.75" customHeight="1">
      <c r="A15" s="208"/>
      <c r="B15" s="157"/>
      <c r="C15" s="157"/>
      <c r="D15" s="157"/>
      <c r="E15" s="157"/>
      <c r="F15" s="157"/>
      <c r="G15" s="157"/>
      <c r="H15" s="158"/>
      <c r="I15" s="160"/>
      <c r="J15" s="160"/>
      <c r="K15" s="158"/>
    </row>
    <row r="16" spans="1:19" s="158" customFormat="1" ht="55.5" customHeight="1">
      <c r="A16" s="208"/>
      <c r="B16" s="819"/>
      <c r="C16" s="819"/>
      <c r="D16" s="819"/>
      <c r="E16" s="819"/>
      <c r="F16" s="819"/>
      <c r="G16" s="819"/>
      <c r="H16" s="819"/>
      <c r="I16" s="819"/>
      <c r="J16" s="819"/>
      <c r="K16" s="819"/>
      <c r="L16" s="819"/>
      <c r="M16" s="159"/>
      <c r="N16" s="159"/>
      <c r="O16" s="159"/>
    </row>
    <row r="17" spans="1:16" s="158" customFormat="1" ht="18.75" customHeight="1">
      <c r="A17" s="208"/>
      <c r="B17" s="157"/>
      <c r="C17" s="157"/>
      <c r="D17" s="157"/>
      <c r="E17" s="157"/>
      <c r="F17" s="157"/>
      <c r="G17" s="157"/>
      <c r="K17" s="275"/>
      <c r="L17" s="159"/>
      <c r="M17" s="159"/>
      <c r="N17" s="159"/>
      <c r="O17" s="159"/>
    </row>
    <row r="18" spans="1:16" s="158" customFormat="1" ht="18.75" customHeight="1">
      <c r="A18" s="208"/>
      <c r="B18" s="163"/>
      <c r="C18" s="163"/>
      <c r="D18" s="163"/>
      <c r="E18" s="163"/>
      <c r="F18" s="157"/>
      <c r="G18" s="157"/>
      <c r="K18" s="275"/>
      <c r="L18" s="159"/>
      <c r="M18" s="159"/>
      <c r="N18" s="159"/>
      <c r="O18" s="159"/>
    </row>
    <row r="19" spans="1:16" s="158" customFormat="1" ht="15" customHeight="1">
      <c r="B19" s="163"/>
      <c r="C19" s="163"/>
      <c r="D19" s="163"/>
      <c r="E19" s="163"/>
      <c r="F19" s="157"/>
      <c r="G19" s="157"/>
      <c r="K19" s="275"/>
      <c r="L19" s="159"/>
      <c r="M19" s="159"/>
      <c r="N19" s="159"/>
      <c r="O19" s="159"/>
    </row>
    <row r="20" spans="1:16" s="158" customFormat="1" ht="15" customHeight="1">
      <c r="B20" s="163"/>
      <c r="C20" s="163"/>
      <c r="D20" s="163"/>
      <c r="E20" s="163"/>
      <c r="F20" s="157"/>
      <c r="G20" s="157"/>
      <c r="K20" s="275"/>
      <c r="L20" s="159"/>
      <c r="M20" s="159"/>
      <c r="N20" s="159"/>
      <c r="O20" s="159"/>
    </row>
    <row r="21" spans="1:16" s="185" customFormat="1" ht="15" customHeight="1">
      <c r="A21" s="157"/>
      <c r="B21" s="157"/>
      <c r="C21" s="157"/>
      <c r="D21" s="157"/>
      <c r="E21" s="157"/>
      <c r="F21" s="186"/>
      <c r="G21" s="186"/>
      <c r="H21" s="158"/>
      <c r="I21" s="158"/>
      <c r="J21" s="158"/>
      <c r="K21" s="199"/>
      <c r="L21" s="187"/>
      <c r="M21" s="187"/>
      <c r="N21" s="187"/>
      <c r="O21" s="187"/>
      <c r="P21" s="188"/>
    </row>
    <row r="22" spans="1:16" ht="15" customHeight="1">
      <c r="B22" s="143"/>
      <c r="C22" s="143"/>
      <c r="D22" s="143"/>
      <c r="E22" s="143"/>
      <c r="F22" s="135"/>
      <c r="G22" s="135"/>
      <c r="H22" s="136"/>
      <c r="I22" s="137"/>
      <c r="J22" s="137"/>
    </row>
    <row r="23" spans="1:16" ht="15" customHeight="1">
      <c r="C23" s="135"/>
      <c r="D23" s="135"/>
      <c r="E23" s="135"/>
      <c r="F23" s="135"/>
      <c r="G23" s="135"/>
      <c r="H23" s="136"/>
      <c r="I23" s="137"/>
      <c r="J23" s="137"/>
    </row>
    <row r="24" spans="1:16" ht="15" customHeight="1">
      <c r="C24" s="135"/>
      <c r="D24" s="135"/>
      <c r="E24" s="135"/>
      <c r="F24" s="135"/>
      <c r="G24" s="135"/>
      <c r="H24" s="136"/>
      <c r="I24" s="137"/>
      <c r="J24" s="137"/>
    </row>
    <row r="25" spans="1:16" ht="12" customHeight="1">
      <c r="C25" s="135"/>
      <c r="D25" s="135"/>
      <c r="E25" s="135"/>
      <c r="F25" s="135"/>
      <c r="G25" s="135"/>
      <c r="H25" s="136"/>
      <c r="I25" s="137"/>
      <c r="J25" s="137"/>
    </row>
    <row r="26" spans="1:16" ht="12" customHeight="1">
      <c r="C26" s="135"/>
      <c r="D26" s="135"/>
      <c r="E26" s="135"/>
      <c r="F26" s="135"/>
      <c r="G26" s="135"/>
      <c r="H26" s="136"/>
      <c r="I26" s="137"/>
      <c r="J26" s="137"/>
    </row>
    <row r="27" spans="1:16" ht="12" customHeight="1">
      <c r="C27" s="135"/>
      <c r="D27" s="135"/>
      <c r="E27" s="135"/>
      <c r="F27" s="135"/>
      <c r="G27" s="135"/>
      <c r="H27" s="136"/>
      <c r="I27" s="137"/>
      <c r="J27" s="137"/>
    </row>
    <row r="28" spans="1:16" ht="12" customHeight="1">
      <c r="C28" s="135"/>
      <c r="D28" s="135"/>
      <c r="E28" s="135"/>
      <c r="F28" s="135"/>
      <c r="G28" s="135"/>
      <c r="H28" s="136"/>
      <c r="I28" s="137"/>
      <c r="J28" s="137"/>
    </row>
    <row r="29" spans="1:16" ht="12" customHeight="1">
      <c r="C29" s="135"/>
      <c r="D29" s="135"/>
      <c r="E29" s="135"/>
      <c r="F29" s="135"/>
      <c r="G29" s="135"/>
      <c r="H29" s="136"/>
      <c r="I29" s="137"/>
      <c r="J29" s="137"/>
    </row>
    <row r="30" spans="1:16" ht="12" customHeight="1">
      <c r="C30" s="135"/>
      <c r="D30" s="135"/>
      <c r="E30" s="135"/>
      <c r="F30" s="135"/>
      <c r="G30" s="135"/>
      <c r="H30" s="136"/>
      <c r="I30" s="137"/>
      <c r="J30" s="137"/>
    </row>
    <row r="31" spans="1:16" ht="12" customHeight="1">
      <c r="C31" s="135"/>
      <c r="D31" s="135"/>
      <c r="E31" s="135"/>
      <c r="F31" s="135"/>
      <c r="G31" s="135"/>
      <c r="H31" s="136"/>
      <c r="I31" s="137"/>
      <c r="J31" s="137"/>
    </row>
    <row r="32" spans="1:16" ht="12" customHeight="1">
      <c r="C32" s="135"/>
      <c r="D32" s="135"/>
      <c r="E32" s="135"/>
      <c r="F32" s="135"/>
      <c r="G32" s="135"/>
      <c r="H32" s="136"/>
      <c r="I32" s="137"/>
      <c r="J32" s="137"/>
    </row>
    <row r="33" spans="1:19" ht="12" customHeight="1">
      <c r="C33" s="135"/>
      <c r="D33" s="135"/>
      <c r="E33" s="135"/>
      <c r="F33" s="135"/>
      <c r="G33" s="135"/>
      <c r="H33" s="136"/>
      <c r="I33" s="137"/>
      <c r="J33" s="137"/>
    </row>
    <row r="34" spans="1:19" ht="12" customHeight="1">
      <c r="C34" s="135"/>
      <c r="D34" s="135"/>
      <c r="E34" s="135"/>
      <c r="F34" s="135"/>
      <c r="G34" s="135"/>
      <c r="H34" s="136"/>
      <c r="I34" s="137"/>
      <c r="J34" s="137"/>
    </row>
    <row r="35" spans="1:19" ht="12" customHeight="1">
      <c r="C35" s="135"/>
      <c r="D35" s="135"/>
      <c r="E35" s="135"/>
      <c r="F35" s="135"/>
      <c r="G35" s="135"/>
      <c r="H35" s="136"/>
      <c r="I35" s="137"/>
      <c r="J35" s="137"/>
    </row>
    <row r="36" spans="1:19" s="161" customFormat="1" ht="12" customHeight="1">
      <c r="A36" s="134"/>
      <c r="B36" s="130"/>
      <c r="C36" s="135"/>
      <c r="D36" s="135"/>
      <c r="E36" s="135"/>
      <c r="F36" s="135"/>
      <c r="G36" s="135"/>
      <c r="H36" s="136"/>
      <c r="I36" s="137"/>
      <c r="J36" s="137"/>
      <c r="L36" s="133"/>
      <c r="M36" s="133"/>
      <c r="N36" s="133"/>
      <c r="O36" s="133"/>
      <c r="P36" s="128"/>
      <c r="Q36" s="125"/>
      <c r="R36" s="125"/>
      <c r="S36" s="125"/>
    </row>
    <row r="37" spans="1:19" s="161" customFormat="1" ht="12" customHeight="1">
      <c r="A37" s="134"/>
      <c r="B37" s="130"/>
      <c r="C37" s="135"/>
      <c r="D37" s="135"/>
      <c r="E37" s="135"/>
      <c r="F37" s="135"/>
      <c r="G37" s="135"/>
      <c r="H37" s="136"/>
      <c r="I37" s="137"/>
      <c r="J37" s="137"/>
      <c r="L37" s="133"/>
      <c r="M37" s="133"/>
      <c r="N37" s="133"/>
      <c r="O37" s="133"/>
      <c r="P37" s="128"/>
      <c r="Q37" s="125"/>
      <c r="R37" s="125"/>
      <c r="S37" s="125"/>
    </row>
    <row r="38" spans="1:19" s="161" customFormat="1" ht="12" customHeight="1">
      <c r="A38" s="134"/>
      <c r="B38" s="130"/>
      <c r="C38" s="135"/>
      <c r="D38" s="135"/>
      <c r="E38" s="135"/>
      <c r="F38" s="135"/>
      <c r="G38" s="135"/>
      <c r="H38" s="136"/>
      <c r="I38" s="137"/>
      <c r="J38" s="137"/>
      <c r="L38" s="133"/>
      <c r="M38" s="133"/>
      <c r="N38" s="133"/>
      <c r="O38" s="133"/>
      <c r="P38" s="128"/>
      <c r="Q38" s="125"/>
      <c r="R38" s="125"/>
      <c r="S38" s="125"/>
    </row>
    <row r="39" spans="1:19" s="161" customFormat="1" ht="12" customHeight="1">
      <c r="A39" s="134"/>
      <c r="B39" s="130"/>
      <c r="C39" s="135"/>
      <c r="D39" s="135"/>
      <c r="E39" s="135"/>
      <c r="F39" s="135"/>
      <c r="G39" s="135"/>
      <c r="H39" s="136"/>
      <c r="I39" s="137"/>
      <c r="J39" s="137"/>
      <c r="L39" s="133"/>
      <c r="M39" s="133"/>
      <c r="N39" s="133"/>
      <c r="O39" s="133"/>
      <c r="P39" s="128"/>
      <c r="Q39" s="125"/>
      <c r="R39" s="125"/>
      <c r="S39" s="125"/>
    </row>
    <row r="40" spans="1:19" s="161" customFormat="1" ht="12" customHeight="1">
      <c r="A40" s="134"/>
      <c r="B40" s="130"/>
      <c r="C40" s="135"/>
      <c r="D40" s="135"/>
      <c r="E40" s="135"/>
      <c r="F40" s="135"/>
      <c r="G40" s="135"/>
      <c r="H40" s="136"/>
      <c r="I40" s="137"/>
      <c r="J40" s="137"/>
      <c r="L40" s="133"/>
      <c r="M40" s="133"/>
      <c r="N40" s="133"/>
      <c r="O40" s="133"/>
      <c r="P40" s="128"/>
      <c r="Q40" s="125"/>
      <c r="R40" s="125"/>
      <c r="S40" s="125"/>
    </row>
    <row r="41" spans="1:19" s="161" customFormat="1" ht="12" customHeight="1">
      <c r="A41" s="134"/>
      <c r="B41" s="130"/>
      <c r="C41" s="135"/>
      <c r="D41" s="135"/>
      <c r="E41" s="135"/>
      <c r="F41" s="135"/>
      <c r="G41" s="135"/>
      <c r="H41" s="136"/>
      <c r="I41" s="137"/>
      <c r="J41" s="137"/>
      <c r="L41" s="133"/>
      <c r="M41" s="133"/>
      <c r="N41" s="133"/>
      <c r="O41" s="133"/>
      <c r="P41" s="128"/>
      <c r="Q41" s="125"/>
      <c r="R41" s="125"/>
      <c r="S41" s="125"/>
    </row>
    <row r="42" spans="1:19" s="161" customFormat="1" ht="12" customHeight="1">
      <c r="A42" s="134"/>
      <c r="B42" s="130"/>
      <c r="C42" s="135"/>
      <c r="D42" s="135"/>
      <c r="E42" s="135"/>
      <c r="F42" s="135"/>
      <c r="G42" s="135"/>
      <c r="H42" s="136"/>
      <c r="I42" s="137"/>
      <c r="J42" s="137"/>
      <c r="L42" s="133"/>
      <c r="M42" s="133"/>
      <c r="N42" s="133"/>
      <c r="O42" s="133"/>
      <c r="P42" s="128"/>
      <c r="Q42" s="125"/>
      <c r="R42" s="125"/>
      <c r="S42" s="125"/>
    </row>
    <row r="43" spans="1:19" s="161" customFormat="1" ht="12" customHeight="1">
      <c r="A43" s="134"/>
      <c r="B43" s="130"/>
      <c r="C43" s="135"/>
      <c r="D43" s="135"/>
      <c r="E43" s="135"/>
      <c r="F43" s="135"/>
      <c r="G43" s="135"/>
      <c r="H43" s="136"/>
      <c r="I43" s="137"/>
      <c r="J43" s="137"/>
      <c r="L43" s="133"/>
      <c r="M43" s="133"/>
      <c r="N43" s="133"/>
      <c r="O43" s="133"/>
      <c r="P43" s="128"/>
      <c r="Q43" s="125"/>
      <c r="R43" s="125"/>
      <c r="S43" s="125"/>
    </row>
    <row r="44" spans="1:19" s="161" customFormat="1" ht="12" customHeight="1">
      <c r="A44" s="134"/>
      <c r="B44" s="130"/>
      <c r="C44" s="135"/>
      <c r="D44" s="135"/>
      <c r="E44" s="135"/>
      <c r="F44" s="135"/>
      <c r="G44" s="135"/>
      <c r="H44" s="136"/>
      <c r="I44" s="137"/>
      <c r="J44" s="137"/>
      <c r="L44" s="133"/>
      <c r="M44" s="133"/>
      <c r="N44" s="133"/>
      <c r="O44" s="133"/>
      <c r="P44" s="128"/>
      <c r="Q44" s="125"/>
      <c r="R44" s="125"/>
      <c r="S44" s="125"/>
    </row>
    <row r="45" spans="1:19" s="161" customFormat="1" ht="12" customHeight="1">
      <c r="A45" s="134"/>
      <c r="B45" s="130"/>
      <c r="C45" s="135"/>
      <c r="D45" s="135"/>
      <c r="E45" s="135"/>
      <c r="F45" s="135"/>
      <c r="G45" s="135"/>
      <c r="H45" s="136"/>
      <c r="I45" s="137"/>
      <c r="J45" s="137"/>
      <c r="L45" s="133"/>
      <c r="M45" s="133"/>
      <c r="N45" s="133"/>
      <c r="O45" s="133"/>
      <c r="P45" s="128"/>
      <c r="Q45" s="125"/>
      <c r="R45" s="125"/>
      <c r="S45" s="125"/>
    </row>
    <row r="46" spans="1:19" s="161" customFormat="1" ht="12" customHeight="1">
      <c r="A46" s="134"/>
      <c r="B46" s="130"/>
      <c r="C46" s="135"/>
      <c r="D46" s="135"/>
      <c r="E46" s="135"/>
      <c r="F46" s="135"/>
      <c r="G46" s="135"/>
      <c r="H46" s="136"/>
      <c r="I46" s="137"/>
      <c r="J46" s="137"/>
      <c r="L46" s="133"/>
      <c r="M46" s="133"/>
      <c r="N46" s="133"/>
      <c r="O46" s="133"/>
      <c r="P46" s="128"/>
      <c r="Q46" s="125"/>
      <c r="R46" s="125"/>
      <c r="S46" s="125"/>
    </row>
    <row r="47" spans="1:19" s="161" customFormat="1" ht="12" customHeight="1">
      <c r="A47" s="134"/>
      <c r="B47" s="130"/>
      <c r="C47" s="135"/>
      <c r="D47" s="135"/>
      <c r="E47" s="135"/>
      <c r="F47" s="135"/>
      <c r="G47" s="135"/>
      <c r="H47" s="136"/>
      <c r="I47" s="137"/>
      <c r="J47" s="137"/>
      <c r="L47" s="133"/>
      <c r="M47" s="133"/>
      <c r="N47" s="133"/>
      <c r="O47" s="133"/>
      <c r="P47" s="128"/>
      <c r="Q47" s="125"/>
      <c r="R47" s="125"/>
      <c r="S47" s="125"/>
    </row>
    <row r="48" spans="1:19" s="161" customFormat="1" ht="12" customHeight="1">
      <c r="A48" s="134"/>
      <c r="B48" s="130"/>
      <c r="C48" s="135"/>
      <c r="D48" s="135"/>
      <c r="E48" s="135"/>
      <c r="F48" s="135"/>
      <c r="G48" s="135"/>
      <c r="H48" s="136"/>
      <c r="I48" s="137"/>
      <c r="J48" s="137"/>
      <c r="L48" s="133"/>
      <c r="M48" s="133"/>
      <c r="N48" s="133"/>
      <c r="O48" s="133"/>
      <c r="P48" s="128"/>
      <c r="Q48" s="125"/>
      <c r="R48" s="125"/>
      <c r="S48" s="125"/>
    </row>
    <row r="49" spans="1:19" s="161" customFormat="1" ht="12" customHeight="1">
      <c r="A49" s="134"/>
      <c r="B49" s="130"/>
      <c r="C49" s="135"/>
      <c r="D49" s="135"/>
      <c r="E49" s="135"/>
      <c r="F49" s="135"/>
      <c r="G49" s="135"/>
      <c r="H49" s="136"/>
      <c r="I49" s="137"/>
      <c r="J49" s="137"/>
      <c r="L49" s="133"/>
      <c r="M49" s="133"/>
      <c r="N49" s="133"/>
      <c r="O49" s="133"/>
      <c r="P49" s="128"/>
      <c r="Q49" s="125"/>
      <c r="R49" s="125"/>
      <c r="S49" s="125"/>
    </row>
    <row r="50" spans="1:19" s="161" customFormat="1" ht="12" customHeight="1">
      <c r="A50" s="134"/>
      <c r="B50" s="130"/>
      <c r="C50" s="135"/>
      <c r="D50" s="135"/>
      <c r="E50" s="135"/>
      <c r="F50" s="135"/>
      <c r="G50" s="135"/>
      <c r="H50" s="136"/>
      <c r="I50" s="137"/>
      <c r="J50" s="137"/>
      <c r="L50" s="133"/>
      <c r="M50" s="133"/>
      <c r="N50" s="133"/>
      <c r="O50" s="133"/>
      <c r="P50" s="128"/>
      <c r="Q50" s="125"/>
      <c r="R50" s="125"/>
      <c r="S50" s="125"/>
    </row>
    <row r="51" spans="1:19" s="161" customFormat="1" ht="12" customHeight="1">
      <c r="A51" s="134"/>
      <c r="B51" s="130"/>
      <c r="C51" s="135"/>
      <c r="D51" s="135"/>
      <c r="E51" s="135"/>
      <c r="F51" s="135"/>
      <c r="G51" s="135"/>
      <c r="H51" s="136"/>
      <c r="I51" s="137"/>
      <c r="J51" s="137"/>
      <c r="L51" s="133"/>
      <c r="M51" s="133"/>
      <c r="N51" s="133"/>
      <c r="O51" s="133"/>
      <c r="P51" s="128"/>
      <c r="Q51" s="125"/>
      <c r="R51" s="125"/>
      <c r="S51" s="125"/>
    </row>
    <row r="52" spans="1:19" s="161" customFormat="1" ht="12" customHeight="1">
      <c r="A52" s="134"/>
      <c r="B52" s="130"/>
      <c r="C52" s="135"/>
      <c r="D52" s="135"/>
      <c r="E52" s="135"/>
      <c r="F52" s="135"/>
      <c r="G52" s="135"/>
      <c r="H52" s="136"/>
      <c r="I52" s="137"/>
      <c r="J52" s="137"/>
      <c r="L52" s="133"/>
      <c r="M52" s="133"/>
      <c r="N52" s="133"/>
      <c r="O52" s="133"/>
      <c r="P52" s="128"/>
      <c r="Q52" s="125"/>
      <c r="R52" s="125"/>
      <c r="S52" s="125"/>
    </row>
    <row r="53" spans="1:19" s="161" customFormat="1" ht="12" customHeight="1">
      <c r="A53" s="134"/>
      <c r="B53" s="130"/>
      <c r="C53" s="135"/>
      <c r="D53" s="135"/>
      <c r="E53" s="135"/>
      <c r="F53" s="135"/>
      <c r="G53" s="135"/>
      <c r="H53" s="136"/>
      <c r="I53" s="137"/>
      <c r="J53" s="137"/>
      <c r="L53" s="133"/>
      <c r="M53" s="133"/>
      <c r="N53" s="133"/>
      <c r="O53" s="133"/>
      <c r="P53" s="128"/>
      <c r="Q53" s="125"/>
      <c r="R53" s="125"/>
      <c r="S53" s="125"/>
    </row>
    <row r="54" spans="1:19" s="161" customFormat="1" ht="12" customHeight="1">
      <c r="A54" s="134"/>
      <c r="B54" s="130"/>
      <c r="C54" s="135"/>
      <c r="D54" s="135"/>
      <c r="E54" s="135"/>
      <c r="F54" s="135"/>
      <c r="G54" s="135"/>
      <c r="H54" s="136"/>
      <c r="I54" s="137"/>
      <c r="J54" s="137"/>
      <c r="L54" s="133"/>
      <c r="M54" s="133"/>
      <c r="N54" s="133"/>
      <c r="O54" s="133"/>
      <c r="P54" s="128"/>
      <c r="Q54" s="125"/>
      <c r="R54" s="125"/>
      <c r="S54" s="125"/>
    </row>
    <row r="55" spans="1:19" s="161" customFormat="1" ht="12" customHeight="1">
      <c r="A55" s="134"/>
      <c r="B55" s="130"/>
      <c r="C55" s="135"/>
      <c r="D55" s="135"/>
      <c r="E55" s="135"/>
      <c r="F55" s="135"/>
      <c r="G55" s="135"/>
      <c r="H55" s="136"/>
      <c r="I55" s="137"/>
      <c r="J55" s="137"/>
      <c r="L55" s="133"/>
      <c r="M55" s="133"/>
      <c r="N55" s="133"/>
      <c r="O55" s="133"/>
      <c r="P55" s="128"/>
      <c r="Q55" s="125"/>
      <c r="R55" s="125"/>
      <c r="S55" s="125"/>
    </row>
    <row r="56" spans="1:19" s="161" customFormat="1" ht="12" customHeight="1">
      <c r="A56" s="134"/>
      <c r="B56" s="130"/>
      <c r="C56" s="135"/>
      <c r="D56" s="135"/>
      <c r="E56" s="135"/>
      <c r="F56" s="135"/>
      <c r="G56" s="135"/>
      <c r="H56" s="136"/>
      <c r="I56" s="137"/>
      <c r="J56" s="137"/>
      <c r="L56" s="133"/>
      <c r="M56" s="133"/>
      <c r="N56" s="133"/>
      <c r="O56" s="133"/>
      <c r="P56" s="128"/>
      <c r="Q56" s="125"/>
      <c r="R56" s="125"/>
      <c r="S56" s="125"/>
    </row>
    <row r="57" spans="1:19" s="161" customFormat="1" ht="12" customHeight="1">
      <c r="A57" s="134"/>
      <c r="B57" s="130"/>
      <c r="C57" s="135"/>
      <c r="D57" s="135"/>
      <c r="E57" s="135"/>
      <c r="F57" s="135"/>
      <c r="G57" s="135"/>
      <c r="H57" s="136"/>
      <c r="I57" s="137"/>
      <c r="J57" s="137"/>
      <c r="L57" s="133"/>
      <c r="M57" s="133"/>
      <c r="N57" s="133"/>
      <c r="O57" s="133"/>
      <c r="P57" s="128"/>
      <c r="Q57" s="125"/>
      <c r="R57" s="125"/>
      <c r="S57" s="125"/>
    </row>
    <row r="58" spans="1:19" s="161" customFormat="1" ht="12" customHeight="1">
      <c r="A58" s="134"/>
      <c r="B58" s="130"/>
      <c r="C58" s="135"/>
      <c r="D58" s="135"/>
      <c r="E58" s="135"/>
      <c r="F58" s="135"/>
      <c r="G58" s="135"/>
      <c r="H58" s="136"/>
      <c r="I58" s="137"/>
      <c r="J58" s="137"/>
      <c r="L58" s="133"/>
      <c r="M58" s="133"/>
      <c r="N58" s="133"/>
      <c r="O58" s="133"/>
      <c r="P58" s="128"/>
      <c r="Q58" s="125"/>
      <c r="R58" s="125"/>
      <c r="S58" s="125"/>
    </row>
    <row r="59" spans="1:19" s="161" customFormat="1" ht="12" customHeight="1">
      <c r="A59" s="134"/>
      <c r="B59" s="130"/>
      <c r="C59" s="135"/>
      <c r="D59" s="135"/>
      <c r="E59" s="135"/>
      <c r="F59" s="135"/>
      <c r="G59" s="135"/>
      <c r="H59" s="136"/>
      <c r="I59" s="137"/>
      <c r="J59" s="137"/>
      <c r="L59" s="133"/>
      <c r="M59" s="133"/>
      <c r="N59" s="133"/>
      <c r="O59" s="133"/>
      <c r="P59" s="128"/>
      <c r="Q59" s="125"/>
      <c r="R59" s="125"/>
      <c r="S59" s="125"/>
    </row>
    <row r="60" spans="1:19" s="161" customFormat="1" ht="12" customHeight="1">
      <c r="A60" s="134"/>
      <c r="B60" s="130"/>
      <c r="C60" s="135"/>
      <c r="D60" s="135"/>
      <c r="E60" s="135"/>
      <c r="F60" s="135"/>
      <c r="G60" s="135"/>
      <c r="H60" s="136"/>
      <c r="I60" s="137"/>
      <c r="J60" s="137"/>
      <c r="L60" s="133"/>
      <c r="M60" s="133"/>
      <c r="N60" s="133"/>
      <c r="O60" s="133"/>
      <c r="P60" s="128"/>
      <c r="Q60" s="125"/>
      <c r="R60" s="125"/>
      <c r="S60" s="125"/>
    </row>
    <row r="61" spans="1:19" s="161" customFormat="1" ht="12" customHeight="1">
      <c r="A61" s="134"/>
      <c r="B61" s="130"/>
      <c r="C61" s="135"/>
      <c r="D61" s="135"/>
      <c r="E61" s="135"/>
      <c r="F61" s="135"/>
      <c r="G61" s="135"/>
      <c r="H61" s="136"/>
      <c r="I61" s="137"/>
      <c r="J61" s="137"/>
      <c r="L61" s="133"/>
      <c r="M61" s="133"/>
      <c r="N61" s="133"/>
      <c r="O61" s="133"/>
      <c r="P61" s="128"/>
      <c r="Q61" s="125"/>
      <c r="R61" s="125"/>
      <c r="S61" s="125"/>
    </row>
    <row r="62" spans="1:19" s="161" customFormat="1" ht="12" customHeight="1">
      <c r="A62" s="134"/>
      <c r="B62" s="130"/>
      <c r="C62" s="135"/>
      <c r="D62" s="135"/>
      <c r="E62" s="135"/>
      <c r="F62" s="135"/>
      <c r="G62" s="135"/>
      <c r="H62" s="136"/>
      <c r="I62" s="137"/>
      <c r="J62" s="137"/>
      <c r="L62" s="133"/>
      <c r="M62" s="133"/>
      <c r="N62" s="133"/>
      <c r="O62" s="133"/>
      <c r="P62" s="128"/>
      <c r="Q62" s="125"/>
      <c r="R62" s="125"/>
      <c r="S62" s="125"/>
    </row>
    <row r="63" spans="1:19" s="161" customFormat="1" ht="12" customHeight="1">
      <c r="A63" s="134"/>
      <c r="B63" s="130"/>
      <c r="C63" s="135"/>
      <c r="D63" s="135"/>
      <c r="E63" s="135"/>
      <c r="F63" s="135"/>
      <c r="G63" s="135"/>
      <c r="H63" s="136"/>
      <c r="I63" s="137"/>
      <c r="J63" s="137"/>
      <c r="L63" s="133"/>
      <c r="M63" s="133"/>
      <c r="N63" s="133"/>
      <c r="O63" s="133"/>
      <c r="P63" s="128"/>
      <c r="Q63" s="125"/>
      <c r="R63" s="125"/>
      <c r="S63" s="125"/>
    </row>
    <row r="64" spans="1:19" s="161" customFormat="1" ht="12" customHeight="1">
      <c r="A64" s="134"/>
      <c r="B64" s="130"/>
      <c r="C64" s="135"/>
      <c r="D64" s="135"/>
      <c r="E64" s="135"/>
      <c r="F64" s="135"/>
      <c r="G64" s="135"/>
      <c r="H64" s="136"/>
      <c r="I64" s="137"/>
      <c r="J64" s="137"/>
      <c r="L64" s="133"/>
      <c r="M64" s="133"/>
      <c r="N64" s="133"/>
      <c r="O64" s="133"/>
      <c r="P64" s="128"/>
      <c r="Q64" s="125"/>
      <c r="R64" s="125"/>
      <c r="S64" s="125"/>
    </row>
    <row r="65" spans="1:19" s="161" customFormat="1" ht="12" customHeight="1">
      <c r="A65" s="134"/>
      <c r="B65" s="130"/>
      <c r="C65" s="135"/>
      <c r="D65" s="135"/>
      <c r="E65" s="135"/>
      <c r="F65" s="135"/>
      <c r="G65" s="135"/>
      <c r="H65" s="136"/>
      <c r="I65" s="137"/>
      <c r="J65" s="137"/>
      <c r="L65" s="133"/>
      <c r="M65" s="133"/>
      <c r="N65" s="133"/>
      <c r="O65" s="133"/>
      <c r="P65" s="128"/>
      <c r="Q65" s="125"/>
      <c r="R65" s="125"/>
      <c r="S65" s="125"/>
    </row>
    <row r="66" spans="1:19" s="161" customFormat="1" ht="12" customHeight="1">
      <c r="A66" s="134"/>
      <c r="B66" s="130"/>
      <c r="C66" s="135"/>
      <c r="D66" s="135"/>
      <c r="E66" s="135"/>
      <c r="F66" s="135"/>
      <c r="G66" s="135"/>
      <c r="H66" s="136"/>
      <c r="I66" s="137"/>
      <c r="J66" s="137"/>
      <c r="L66" s="133"/>
      <c r="M66" s="133"/>
      <c r="N66" s="133"/>
      <c r="O66" s="133"/>
      <c r="P66" s="128"/>
      <c r="Q66" s="125"/>
      <c r="R66" s="125"/>
      <c r="S66" s="125"/>
    </row>
    <row r="67" spans="1:19" s="161" customFormat="1" ht="12" customHeight="1">
      <c r="A67" s="134"/>
      <c r="B67" s="130"/>
      <c r="C67" s="135"/>
      <c r="D67" s="135"/>
      <c r="E67" s="135"/>
      <c r="F67" s="135"/>
      <c r="G67" s="135"/>
      <c r="H67" s="136"/>
      <c r="I67" s="137"/>
      <c r="J67" s="137"/>
      <c r="L67" s="133"/>
      <c r="M67" s="133"/>
      <c r="N67" s="133"/>
      <c r="O67" s="133"/>
      <c r="P67" s="128"/>
      <c r="Q67" s="125"/>
      <c r="R67" s="125"/>
      <c r="S67" s="125"/>
    </row>
    <row r="68" spans="1:19" s="161" customFormat="1" ht="12" customHeight="1">
      <c r="A68" s="134"/>
      <c r="B68" s="130"/>
      <c r="C68" s="135"/>
      <c r="D68" s="135"/>
      <c r="E68" s="135"/>
      <c r="F68" s="135"/>
      <c r="G68" s="135"/>
      <c r="H68" s="136"/>
      <c r="I68" s="137"/>
      <c r="J68" s="137"/>
      <c r="L68" s="133"/>
      <c r="M68" s="133"/>
      <c r="N68" s="133"/>
      <c r="O68" s="133"/>
      <c r="P68" s="128"/>
      <c r="Q68" s="125"/>
      <c r="R68" s="125"/>
      <c r="S68" s="125"/>
    </row>
    <row r="69" spans="1:19" s="161" customFormat="1" ht="12" customHeight="1">
      <c r="A69" s="134"/>
      <c r="B69" s="130"/>
      <c r="C69" s="135"/>
      <c r="D69" s="135"/>
      <c r="E69" s="135"/>
      <c r="F69" s="135"/>
      <c r="G69" s="135"/>
      <c r="H69" s="136"/>
      <c r="I69" s="137"/>
      <c r="J69" s="137"/>
      <c r="L69" s="133"/>
      <c r="M69" s="133"/>
      <c r="N69" s="133"/>
      <c r="O69" s="133"/>
      <c r="P69" s="128"/>
      <c r="Q69" s="125"/>
      <c r="R69" s="125"/>
      <c r="S69" s="125"/>
    </row>
    <row r="70" spans="1:19" s="161" customFormat="1" ht="12" customHeight="1">
      <c r="A70" s="134"/>
      <c r="B70" s="130"/>
      <c r="C70" s="135"/>
      <c r="D70" s="135"/>
      <c r="E70" s="135"/>
      <c r="F70" s="135"/>
      <c r="G70" s="135"/>
      <c r="H70" s="136"/>
      <c r="I70" s="137"/>
      <c r="J70" s="137"/>
      <c r="L70" s="133"/>
      <c r="M70" s="133"/>
      <c r="N70" s="133"/>
      <c r="O70" s="133"/>
      <c r="P70" s="128"/>
      <c r="Q70" s="125"/>
      <c r="R70" s="125"/>
      <c r="S70" s="125"/>
    </row>
    <row r="71" spans="1:19" s="161" customFormat="1" ht="12" customHeight="1">
      <c r="A71" s="134"/>
      <c r="B71" s="130"/>
      <c r="C71" s="135"/>
      <c r="D71" s="135"/>
      <c r="E71" s="135"/>
      <c r="F71" s="135"/>
      <c r="G71" s="135"/>
      <c r="H71" s="136"/>
      <c r="I71" s="137"/>
      <c r="J71" s="137"/>
      <c r="L71" s="133"/>
      <c r="M71" s="133"/>
      <c r="N71" s="133"/>
      <c r="O71" s="133"/>
      <c r="P71" s="128"/>
      <c r="Q71" s="125"/>
      <c r="R71" s="125"/>
      <c r="S71" s="125"/>
    </row>
    <row r="72" spans="1:19" s="161" customFormat="1" ht="12" customHeight="1">
      <c r="A72" s="134"/>
      <c r="B72" s="130"/>
      <c r="C72" s="135"/>
      <c r="D72" s="135"/>
      <c r="E72" s="135"/>
      <c r="F72" s="135"/>
      <c r="G72" s="135"/>
      <c r="H72" s="136"/>
      <c r="I72" s="137"/>
      <c r="J72" s="137"/>
      <c r="L72" s="133"/>
      <c r="M72" s="133"/>
      <c r="N72" s="133"/>
      <c r="O72" s="133"/>
      <c r="P72" s="128"/>
      <c r="Q72" s="125"/>
      <c r="R72" s="125"/>
      <c r="S72" s="125"/>
    </row>
    <row r="73" spans="1:19" s="161" customFormat="1" ht="12" customHeight="1">
      <c r="A73" s="134"/>
      <c r="B73" s="130"/>
      <c r="C73" s="135"/>
      <c r="D73" s="135"/>
      <c r="E73" s="135"/>
      <c r="F73" s="135"/>
      <c r="G73" s="135"/>
      <c r="H73" s="136"/>
      <c r="I73" s="137"/>
      <c r="J73" s="137"/>
      <c r="L73" s="133"/>
      <c r="M73" s="133"/>
      <c r="N73" s="133"/>
      <c r="O73" s="133"/>
      <c r="P73" s="128"/>
      <c r="Q73" s="125"/>
      <c r="R73" s="125"/>
      <c r="S73" s="125"/>
    </row>
    <row r="74" spans="1:19" s="161" customFormat="1" ht="12" customHeight="1">
      <c r="A74" s="134"/>
      <c r="B74" s="130"/>
      <c r="C74" s="135"/>
      <c r="D74" s="135"/>
      <c r="E74" s="135"/>
      <c r="F74" s="135"/>
      <c r="G74" s="135"/>
      <c r="H74" s="136"/>
      <c r="I74" s="137"/>
      <c r="J74" s="137"/>
      <c r="L74" s="133"/>
      <c r="M74" s="133"/>
      <c r="N74" s="133"/>
      <c r="O74" s="133"/>
      <c r="P74" s="128"/>
      <c r="Q74" s="125"/>
      <c r="R74" s="125"/>
      <c r="S74" s="125"/>
    </row>
    <row r="75" spans="1:19" s="161" customFormat="1" ht="12" customHeight="1">
      <c r="A75" s="134"/>
      <c r="B75" s="130"/>
      <c r="C75" s="135"/>
      <c r="D75" s="135"/>
      <c r="E75" s="135"/>
      <c r="F75" s="135"/>
      <c r="G75" s="135"/>
      <c r="H75" s="136"/>
      <c r="I75" s="137"/>
      <c r="J75" s="137"/>
      <c r="L75" s="133"/>
      <c r="M75" s="133"/>
      <c r="N75" s="133"/>
      <c r="O75" s="133"/>
      <c r="P75" s="128"/>
      <c r="Q75" s="125"/>
      <c r="R75" s="125"/>
      <c r="S75" s="125"/>
    </row>
    <row r="76" spans="1:19" s="161" customFormat="1" ht="12" customHeight="1">
      <c r="A76" s="134"/>
      <c r="B76" s="130"/>
      <c r="C76" s="135"/>
      <c r="D76" s="135"/>
      <c r="E76" s="135"/>
      <c r="F76" s="135"/>
      <c r="G76" s="135"/>
      <c r="H76" s="136"/>
      <c r="I76" s="137"/>
      <c r="J76" s="137"/>
      <c r="L76" s="133"/>
      <c r="M76" s="133"/>
      <c r="N76" s="133"/>
      <c r="O76" s="133"/>
      <c r="P76" s="128"/>
      <c r="Q76" s="125"/>
      <c r="R76" s="125"/>
      <c r="S76" s="125"/>
    </row>
    <row r="77" spans="1:19" s="161" customFormat="1" ht="12" customHeight="1">
      <c r="A77" s="134"/>
      <c r="B77" s="130"/>
      <c r="C77" s="135"/>
      <c r="D77" s="135"/>
      <c r="E77" s="135"/>
      <c r="F77" s="135"/>
      <c r="G77" s="135"/>
      <c r="H77" s="136"/>
      <c r="I77" s="137"/>
      <c r="J77" s="137"/>
      <c r="L77" s="133"/>
      <c r="M77" s="133"/>
      <c r="N77" s="133"/>
      <c r="O77" s="133"/>
      <c r="P77" s="128"/>
      <c r="Q77" s="125"/>
      <c r="R77" s="125"/>
      <c r="S77" s="125"/>
    </row>
    <row r="78" spans="1:19" s="161" customFormat="1" ht="12" customHeight="1">
      <c r="A78" s="134"/>
      <c r="B78" s="130"/>
      <c r="C78" s="135"/>
      <c r="D78" s="135"/>
      <c r="E78" s="135"/>
      <c r="F78" s="135"/>
      <c r="G78" s="135"/>
      <c r="H78" s="136"/>
      <c r="I78" s="137"/>
      <c r="J78" s="137"/>
      <c r="L78" s="133"/>
      <c r="M78" s="133"/>
      <c r="N78" s="133"/>
      <c r="O78" s="133"/>
      <c r="P78" s="128"/>
      <c r="Q78" s="125"/>
      <c r="R78" s="125"/>
      <c r="S78" s="125"/>
    </row>
    <row r="79" spans="1:19" s="161" customFormat="1" ht="12" customHeight="1">
      <c r="A79" s="134"/>
      <c r="B79" s="130"/>
      <c r="C79" s="135"/>
      <c r="D79" s="135"/>
      <c r="E79" s="135"/>
      <c r="F79" s="135"/>
      <c r="G79" s="135"/>
      <c r="H79" s="136"/>
      <c r="I79" s="137"/>
      <c r="J79" s="137"/>
      <c r="L79" s="133"/>
      <c r="M79" s="133"/>
      <c r="N79" s="133"/>
      <c r="O79" s="133"/>
      <c r="P79" s="128"/>
      <c r="Q79" s="125"/>
      <c r="R79" s="125"/>
      <c r="S79" s="125"/>
    </row>
    <row r="80" spans="1:19" s="161" customFormat="1" ht="12" customHeight="1">
      <c r="A80" s="134"/>
      <c r="B80" s="130"/>
      <c r="C80" s="135"/>
      <c r="D80" s="135"/>
      <c r="E80" s="135"/>
      <c r="F80" s="135"/>
      <c r="G80" s="135"/>
      <c r="H80" s="136"/>
      <c r="I80" s="137"/>
      <c r="J80" s="137"/>
      <c r="L80" s="133"/>
      <c r="M80" s="133"/>
      <c r="N80" s="133"/>
      <c r="O80" s="133"/>
      <c r="P80" s="128"/>
      <c r="Q80" s="125"/>
      <c r="R80" s="125"/>
      <c r="S80" s="125"/>
    </row>
    <row r="81" spans="1:19" s="161" customFormat="1" ht="12" customHeight="1">
      <c r="A81" s="134"/>
      <c r="B81" s="130"/>
      <c r="C81" s="135"/>
      <c r="D81" s="135"/>
      <c r="E81" s="135"/>
      <c r="F81" s="135"/>
      <c r="G81" s="135"/>
      <c r="H81" s="136"/>
      <c r="I81" s="137"/>
      <c r="J81" s="137"/>
      <c r="L81" s="133"/>
      <c r="M81" s="133"/>
      <c r="N81" s="133"/>
      <c r="O81" s="133"/>
      <c r="P81" s="128"/>
      <c r="Q81" s="125"/>
      <c r="R81" s="125"/>
      <c r="S81" s="125"/>
    </row>
    <row r="82" spans="1:19" s="161" customFormat="1" ht="12" customHeight="1">
      <c r="A82" s="134"/>
      <c r="B82" s="130"/>
      <c r="C82" s="135"/>
      <c r="D82" s="135"/>
      <c r="E82" s="135"/>
      <c r="F82" s="135"/>
      <c r="G82" s="135"/>
      <c r="H82" s="136"/>
      <c r="I82" s="137"/>
      <c r="J82" s="137"/>
      <c r="L82" s="133"/>
      <c r="M82" s="133"/>
      <c r="N82" s="133"/>
      <c r="O82" s="133"/>
      <c r="P82" s="128"/>
      <c r="Q82" s="125"/>
      <c r="R82" s="125"/>
      <c r="S82" s="125"/>
    </row>
    <row r="83" spans="1:19" s="161" customFormat="1" ht="12" customHeight="1">
      <c r="A83" s="134"/>
      <c r="B83" s="130"/>
      <c r="C83" s="135"/>
      <c r="D83" s="135"/>
      <c r="E83" s="135"/>
      <c r="F83" s="135"/>
      <c r="G83" s="135"/>
      <c r="H83" s="136"/>
      <c r="I83" s="137"/>
      <c r="J83" s="137"/>
      <c r="L83" s="133"/>
      <c r="M83" s="133"/>
      <c r="N83" s="133"/>
      <c r="O83" s="133"/>
      <c r="P83" s="128"/>
      <c r="Q83" s="125"/>
      <c r="R83" s="125"/>
      <c r="S83" s="125"/>
    </row>
    <row r="84" spans="1:19" s="161" customFormat="1" ht="12" customHeight="1">
      <c r="A84" s="134"/>
      <c r="B84" s="130"/>
      <c r="C84" s="135"/>
      <c r="D84" s="135"/>
      <c r="E84" s="135"/>
      <c r="F84" s="135"/>
      <c r="G84" s="135"/>
      <c r="H84" s="136"/>
      <c r="I84" s="137"/>
      <c r="J84" s="137"/>
      <c r="L84" s="133"/>
      <c r="M84" s="133"/>
      <c r="N84" s="133"/>
      <c r="O84" s="133"/>
      <c r="P84" s="128"/>
      <c r="Q84" s="125"/>
      <c r="R84" s="125"/>
      <c r="S84" s="125"/>
    </row>
    <row r="85" spans="1:19" s="161" customFormat="1" ht="12" customHeight="1">
      <c r="A85" s="134"/>
      <c r="B85" s="130"/>
      <c r="C85" s="135"/>
      <c r="D85" s="135"/>
      <c r="E85" s="135"/>
      <c r="F85" s="135"/>
      <c r="G85" s="135"/>
      <c r="H85" s="136"/>
      <c r="I85" s="137"/>
      <c r="J85" s="137"/>
      <c r="L85" s="133"/>
      <c r="M85" s="133"/>
      <c r="N85" s="133"/>
      <c r="O85" s="133"/>
      <c r="P85" s="128"/>
      <c r="Q85" s="125"/>
      <c r="R85" s="125"/>
      <c r="S85" s="125"/>
    </row>
    <row r="86" spans="1:19" s="161" customFormat="1" ht="12" customHeight="1">
      <c r="A86" s="134"/>
      <c r="B86" s="130"/>
      <c r="C86" s="135"/>
      <c r="D86" s="135"/>
      <c r="E86" s="135"/>
      <c r="F86" s="135"/>
      <c r="G86" s="135"/>
      <c r="H86" s="136"/>
      <c r="I86" s="137"/>
      <c r="J86" s="137"/>
      <c r="L86" s="133"/>
      <c r="M86" s="133"/>
      <c r="N86" s="133"/>
      <c r="O86" s="133"/>
      <c r="P86" s="128"/>
      <c r="Q86" s="125"/>
      <c r="R86" s="125"/>
      <c r="S86" s="125"/>
    </row>
    <row r="87" spans="1:19" s="161" customFormat="1" ht="12" customHeight="1">
      <c r="A87" s="134"/>
      <c r="B87" s="130"/>
      <c r="C87" s="135"/>
      <c r="D87" s="135"/>
      <c r="E87" s="135"/>
      <c r="F87" s="135"/>
      <c r="G87" s="135"/>
      <c r="H87" s="136"/>
      <c r="I87" s="137"/>
      <c r="J87" s="137"/>
      <c r="L87" s="133"/>
      <c r="M87" s="133"/>
      <c r="N87" s="133"/>
      <c r="O87" s="133"/>
      <c r="P87" s="128"/>
      <c r="Q87" s="125"/>
      <c r="R87" s="125"/>
      <c r="S87" s="125"/>
    </row>
    <row r="88" spans="1:19" s="161" customFormat="1" ht="12" customHeight="1">
      <c r="A88" s="134"/>
      <c r="B88" s="130"/>
      <c r="C88" s="135"/>
      <c r="D88" s="135"/>
      <c r="E88" s="135"/>
      <c r="F88" s="135"/>
      <c r="G88" s="135"/>
      <c r="H88" s="136"/>
      <c r="I88" s="137"/>
      <c r="J88" s="137"/>
      <c r="L88" s="133"/>
      <c r="M88" s="133"/>
      <c r="N88" s="133"/>
      <c r="O88" s="133"/>
      <c r="P88" s="128"/>
      <c r="Q88" s="125"/>
      <c r="R88" s="125"/>
      <c r="S88" s="125"/>
    </row>
    <row r="89" spans="1:19" s="161" customFormat="1" ht="12" customHeight="1">
      <c r="A89" s="134"/>
      <c r="B89" s="130"/>
      <c r="C89" s="135"/>
      <c r="D89" s="135"/>
      <c r="E89" s="135"/>
      <c r="F89" s="135"/>
      <c r="G89" s="135"/>
      <c r="H89" s="136"/>
      <c r="I89" s="137"/>
      <c r="J89" s="137"/>
      <c r="L89" s="133"/>
      <c r="M89" s="133"/>
      <c r="N89" s="133"/>
      <c r="O89" s="133"/>
      <c r="P89" s="128"/>
      <c r="Q89" s="125"/>
      <c r="R89" s="125"/>
      <c r="S89" s="125"/>
    </row>
    <row r="90" spans="1:19" s="161" customFormat="1" ht="12" customHeight="1">
      <c r="A90" s="134"/>
      <c r="B90" s="130"/>
      <c r="C90" s="135"/>
      <c r="D90" s="135"/>
      <c r="E90" s="135"/>
      <c r="F90" s="135"/>
      <c r="G90" s="135"/>
      <c r="H90" s="136"/>
      <c r="I90" s="137"/>
      <c r="J90" s="137"/>
      <c r="L90" s="133"/>
      <c r="M90" s="133"/>
      <c r="N90" s="133"/>
      <c r="O90" s="133"/>
      <c r="P90" s="128"/>
      <c r="Q90" s="125"/>
      <c r="R90" s="125"/>
      <c r="S90" s="125"/>
    </row>
    <row r="91" spans="1:19" s="161" customFormat="1" ht="12" customHeight="1">
      <c r="A91" s="134"/>
      <c r="B91" s="130"/>
      <c r="C91" s="135"/>
      <c r="D91" s="135"/>
      <c r="E91" s="135"/>
      <c r="F91" s="135"/>
      <c r="G91" s="135"/>
      <c r="H91" s="136"/>
      <c r="I91" s="137"/>
      <c r="J91" s="137"/>
      <c r="L91" s="133"/>
      <c r="M91" s="133"/>
      <c r="N91" s="133"/>
      <c r="O91" s="133"/>
      <c r="P91" s="128"/>
      <c r="Q91" s="125"/>
      <c r="R91" s="125"/>
      <c r="S91" s="125"/>
    </row>
    <row r="92" spans="1:19" s="161" customFormat="1" ht="12" customHeight="1">
      <c r="A92" s="134"/>
      <c r="B92" s="130"/>
      <c r="C92" s="135"/>
      <c r="D92" s="135"/>
      <c r="E92" s="135"/>
      <c r="F92" s="135"/>
      <c r="G92" s="135"/>
      <c r="H92" s="136"/>
      <c r="I92" s="137"/>
      <c r="J92" s="137"/>
      <c r="L92" s="133"/>
      <c r="M92" s="133"/>
      <c r="N92" s="133"/>
      <c r="O92" s="133"/>
      <c r="P92" s="128"/>
      <c r="Q92" s="125"/>
      <c r="R92" s="125"/>
      <c r="S92" s="125"/>
    </row>
    <row r="93" spans="1:19" s="161" customFormat="1" ht="12" customHeight="1">
      <c r="A93" s="134"/>
      <c r="B93" s="130"/>
      <c r="C93" s="135"/>
      <c r="D93" s="135"/>
      <c r="E93" s="135"/>
      <c r="F93" s="135"/>
      <c r="G93" s="135"/>
      <c r="H93" s="136"/>
      <c r="I93" s="137"/>
      <c r="J93" s="137"/>
      <c r="L93" s="133"/>
      <c r="M93" s="133"/>
      <c r="N93" s="133"/>
      <c r="O93" s="133"/>
      <c r="P93" s="128"/>
      <c r="Q93" s="125"/>
      <c r="R93" s="125"/>
      <c r="S93" s="125"/>
    </row>
    <row r="94" spans="1:19" s="161" customFormat="1" ht="12" customHeight="1">
      <c r="A94" s="134"/>
      <c r="B94" s="130"/>
      <c r="C94" s="135"/>
      <c r="D94" s="135"/>
      <c r="E94" s="135"/>
      <c r="F94" s="135"/>
      <c r="G94" s="135"/>
      <c r="H94" s="136"/>
      <c r="I94" s="137"/>
      <c r="J94" s="137"/>
      <c r="L94" s="133"/>
      <c r="M94" s="133"/>
      <c r="N94" s="133"/>
      <c r="O94" s="133"/>
      <c r="P94" s="128"/>
      <c r="Q94" s="125"/>
      <c r="R94" s="125"/>
      <c r="S94" s="125"/>
    </row>
    <row r="95" spans="1:19" s="161" customFormat="1" ht="12" customHeight="1">
      <c r="A95" s="134"/>
      <c r="B95" s="130"/>
      <c r="C95" s="135"/>
      <c r="D95" s="135"/>
      <c r="E95" s="135"/>
      <c r="F95" s="135"/>
      <c r="G95" s="135"/>
      <c r="H95" s="136"/>
      <c r="I95" s="137"/>
      <c r="J95" s="137"/>
      <c r="L95" s="133"/>
      <c r="M95" s="133"/>
      <c r="N95" s="133"/>
      <c r="O95" s="133"/>
      <c r="P95" s="128"/>
      <c r="Q95" s="125"/>
      <c r="R95" s="125"/>
      <c r="S95" s="125"/>
    </row>
    <row r="96" spans="1:19" s="161" customFormat="1" ht="12" customHeight="1">
      <c r="A96" s="134"/>
      <c r="B96" s="130"/>
      <c r="C96" s="135"/>
      <c r="D96" s="135"/>
      <c r="E96" s="135"/>
      <c r="F96" s="135"/>
      <c r="G96" s="135"/>
      <c r="H96" s="136"/>
      <c r="I96" s="137"/>
      <c r="J96" s="137"/>
      <c r="L96" s="133"/>
      <c r="M96" s="133"/>
      <c r="N96" s="133"/>
      <c r="O96" s="133"/>
      <c r="P96" s="128"/>
      <c r="Q96" s="125"/>
      <c r="R96" s="125"/>
      <c r="S96" s="125"/>
    </row>
    <row r="97" spans="1:19" s="161" customFormat="1" ht="12" customHeight="1">
      <c r="A97" s="134"/>
      <c r="B97" s="130"/>
      <c r="C97" s="135"/>
      <c r="D97" s="135"/>
      <c r="E97" s="135"/>
      <c r="F97" s="135"/>
      <c r="G97" s="135"/>
      <c r="H97" s="136"/>
      <c r="I97" s="137"/>
      <c r="J97" s="137"/>
      <c r="L97" s="133"/>
      <c r="M97" s="133"/>
      <c r="N97" s="133"/>
      <c r="O97" s="133"/>
      <c r="P97" s="128"/>
      <c r="Q97" s="125"/>
      <c r="R97" s="125"/>
      <c r="S97" s="125"/>
    </row>
    <row r="98" spans="1:19" s="161" customFormat="1" ht="12" customHeight="1">
      <c r="A98" s="134"/>
      <c r="B98" s="130"/>
      <c r="C98" s="135"/>
      <c r="D98" s="135"/>
      <c r="E98" s="135"/>
      <c r="F98" s="135"/>
      <c r="G98" s="135"/>
      <c r="H98" s="136"/>
      <c r="I98" s="137"/>
      <c r="J98" s="137"/>
      <c r="L98" s="133"/>
      <c r="M98" s="133"/>
      <c r="N98" s="133"/>
      <c r="O98" s="133"/>
      <c r="P98" s="128"/>
      <c r="Q98" s="125"/>
      <c r="R98" s="125"/>
      <c r="S98" s="125"/>
    </row>
    <row r="99" spans="1:19" s="161" customFormat="1" ht="12" customHeight="1">
      <c r="A99" s="134"/>
      <c r="B99" s="130"/>
      <c r="C99" s="135"/>
      <c r="D99" s="135"/>
      <c r="E99" s="135"/>
      <c r="F99" s="135"/>
      <c r="G99" s="135"/>
      <c r="H99" s="136"/>
      <c r="I99" s="137"/>
      <c r="J99" s="137"/>
      <c r="L99" s="133"/>
      <c r="M99" s="133"/>
      <c r="N99" s="133"/>
      <c r="O99" s="133"/>
      <c r="P99" s="128"/>
      <c r="Q99" s="125"/>
      <c r="R99" s="125"/>
      <c r="S99" s="125"/>
    </row>
    <row r="100" spans="1:19" s="161" customFormat="1" ht="12" customHeight="1">
      <c r="A100" s="134"/>
      <c r="B100" s="130"/>
      <c r="C100" s="135"/>
      <c r="D100" s="135"/>
      <c r="E100" s="135"/>
      <c r="F100" s="135"/>
      <c r="G100" s="135"/>
      <c r="H100" s="136"/>
      <c r="I100" s="137"/>
      <c r="J100" s="137"/>
      <c r="L100" s="133"/>
      <c r="M100" s="133"/>
      <c r="N100" s="133"/>
      <c r="O100" s="133"/>
      <c r="P100" s="128"/>
      <c r="Q100" s="125"/>
      <c r="R100" s="125"/>
      <c r="S100" s="125"/>
    </row>
    <row r="101" spans="1:19" s="161" customFormat="1" ht="12" customHeight="1">
      <c r="A101" s="134"/>
      <c r="B101" s="130"/>
      <c r="C101" s="135"/>
      <c r="D101" s="135"/>
      <c r="E101" s="135"/>
      <c r="F101" s="135"/>
      <c r="G101" s="135"/>
      <c r="H101" s="136"/>
      <c r="I101" s="137"/>
      <c r="J101" s="137"/>
      <c r="L101" s="133"/>
      <c r="M101" s="133"/>
      <c r="N101" s="133"/>
      <c r="O101" s="133"/>
      <c r="P101" s="128"/>
      <c r="Q101" s="125"/>
      <c r="R101" s="125"/>
      <c r="S101" s="125"/>
    </row>
    <row r="102" spans="1:19" s="161" customFormat="1" ht="12" customHeight="1">
      <c r="A102" s="134"/>
      <c r="B102" s="130"/>
      <c r="C102" s="135"/>
      <c r="D102" s="135"/>
      <c r="E102" s="135"/>
      <c r="F102" s="135"/>
      <c r="G102" s="135"/>
      <c r="H102" s="136"/>
      <c r="I102" s="137"/>
      <c r="J102" s="137"/>
      <c r="L102" s="133"/>
      <c r="M102" s="133"/>
      <c r="N102" s="133"/>
      <c r="O102" s="133"/>
      <c r="P102" s="128"/>
      <c r="Q102" s="125"/>
      <c r="R102" s="125"/>
      <c r="S102" s="125"/>
    </row>
    <row r="103" spans="1:19" s="161" customFormat="1" ht="12" customHeight="1">
      <c r="A103" s="134"/>
      <c r="B103" s="130"/>
      <c r="C103" s="135"/>
      <c r="D103" s="135"/>
      <c r="E103" s="135"/>
      <c r="F103" s="135"/>
      <c r="G103" s="135"/>
      <c r="H103" s="136"/>
      <c r="I103" s="137"/>
      <c r="J103" s="137"/>
      <c r="L103" s="133"/>
      <c r="M103" s="133"/>
      <c r="N103" s="133"/>
      <c r="O103" s="133"/>
      <c r="P103" s="128"/>
      <c r="Q103" s="125"/>
      <c r="R103" s="125"/>
      <c r="S103" s="125"/>
    </row>
    <row r="104" spans="1:19" s="161" customFormat="1" ht="12" customHeight="1">
      <c r="A104" s="134"/>
      <c r="B104" s="130"/>
      <c r="C104" s="135"/>
      <c r="D104" s="135"/>
      <c r="E104" s="135"/>
      <c r="F104" s="135"/>
      <c r="G104" s="135"/>
      <c r="H104" s="136"/>
      <c r="I104" s="137"/>
      <c r="J104" s="137"/>
      <c r="L104" s="133"/>
      <c r="M104" s="133"/>
      <c r="N104" s="133"/>
      <c r="O104" s="133"/>
      <c r="P104" s="128"/>
      <c r="Q104" s="125"/>
      <c r="R104" s="125"/>
      <c r="S104" s="125"/>
    </row>
    <row r="105" spans="1:19" s="161" customFormat="1" ht="12" customHeight="1">
      <c r="A105" s="134"/>
      <c r="B105" s="130"/>
      <c r="C105" s="135"/>
      <c r="D105" s="135"/>
      <c r="E105" s="135"/>
      <c r="F105" s="135"/>
      <c r="G105" s="135"/>
      <c r="H105" s="136"/>
      <c r="I105" s="137"/>
      <c r="J105" s="137"/>
      <c r="L105" s="133"/>
      <c r="M105" s="133"/>
      <c r="N105" s="133"/>
      <c r="O105" s="133"/>
      <c r="P105" s="128"/>
      <c r="Q105" s="125"/>
      <c r="R105" s="125"/>
      <c r="S105" s="125"/>
    </row>
    <row r="106" spans="1:19" s="161" customFormat="1" ht="12" customHeight="1">
      <c r="A106" s="134"/>
      <c r="B106" s="130"/>
      <c r="C106" s="135"/>
      <c r="D106" s="135"/>
      <c r="E106" s="135"/>
      <c r="F106" s="135"/>
      <c r="G106" s="135"/>
      <c r="H106" s="136"/>
      <c r="I106" s="137"/>
      <c r="J106" s="137"/>
      <c r="L106" s="133"/>
      <c r="M106" s="133"/>
      <c r="N106" s="133"/>
      <c r="O106" s="133"/>
      <c r="P106" s="128"/>
      <c r="Q106" s="125"/>
      <c r="R106" s="125"/>
      <c r="S106" s="125"/>
    </row>
    <row r="107" spans="1:19" s="161" customFormat="1" ht="12" customHeight="1">
      <c r="A107" s="134"/>
      <c r="B107" s="130"/>
      <c r="C107" s="135"/>
      <c r="D107" s="135"/>
      <c r="E107" s="135"/>
      <c r="F107" s="135"/>
      <c r="G107" s="135"/>
      <c r="H107" s="136"/>
      <c r="I107" s="137"/>
      <c r="J107" s="137"/>
      <c r="L107" s="133"/>
      <c r="M107" s="133"/>
      <c r="N107" s="133"/>
      <c r="O107" s="133"/>
      <c r="P107" s="128"/>
      <c r="Q107" s="125"/>
      <c r="R107" s="125"/>
      <c r="S107" s="125"/>
    </row>
    <row r="108" spans="1:19" s="161" customFormat="1" ht="12" customHeight="1">
      <c r="A108" s="134"/>
      <c r="B108" s="130"/>
      <c r="C108" s="135"/>
      <c r="D108" s="135"/>
      <c r="E108" s="135"/>
      <c r="F108" s="135"/>
      <c r="G108" s="135"/>
      <c r="H108" s="136"/>
      <c r="I108" s="137"/>
      <c r="J108" s="137"/>
      <c r="L108" s="133"/>
      <c r="M108" s="133"/>
      <c r="N108" s="133"/>
      <c r="O108" s="133"/>
      <c r="P108" s="128"/>
      <c r="Q108" s="125"/>
      <c r="R108" s="125"/>
      <c r="S108" s="125"/>
    </row>
    <row r="109" spans="1:19" s="161" customFormat="1" ht="12" customHeight="1">
      <c r="A109" s="134"/>
      <c r="B109" s="130"/>
      <c r="C109" s="135"/>
      <c r="D109" s="135"/>
      <c r="E109" s="135"/>
      <c r="F109" s="135"/>
      <c r="G109" s="135"/>
      <c r="H109" s="136"/>
      <c r="I109" s="137"/>
      <c r="J109" s="137"/>
      <c r="L109" s="133"/>
      <c r="M109" s="133"/>
      <c r="N109" s="133"/>
      <c r="O109" s="133"/>
      <c r="P109" s="128"/>
      <c r="Q109" s="125"/>
      <c r="R109" s="125"/>
      <c r="S109" s="125"/>
    </row>
    <row r="110" spans="1:19" s="161" customFormat="1" ht="12" customHeight="1">
      <c r="A110" s="134"/>
      <c r="B110" s="130"/>
      <c r="C110" s="135"/>
      <c r="D110" s="135"/>
      <c r="E110" s="135"/>
      <c r="F110" s="135"/>
      <c r="G110" s="135"/>
      <c r="H110" s="136"/>
      <c r="I110" s="137"/>
      <c r="J110" s="137"/>
      <c r="L110" s="133"/>
      <c r="M110" s="133"/>
      <c r="N110" s="133"/>
      <c r="O110" s="133"/>
      <c r="P110" s="128"/>
      <c r="Q110" s="125"/>
      <c r="R110" s="125"/>
      <c r="S110" s="125"/>
    </row>
    <row r="111" spans="1:19" s="161" customFormat="1" ht="12" customHeight="1">
      <c r="A111" s="134"/>
      <c r="B111" s="130"/>
      <c r="C111" s="135"/>
      <c r="D111" s="135"/>
      <c r="E111" s="135"/>
      <c r="F111" s="135"/>
      <c r="G111" s="135"/>
      <c r="H111" s="136"/>
      <c r="I111" s="137"/>
      <c r="J111" s="137"/>
      <c r="L111" s="133"/>
      <c r="M111" s="133"/>
      <c r="N111" s="133"/>
      <c r="O111" s="133"/>
      <c r="P111" s="128"/>
      <c r="Q111" s="125"/>
      <c r="R111" s="125"/>
      <c r="S111" s="125"/>
    </row>
    <row r="112" spans="1:19" s="161" customFormat="1" ht="12" customHeight="1">
      <c r="A112" s="134"/>
      <c r="B112" s="130"/>
      <c r="C112" s="135"/>
      <c r="D112" s="135"/>
      <c r="E112" s="135"/>
      <c r="F112" s="135"/>
      <c r="G112" s="135"/>
      <c r="H112" s="136"/>
      <c r="I112" s="137"/>
      <c r="J112" s="137"/>
      <c r="L112" s="133"/>
      <c r="M112" s="133"/>
      <c r="N112" s="133"/>
      <c r="O112" s="133"/>
      <c r="P112" s="128"/>
      <c r="Q112" s="125"/>
      <c r="R112" s="125"/>
      <c r="S112" s="125"/>
    </row>
    <row r="113" spans="1:19" s="161" customFormat="1" ht="12" customHeight="1">
      <c r="A113" s="134"/>
      <c r="B113" s="130"/>
      <c r="C113" s="135"/>
      <c r="D113" s="135"/>
      <c r="E113" s="135"/>
      <c r="F113" s="135"/>
      <c r="G113" s="135"/>
      <c r="H113" s="136"/>
      <c r="I113" s="137"/>
      <c r="J113" s="137"/>
      <c r="L113" s="133"/>
      <c r="M113" s="133"/>
      <c r="N113" s="133"/>
      <c r="O113" s="133"/>
      <c r="P113" s="128"/>
      <c r="Q113" s="125"/>
      <c r="R113" s="125"/>
      <c r="S113" s="125"/>
    </row>
    <row r="114" spans="1:19" s="161" customFormat="1" ht="12" customHeight="1">
      <c r="A114" s="134"/>
      <c r="B114" s="130"/>
      <c r="C114" s="135"/>
      <c r="D114" s="135"/>
      <c r="E114" s="135"/>
      <c r="F114" s="135"/>
      <c r="G114" s="135"/>
      <c r="H114" s="136"/>
      <c r="I114" s="137"/>
      <c r="J114" s="137"/>
      <c r="L114" s="133"/>
      <c r="M114" s="133"/>
      <c r="N114" s="133"/>
      <c r="O114" s="133"/>
      <c r="P114" s="128"/>
      <c r="Q114" s="125"/>
      <c r="R114" s="125"/>
      <c r="S114" s="125"/>
    </row>
    <row r="115" spans="1:19" s="161" customFormat="1" ht="12" customHeight="1">
      <c r="A115" s="134"/>
      <c r="B115" s="130"/>
      <c r="C115" s="135"/>
      <c r="D115" s="135"/>
      <c r="E115" s="135"/>
      <c r="F115" s="135"/>
      <c r="G115" s="135"/>
      <c r="H115" s="136"/>
      <c r="I115" s="137"/>
      <c r="J115" s="137"/>
      <c r="L115" s="133"/>
      <c r="M115" s="133"/>
      <c r="N115" s="133"/>
      <c r="O115" s="133"/>
      <c r="P115" s="128"/>
      <c r="Q115" s="125"/>
      <c r="R115" s="125"/>
      <c r="S115" s="125"/>
    </row>
    <row r="116" spans="1:19" s="161" customFormat="1" ht="12" customHeight="1">
      <c r="A116" s="134"/>
      <c r="B116" s="130"/>
      <c r="C116" s="135"/>
      <c r="D116" s="135"/>
      <c r="E116" s="135"/>
      <c r="F116" s="135"/>
      <c r="G116" s="135"/>
      <c r="H116" s="136"/>
      <c r="I116" s="137"/>
      <c r="J116" s="137"/>
      <c r="L116" s="133"/>
      <c r="M116" s="133"/>
      <c r="N116" s="133"/>
      <c r="O116" s="133"/>
      <c r="P116" s="128"/>
      <c r="Q116" s="125"/>
      <c r="R116" s="125"/>
      <c r="S116" s="125"/>
    </row>
    <row r="117" spans="1:19" s="161" customFormat="1" ht="12" customHeight="1">
      <c r="A117" s="134"/>
      <c r="B117" s="130"/>
      <c r="C117" s="135"/>
      <c r="D117" s="135"/>
      <c r="E117" s="135"/>
      <c r="F117" s="135"/>
      <c r="G117" s="135"/>
      <c r="H117" s="136"/>
      <c r="I117" s="137"/>
      <c r="J117" s="137"/>
      <c r="L117" s="133"/>
      <c r="M117" s="133"/>
      <c r="N117" s="133"/>
      <c r="O117" s="133"/>
      <c r="P117" s="128"/>
      <c r="Q117" s="125"/>
      <c r="R117" s="125"/>
      <c r="S117" s="125"/>
    </row>
    <row r="118" spans="1:19" s="161" customFormat="1" ht="12" customHeight="1">
      <c r="A118" s="134"/>
      <c r="B118" s="130"/>
      <c r="C118" s="135"/>
      <c r="D118" s="135"/>
      <c r="E118" s="135"/>
      <c r="F118" s="135"/>
      <c r="G118" s="135"/>
      <c r="H118" s="136"/>
      <c r="I118" s="137"/>
      <c r="J118" s="137"/>
      <c r="L118" s="133"/>
      <c r="M118" s="133"/>
      <c r="N118" s="133"/>
      <c r="O118" s="133"/>
      <c r="P118" s="128"/>
      <c r="Q118" s="125"/>
      <c r="R118" s="125"/>
      <c r="S118" s="125"/>
    </row>
    <row r="119" spans="1:19" s="161" customFormat="1" ht="12" customHeight="1">
      <c r="A119" s="134"/>
      <c r="B119" s="130"/>
      <c r="C119" s="135"/>
      <c r="D119" s="135"/>
      <c r="E119" s="135"/>
      <c r="F119" s="135"/>
      <c r="G119" s="135"/>
      <c r="H119" s="136"/>
      <c r="I119" s="137"/>
      <c r="J119" s="137"/>
      <c r="L119" s="133"/>
      <c r="M119" s="133"/>
      <c r="N119" s="133"/>
      <c r="O119" s="133"/>
      <c r="P119" s="128"/>
      <c r="Q119" s="125"/>
      <c r="R119" s="125"/>
      <c r="S119" s="125"/>
    </row>
    <row r="120" spans="1:19" s="161" customFormat="1" ht="12" customHeight="1">
      <c r="A120" s="134"/>
      <c r="B120" s="130"/>
      <c r="C120" s="135"/>
      <c r="D120" s="135"/>
      <c r="E120" s="135"/>
      <c r="F120" s="135"/>
      <c r="G120" s="135"/>
      <c r="H120" s="136"/>
      <c r="I120" s="137"/>
      <c r="J120" s="137"/>
      <c r="L120" s="133"/>
      <c r="M120" s="133"/>
      <c r="N120" s="133"/>
      <c r="O120" s="133"/>
      <c r="P120" s="128"/>
      <c r="Q120" s="125"/>
      <c r="R120" s="125"/>
      <c r="S120" s="125"/>
    </row>
    <row r="121" spans="1:19" s="161" customFormat="1" ht="12" customHeight="1">
      <c r="A121" s="134"/>
      <c r="B121" s="130"/>
      <c r="C121" s="135"/>
      <c r="D121" s="135"/>
      <c r="E121" s="135"/>
      <c r="F121" s="135"/>
      <c r="G121" s="135"/>
      <c r="H121" s="136"/>
      <c r="I121" s="137"/>
      <c r="J121" s="137"/>
      <c r="L121" s="133"/>
      <c r="M121" s="133"/>
      <c r="N121" s="133"/>
      <c r="O121" s="133"/>
      <c r="P121" s="128"/>
      <c r="Q121" s="125"/>
      <c r="R121" s="125"/>
      <c r="S121" s="125"/>
    </row>
    <row r="122" spans="1:19" s="161" customFormat="1" ht="12" customHeight="1">
      <c r="A122" s="134"/>
      <c r="B122" s="130"/>
      <c r="C122" s="135"/>
      <c r="D122" s="135"/>
      <c r="E122" s="135"/>
      <c r="F122" s="135"/>
      <c r="G122" s="135"/>
      <c r="H122" s="136"/>
      <c r="I122" s="137"/>
      <c r="J122" s="137"/>
      <c r="L122" s="133"/>
      <c r="M122" s="133"/>
      <c r="N122" s="133"/>
      <c r="O122" s="133"/>
      <c r="P122" s="128"/>
      <c r="Q122" s="125"/>
      <c r="R122" s="125"/>
      <c r="S122" s="125"/>
    </row>
    <row r="123" spans="1:19" s="161" customFormat="1" ht="12" customHeight="1">
      <c r="A123" s="134"/>
      <c r="B123" s="130"/>
      <c r="C123" s="135"/>
      <c r="D123" s="135"/>
      <c r="E123" s="135"/>
      <c r="F123" s="135"/>
      <c r="G123" s="135"/>
      <c r="H123" s="136"/>
      <c r="I123" s="137"/>
      <c r="J123" s="137"/>
      <c r="L123" s="133"/>
      <c r="M123" s="133"/>
      <c r="N123" s="133"/>
      <c r="O123" s="133"/>
      <c r="P123" s="128"/>
      <c r="Q123" s="125"/>
      <c r="R123" s="125"/>
      <c r="S123" s="125"/>
    </row>
    <row r="124" spans="1:19" s="161" customFormat="1" ht="12" customHeight="1">
      <c r="A124" s="134"/>
      <c r="B124" s="130"/>
      <c r="C124" s="135"/>
      <c r="D124" s="135"/>
      <c r="E124" s="135"/>
      <c r="F124" s="135"/>
      <c r="G124" s="135"/>
      <c r="H124" s="136"/>
      <c r="I124" s="137"/>
      <c r="J124" s="137"/>
      <c r="L124" s="133"/>
      <c r="M124" s="133"/>
      <c r="N124" s="133"/>
      <c r="O124" s="133"/>
      <c r="P124" s="128"/>
      <c r="Q124" s="125"/>
      <c r="R124" s="125"/>
      <c r="S124" s="125"/>
    </row>
  </sheetData>
  <mergeCells count="19">
    <mergeCell ref="B16:L16"/>
    <mergeCell ref="B12:H12"/>
    <mergeCell ref="B9:N9"/>
    <mergeCell ref="O4:O5"/>
    <mergeCell ref="P4:P5"/>
    <mergeCell ref="Q4:Q5"/>
    <mergeCell ref="A7:M7"/>
    <mergeCell ref="Q7:Q8"/>
    <mergeCell ref="A8:M8"/>
    <mergeCell ref="N4:N5"/>
    <mergeCell ref="E4:E5"/>
    <mergeCell ref="A4:A5"/>
    <mergeCell ref="B4:B5"/>
    <mergeCell ref="M4:M5"/>
    <mergeCell ref="C4:C5"/>
    <mergeCell ref="D4:D5"/>
    <mergeCell ref="L4:L5"/>
    <mergeCell ref="F4:H4"/>
    <mergeCell ref="I4:K4"/>
  </mergeCells>
  <phoneticPr fontId="2" type="noConversion"/>
  <pageMargins left="0.74803149606299213" right="0.74803149606299213" top="0.6" bottom="0.6" header="0.51181102362204722" footer="0.51181102362204722"/>
  <pageSetup paperSize="9" scale="61" fitToHeight="3" orientation="landscape" r:id="rId1"/>
  <headerFooter alignWithMargins="0"/>
  <legacy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22" enableFormatConditionsCalculation="0">
    <tabColor indexed="43"/>
  </sheetPr>
  <dimension ref="A1:Q107"/>
  <sheetViews>
    <sheetView view="pageBreakPreview" topLeftCell="B1" zoomScale="85" zoomScaleNormal="55" zoomScaleSheetLayoutView="70" workbookViewId="0">
      <selection activeCell="F19" sqref="F19"/>
    </sheetView>
  </sheetViews>
  <sheetFormatPr defaultRowHeight="15.95" customHeight="1"/>
  <cols>
    <col min="1" max="1" width="3" style="24" customWidth="1"/>
    <col min="2" max="2" width="17.77734375" style="24" customWidth="1"/>
    <col min="3" max="3" width="15.109375" style="24" customWidth="1"/>
    <col min="4" max="4" width="33.33203125" style="24" customWidth="1"/>
    <col min="5" max="5" width="27.88671875" style="24" customWidth="1"/>
    <col min="6" max="6" width="26.109375" style="24" customWidth="1"/>
    <col min="7" max="7" width="20.109375" style="24" customWidth="1"/>
    <col min="8" max="8" width="5.6640625" style="24" bestFit="1" customWidth="1"/>
    <col min="9" max="9" width="20.33203125" style="24" customWidth="1"/>
    <col min="10" max="10" width="17.33203125" style="24" customWidth="1"/>
    <col min="11" max="12" width="8" style="24" bestFit="1" customWidth="1"/>
    <col min="13" max="13" width="14" style="24" customWidth="1"/>
    <col min="14" max="14" width="8.109375" style="24" customWidth="1"/>
    <col min="15" max="15" width="12.77734375" style="24" customWidth="1"/>
    <col min="16" max="16" width="8.33203125" style="2" customWidth="1"/>
    <col min="17" max="17" width="7.88671875" style="18" customWidth="1"/>
    <col min="18" max="18" width="6.33203125" style="2" bestFit="1" customWidth="1"/>
    <col min="19" max="19" width="8.77734375" style="2" customWidth="1"/>
    <col min="20" max="20" width="6.33203125" style="2" bestFit="1" customWidth="1"/>
    <col min="21" max="21" width="8.5546875" style="2" customWidth="1"/>
    <col min="22" max="22" width="7.5546875" style="2" bestFit="1" customWidth="1"/>
    <col min="23" max="23" width="6" style="2" customWidth="1"/>
    <col min="24" max="24" width="9.44140625" style="2" customWidth="1"/>
    <col min="25" max="25" width="4" style="2" customWidth="1"/>
    <col min="26" max="26" width="7.77734375" style="2" customWidth="1"/>
    <col min="27" max="16384" width="8.88671875" style="2"/>
  </cols>
  <sheetData>
    <row r="1" spans="1:9" s="202" customFormat="1" ht="28.5" customHeight="1">
      <c r="A1" s="200"/>
      <c r="B1" s="111" t="s">
        <v>305</v>
      </c>
      <c r="C1" s="169"/>
      <c r="D1" s="169"/>
      <c r="E1" s="169"/>
      <c r="F1" s="169"/>
      <c r="H1" s="203"/>
    </row>
    <row r="2" spans="1:9" s="202" customFormat="1" ht="8.25" customHeight="1" thickBot="1">
      <c r="A2" s="200"/>
      <c r="B2" s="111"/>
      <c r="C2" s="169"/>
      <c r="D2" s="169"/>
      <c r="E2" s="169"/>
      <c r="F2" s="169"/>
      <c r="H2" s="203"/>
    </row>
    <row r="3" spans="1:9" s="205" customFormat="1" ht="33.75" customHeight="1">
      <c r="A3" s="204"/>
      <c r="B3" s="340" t="s">
        <v>306</v>
      </c>
      <c r="C3" s="341" t="s">
        <v>307</v>
      </c>
      <c r="D3" s="341" t="s">
        <v>308</v>
      </c>
      <c r="E3" s="341" t="s">
        <v>309</v>
      </c>
      <c r="F3" s="341" t="s">
        <v>310</v>
      </c>
      <c r="G3" s="342" t="s">
        <v>311</v>
      </c>
      <c r="I3" s="206"/>
    </row>
    <row r="4" spans="1:9" s="205" customFormat="1" ht="33.75" customHeight="1">
      <c r="A4" s="204"/>
      <c r="B4" s="847" t="s">
        <v>595</v>
      </c>
      <c r="C4" s="848"/>
      <c r="D4" s="848"/>
      <c r="E4" s="848"/>
      <c r="F4" s="848"/>
      <c r="G4" s="849"/>
      <c r="I4" s="206"/>
    </row>
    <row r="5" spans="1:9" s="205" customFormat="1" ht="33.75" customHeight="1">
      <c r="A5" s="204"/>
      <c r="B5" s="343" t="s">
        <v>587</v>
      </c>
      <c r="C5" s="433" t="s">
        <v>621</v>
      </c>
      <c r="D5" s="433"/>
      <c r="E5" s="453"/>
      <c r="F5" s="453"/>
      <c r="G5" s="434"/>
      <c r="I5" s="206"/>
    </row>
    <row r="6" spans="1:9" s="205" customFormat="1" ht="33.75" customHeight="1">
      <c r="A6" s="204"/>
      <c r="B6" s="343" t="s">
        <v>615</v>
      </c>
      <c r="C6" s="433" t="s">
        <v>621</v>
      </c>
      <c r="D6" s="433"/>
      <c r="E6" s="453"/>
      <c r="F6" s="453"/>
      <c r="G6" s="434"/>
      <c r="I6" s="206"/>
    </row>
    <row r="7" spans="1:9" s="205" customFormat="1" ht="33.75" customHeight="1">
      <c r="A7" s="204"/>
      <c r="B7" s="343" t="s">
        <v>616</v>
      </c>
      <c r="C7" s="433" t="s">
        <v>621</v>
      </c>
      <c r="D7" s="433"/>
      <c r="E7" s="453"/>
      <c r="F7" s="453"/>
      <c r="G7" s="434"/>
      <c r="I7" s="206"/>
    </row>
    <row r="8" spans="1:9" s="205" customFormat="1" ht="33.75" customHeight="1">
      <c r="A8" s="204"/>
      <c r="B8" s="343" t="s">
        <v>584</v>
      </c>
      <c r="C8" s="433" t="s">
        <v>621</v>
      </c>
      <c r="D8" s="433"/>
      <c r="E8" s="453"/>
      <c r="F8" s="453"/>
      <c r="G8" s="434"/>
      <c r="I8" s="206"/>
    </row>
    <row r="9" spans="1:9" s="205" customFormat="1" ht="33.75" customHeight="1">
      <c r="A9" s="204"/>
      <c r="B9" s="343" t="s">
        <v>588</v>
      </c>
      <c r="C9" s="433" t="s">
        <v>621</v>
      </c>
      <c r="D9" s="433"/>
      <c r="E9" s="453"/>
      <c r="F9" s="453"/>
      <c r="G9" s="434"/>
      <c r="I9" s="206"/>
    </row>
    <row r="10" spans="1:9" s="205" customFormat="1" ht="33.75" customHeight="1">
      <c r="A10" s="204"/>
      <c r="B10" s="343" t="s">
        <v>586</v>
      </c>
      <c r="C10" s="433" t="s">
        <v>621</v>
      </c>
      <c r="D10" s="433"/>
      <c r="E10" s="453"/>
      <c r="F10" s="453"/>
      <c r="G10" s="434"/>
      <c r="I10" s="206"/>
    </row>
    <row r="11" spans="1:9" s="205" customFormat="1" ht="33.75" customHeight="1">
      <c r="A11" s="204"/>
      <c r="B11" s="344" t="s">
        <v>589</v>
      </c>
      <c r="C11" s="433" t="s">
        <v>621</v>
      </c>
      <c r="D11" s="433"/>
      <c r="E11" s="453"/>
      <c r="F11" s="453"/>
      <c r="G11" s="434"/>
      <c r="I11" s="206"/>
    </row>
    <row r="12" spans="1:9" s="205" customFormat="1" ht="33.75" customHeight="1">
      <c r="A12" s="204"/>
      <c r="B12" s="343" t="s">
        <v>591</v>
      </c>
      <c r="C12" s="433" t="s">
        <v>621</v>
      </c>
      <c r="D12" s="433"/>
      <c r="E12" s="453"/>
      <c r="F12" s="453"/>
      <c r="G12" s="434"/>
      <c r="I12" s="206"/>
    </row>
    <row r="13" spans="1:9" s="205" customFormat="1" ht="33.75" customHeight="1">
      <c r="A13" s="204"/>
      <c r="B13" s="481" t="s">
        <v>617</v>
      </c>
      <c r="C13" s="433" t="s">
        <v>621</v>
      </c>
      <c r="D13" s="433"/>
      <c r="E13" s="453"/>
      <c r="F13" s="453"/>
      <c r="G13" s="482"/>
      <c r="I13" s="206"/>
    </row>
    <row r="14" spans="1:9" s="205" customFormat="1" ht="33.75" customHeight="1">
      <c r="A14" s="204"/>
      <c r="B14" s="343" t="s">
        <v>592</v>
      </c>
      <c r="C14" s="433" t="s">
        <v>621</v>
      </c>
      <c r="D14" s="433"/>
      <c r="E14" s="453"/>
      <c r="F14" s="453"/>
      <c r="G14" s="434"/>
      <c r="I14" s="206"/>
    </row>
    <row r="15" spans="1:9" s="205" customFormat="1" ht="33.75" customHeight="1">
      <c r="A15" s="204"/>
      <c r="B15" s="343" t="s">
        <v>590</v>
      </c>
      <c r="C15" s="433" t="s">
        <v>621</v>
      </c>
      <c r="D15" s="433"/>
      <c r="E15" s="453"/>
      <c r="F15" s="453"/>
      <c r="G15" s="434"/>
      <c r="I15" s="206"/>
    </row>
    <row r="16" spans="1:9" s="202" customFormat="1" ht="33.75" customHeight="1" thickBot="1">
      <c r="A16" s="200"/>
      <c r="B16" s="345" t="s">
        <v>248</v>
      </c>
      <c r="C16" s="514"/>
      <c r="D16" s="846" t="s">
        <v>593</v>
      </c>
      <c r="E16" s="846"/>
      <c r="F16" s="846"/>
      <c r="G16" s="499">
        <v>1</v>
      </c>
      <c r="I16" s="203"/>
    </row>
    <row r="17" spans="1:16" s="202" customFormat="1" ht="10.5">
      <c r="A17" s="201"/>
      <c r="B17" s="201"/>
      <c r="C17" s="201"/>
      <c r="D17" s="201"/>
      <c r="E17" s="201"/>
      <c r="F17" s="201"/>
      <c r="H17" s="203"/>
    </row>
    <row r="18" spans="1:16" s="202" customFormat="1" ht="15.95" customHeight="1">
      <c r="A18" s="201"/>
      <c r="B18" s="201"/>
      <c r="C18" s="201"/>
      <c r="D18" s="201"/>
      <c r="E18" s="201"/>
      <c r="F18" s="201"/>
      <c r="H18" s="203"/>
      <c r="P18" s="472" t="e">
        <f>기술투자!#REF!</f>
        <v>#REF!</v>
      </c>
    </row>
    <row r="19" spans="1:16" s="202" customFormat="1" ht="15.95" customHeight="1">
      <c r="A19" s="201"/>
      <c r="B19" s="201"/>
      <c r="C19" s="201"/>
      <c r="D19" s="201"/>
      <c r="E19" s="201"/>
      <c r="F19" s="201"/>
      <c r="H19" s="203"/>
    </row>
    <row r="20" spans="1:16" s="202" customFormat="1" ht="15.95" customHeight="1">
      <c r="A20" s="201"/>
      <c r="B20" s="201"/>
      <c r="C20" s="201"/>
      <c r="D20" s="201"/>
      <c r="E20" s="201"/>
      <c r="F20" s="201"/>
      <c r="H20" s="203"/>
    </row>
    <row r="21" spans="1:16" s="202" customFormat="1" ht="15.95" customHeight="1">
      <c r="A21" s="201"/>
      <c r="B21" s="201"/>
      <c r="C21" s="201"/>
      <c r="D21" s="201"/>
      <c r="E21" s="201"/>
      <c r="F21" s="201"/>
      <c r="H21" s="203"/>
    </row>
    <row r="22" spans="1:16" s="202" customFormat="1" ht="15.95" customHeight="1">
      <c r="A22" s="201"/>
      <c r="B22" s="201"/>
      <c r="C22" s="201"/>
      <c r="D22" s="201"/>
      <c r="E22" s="201"/>
      <c r="F22" s="201"/>
      <c r="H22" s="203"/>
    </row>
    <row r="23" spans="1:16" s="202" customFormat="1" ht="15.95" customHeight="1">
      <c r="A23" s="201"/>
      <c r="B23" s="201"/>
      <c r="C23" s="201"/>
      <c r="D23" s="201"/>
      <c r="E23" s="201"/>
      <c r="F23" s="201"/>
      <c r="H23" s="203"/>
    </row>
    <row r="24" spans="1:16" s="202" customFormat="1" ht="10.5">
      <c r="A24" s="201"/>
      <c r="B24" s="201"/>
      <c r="C24" s="201"/>
      <c r="D24" s="201"/>
      <c r="E24" s="201"/>
      <c r="F24" s="201"/>
      <c r="H24" s="203"/>
    </row>
    <row r="25" spans="1:16" s="202" customFormat="1" ht="15.95" customHeight="1">
      <c r="A25" s="201"/>
      <c r="B25" s="201"/>
      <c r="C25" s="201"/>
      <c r="D25" s="201"/>
      <c r="E25" s="201"/>
      <c r="F25" s="201"/>
      <c r="H25" s="203"/>
    </row>
    <row r="26" spans="1:16" s="202" customFormat="1" ht="15.95" customHeight="1">
      <c r="A26" s="201"/>
      <c r="B26" s="201"/>
      <c r="C26" s="201"/>
      <c r="D26" s="201"/>
      <c r="E26" s="201"/>
      <c r="F26" s="201"/>
      <c r="H26" s="203"/>
    </row>
    <row r="27" spans="1:16" s="202" customFormat="1" ht="15.95" customHeight="1">
      <c r="A27" s="201"/>
      <c r="B27" s="201"/>
      <c r="C27" s="201"/>
      <c r="D27" s="201"/>
      <c r="E27" s="201"/>
      <c r="F27" s="201"/>
      <c r="H27" s="203"/>
    </row>
    <row r="28" spans="1:16" s="202" customFormat="1" ht="15.95" customHeight="1">
      <c r="A28" s="201"/>
      <c r="B28" s="201"/>
      <c r="C28" s="201"/>
      <c r="D28" s="201"/>
      <c r="E28" s="201"/>
      <c r="F28" s="201"/>
      <c r="H28" s="203"/>
    </row>
    <row r="29" spans="1:16" s="202" customFormat="1" ht="15.95" customHeight="1">
      <c r="A29" s="201"/>
      <c r="B29" s="201"/>
      <c r="C29" s="201"/>
      <c r="D29" s="201"/>
      <c r="E29" s="201"/>
      <c r="F29" s="201"/>
      <c r="H29" s="203"/>
    </row>
    <row r="30" spans="1:16" s="202" customFormat="1" ht="15.95" customHeight="1">
      <c r="A30" s="201"/>
      <c r="B30" s="201"/>
      <c r="C30" s="201"/>
      <c r="D30" s="201"/>
      <c r="E30" s="201"/>
      <c r="F30" s="201"/>
      <c r="H30" s="203"/>
    </row>
    <row r="31" spans="1:16" s="202" customFormat="1" ht="15.95" customHeight="1">
      <c r="A31" s="201"/>
      <c r="B31" s="201"/>
      <c r="C31" s="201"/>
      <c r="D31" s="201"/>
      <c r="E31" s="201"/>
      <c r="F31" s="201"/>
      <c r="H31" s="203"/>
    </row>
    <row r="32" spans="1:16" s="202" customFormat="1" ht="10.5">
      <c r="A32" s="201"/>
      <c r="B32" s="201"/>
      <c r="C32" s="201"/>
      <c r="D32" s="201"/>
      <c r="E32" s="201"/>
      <c r="F32" s="201"/>
      <c r="H32" s="203"/>
    </row>
    <row r="33" spans="1:17" s="202" customFormat="1" ht="15.95" customHeight="1">
      <c r="A33" s="201"/>
      <c r="B33" s="201"/>
      <c r="C33" s="201"/>
      <c r="D33" s="201"/>
      <c r="E33" s="201"/>
      <c r="F33" s="201"/>
      <c r="H33" s="203"/>
    </row>
    <row r="34" spans="1:17" s="202" customFormat="1" ht="15.95" customHeight="1">
      <c r="A34" s="201"/>
      <c r="B34" s="201"/>
      <c r="C34" s="201"/>
      <c r="D34" s="201"/>
      <c r="E34" s="201"/>
      <c r="F34" s="201"/>
      <c r="H34" s="203"/>
    </row>
    <row r="35" spans="1:17" s="202" customFormat="1" ht="15.95" customHeight="1">
      <c r="A35" s="201"/>
      <c r="B35" s="201"/>
      <c r="C35" s="201"/>
      <c r="D35" s="201"/>
      <c r="E35" s="201"/>
      <c r="F35" s="201"/>
      <c r="H35" s="203"/>
    </row>
    <row r="36" spans="1:17" s="202" customFormat="1" ht="15.95" customHeight="1">
      <c r="A36" s="201"/>
      <c r="B36" s="201"/>
      <c r="C36" s="201"/>
      <c r="D36" s="201"/>
      <c r="E36" s="201"/>
      <c r="F36" s="201"/>
      <c r="H36" s="203"/>
    </row>
    <row r="37" spans="1:17" s="202" customFormat="1" ht="15.95" customHeight="1">
      <c r="A37" s="201"/>
      <c r="B37" s="201"/>
      <c r="C37" s="201"/>
      <c r="D37" s="201"/>
      <c r="E37" s="201"/>
      <c r="F37" s="201"/>
      <c r="H37" s="203"/>
    </row>
    <row r="38" spans="1:17" s="202" customFormat="1" ht="15.95" customHeight="1">
      <c r="A38" s="201"/>
      <c r="B38" s="201"/>
      <c r="C38" s="201"/>
      <c r="D38" s="201"/>
      <c r="E38" s="201"/>
      <c r="F38" s="201"/>
      <c r="H38" s="203"/>
    </row>
    <row r="39" spans="1:17" s="202" customFormat="1" ht="15.95" customHeight="1">
      <c r="A39" s="201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Q39" s="203"/>
    </row>
    <row r="40" spans="1:17" s="202" customFormat="1" ht="15.95" customHeight="1">
      <c r="A40" s="201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Q40" s="203"/>
    </row>
    <row r="41" spans="1:17" s="202" customFormat="1" ht="15.95" customHeight="1">
      <c r="A41" s="201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Q41" s="203"/>
    </row>
    <row r="42" spans="1:17" s="202" customFormat="1" ht="15.95" customHeight="1">
      <c r="A42" s="201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Q42" s="203"/>
    </row>
    <row r="43" spans="1:17" s="202" customFormat="1" ht="15.95" customHeight="1">
      <c r="A43" s="201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Q43" s="203"/>
    </row>
    <row r="44" spans="1:17" s="202" customFormat="1" ht="15.95" customHeight="1">
      <c r="A44" s="201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Q44" s="203"/>
    </row>
    <row r="45" spans="1:17" s="202" customFormat="1" ht="15.95" customHeight="1">
      <c r="A45" s="201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Q45" s="203"/>
    </row>
    <row r="46" spans="1:17" s="202" customFormat="1" ht="15.95" customHeight="1">
      <c r="A46" s="201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Q46" s="203"/>
    </row>
    <row r="47" spans="1:17" s="202" customFormat="1" ht="15.95" customHeight="1">
      <c r="A47" s="201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Q47" s="203"/>
    </row>
    <row r="48" spans="1:17" s="202" customFormat="1" ht="15.95" customHeight="1">
      <c r="A48" s="201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Q48" s="203"/>
    </row>
    <row r="49" spans="1:17" s="202" customFormat="1" ht="15.95" customHeight="1">
      <c r="A49" s="201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Q49" s="203"/>
    </row>
    <row r="50" spans="1:17" s="202" customFormat="1" ht="15.95" customHeight="1">
      <c r="A50" s="201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Q50" s="203"/>
    </row>
    <row r="51" spans="1:17" s="202" customFormat="1" ht="15.95" customHeight="1">
      <c r="A51" s="201"/>
      <c r="B51" s="201"/>
      <c r="C51" s="201"/>
      <c r="D51" s="201"/>
      <c r="E51" s="201"/>
      <c r="F51" s="201"/>
      <c r="G51" s="201"/>
      <c r="H51" s="201"/>
      <c r="I51" s="201"/>
      <c r="J51" s="201"/>
      <c r="K51" s="201"/>
      <c r="L51" s="201"/>
      <c r="M51" s="201"/>
      <c r="N51" s="201"/>
      <c r="O51" s="201"/>
      <c r="Q51" s="203"/>
    </row>
    <row r="52" spans="1:17" s="202" customFormat="1" ht="15.95" customHeight="1">
      <c r="A52" s="201"/>
      <c r="B52" s="201"/>
      <c r="C52" s="201"/>
      <c r="D52" s="201"/>
      <c r="E52" s="201"/>
      <c r="F52" s="201"/>
      <c r="G52" s="201"/>
      <c r="H52" s="201"/>
      <c r="I52" s="201"/>
      <c r="J52" s="201"/>
      <c r="K52" s="201"/>
      <c r="L52" s="201"/>
      <c r="M52" s="201"/>
      <c r="N52" s="201"/>
      <c r="O52" s="201"/>
      <c r="Q52" s="203"/>
    </row>
    <row r="53" spans="1:17" s="202" customFormat="1" ht="15.95" customHeight="1">
      <c r="A53" s="201"/>
      <c r="B53" s="201"/>
      <c r="C53" s="201"/>
      <c r="D53" s="201"/>
      <c r="E53" s="201"/>
      <c r="F53" s="201"/>
      <c r="G53" s="201"/>
      <c r="H53" s="201"/>
      <c r="I53" s="201"/>
      <c r="J53" s="201"/>
      <c r="K53" s="201"/>
      <c r="L53" s="201"/>
      <c r="M53" s="201"/>
      <c r="N53" s="201"/>
      <c r="O53" s="201"/>
      <c r="Q53" s="203"/>
    </row>
    <row r="54" spans="1:17" s="202" customFormat="1" ht="15.95" customHeight="1">
      <c r="A54" s="201"/>
      <c r="B54" s="201"/>
      <c r="C54" s="201"/>
      <c r="D54" s="201"/>
      <c r="E54" s="201"/>
      <c r="F54" s="201"/>
      <c r="G54" s="201"/>
      <c r="H54" s="201"/>
      <c r="I54" s="201"/>
      <c r="J54" s="201"/>
      <c r="K54" s="201"/>
      <c r="L54" s="201"/>
      <c r="M54" s="201"/>
      <c r="N54" s="201"/>
      <c r="O54" s="201"/>
      <c r="Q54" s="203"/>
    </row>
    <row r="55" spans="1:17" s="202" customFormat="1" ht="15.95" customHeight="1">
      <c r="A55" s="201"/>
      <c r="B55" s="201"/>
      <c r="C55" s="201"/>
      <c r="D55" s="201"/>
      <c r="E55" s="201"/>
      <c r="F55" s="201"/>
      <c r="G55" s="201"/>
      <c r="H55" s="201"/>
      <c r="I55" s="201"/>
      <c r="J55" s="201"/>
      <c r="K55" s="201"/>
      <c r="L55" s="201"/>
      <c r="M55" s="201"/>
      <c r="N55" s="201"/>
      <c r="O55" s="201"/>
      <c r="Q55" s="203"/>
    </row>
    <row r="56" spans="1:17" s="202" customFormat="1" ht="15.95" customHeight="1">
      <c r="A56" s="201"/>
      <c r="B56" s="201"/>
      <c r="C56" s="201"/>
      <c r="D56" s="201"/>
      <c r="E56" s="201"/>
      <c r="F56" s="201"/>
      <c r="G56" s="201"/>
      <c r="H56" s="201"/>
      <c r="I56" s="201"/>
      <c r="J56" s="201"/>
      <c r="K56" s="201"/>
      <c r="L56" s="201"/>
      <c r="M56" s="201"/>
      <c r="N56" s="201"/>
      <c r="O56" s="201"/>
      <c r="Q56" s="203"/>
    </row>
    <row r="57" spans="1:17" s="202" customFormat="1" ht="15.95" customHeight="1">
      <c r="A57" s="201"/>
      <c r="B57" s="201"/>
      <c r="C57" s="201"/>
      <c r="D57" s="201"/>
      <c r="E57" s="201"/>
      <c r="F57" s="201"/>
      <c r="G57" s="201"/>
      <c r="H57" s="201"/>
      <c r="I57" s="201"/>
      <c r="J57" s="201"/>
      <c r="K57" s="201"/>
      <c r="L57" s="201"/>
      <c r="M57" s="201"/>
      <c r="N57" s="201"/>
      <c r="O57" s="201"/>
      <c r="Q57" s="203"/>
    </row>
    <row r="58" spans="1:17" s="202" customFormat="1" ht="15.95" customHeight="1">
      <c r="A58" s="201"/>
      <c r="B58" s="201"/>
      <c r="C58" s="201"/>
      <c r="D58" s="201"/>
      <c r="E58" s="201"/>
      <c r="F58" s="201"/>
      <c r="G58" s="201"/>
      <c r="H58" s="201"/>
      <c r="I58" s="201"/>
      <c r="J58" s="201"/>
      <c r="K58" s="201"/>
      <c r="L58" s="201"/>
      <c r="M58" s="201"/>
      <c r="N58" s="201"/>
      <c r="O58" s="201"/>
      <c r="Q58" s="203"/>
    </row>
    <row r="59" spans="1:17" s="202" customFormat="1" ht="15.95" customHeight="1">
      <c r="A59" s="201"/>
      <c r="B59" s="201"/>
      <c r="C59" s="201"/>
      <c r="D59" s="201"/>
      <c r="E59" s="201"/>
      <c r="F59" s="201"/>
      <c r="G59" s="201"/>
      <c r="H59" s="201"/>
      <c r="I59" s="201"/>
      <c r="J59" s="201"/>
      <c r="K59" s="201"/>
      <c r="L59" s="201"/>
      <c r="M59" s="201"/>
      <c r="N59" s="201"/>
      <c r="O59" s="201"/>
      <c r="Q59" s="203"/>
    </row>
    <row r="60" spans="1:17" s="202" customFormat="1" ht="15.95" customHeight="1">
      <c r="A60" s="201"/>
      <c r="B60" s="201"/>
      <c r="C60" s="201"/>
      <c r="D60" s="201"/>
      <c r="E60" s="201"/>
      <c r="F60" s="201"/>
      <c r="G60" s="201"/>
      <c r="H60" s="201"/>
      <c r="I60" s="201"/>
      <c r="J60" s="201"/>
      <c r="K60" s="201"/>
      <c r="L60" s="201"/>
      <c r="M60" s="201"/>
      <c r="N60" s="201"/>
      <c r="O60" s="201"/>
      <c r="Q60" s="203"/>
    </row>
    <row r="61" spans="1:17" s="202" customFormat="1" ht="15.95" customHeight="1">
      <c r="A61" s="201"/>
      <c r="B61" s="201"/>
      <c r="C61" s="201"/>
      <c r="D61" s="201"/>
      <c r="E61" s="201"/>
      <c r="F61" s="201"/>
      <c r="G61" s="201"/>
      <c r="H61" s="201"/>
      <c r="I61" s="201"/>
      <c r="J61" s="201"/>
      <c r="K61" s="201"/>
      <c r="L61" s="201"/>
      <c r="M61" s="201"/>
      <c r="N61" s="201"/>
      <c r="O61" s="201"/>
      <c r="Q61" s="203"/>
    </row>
    <row r="62" spans="1:17" s="202" customFormat="1" ht="15.95" customHeight="1">
      <c r="A62" s="201"/>
      <c r="B62" s="201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201"/>
      <c r="N62" s="201"/>
      <c r="O62" s="201"/>
      <c r="Q62" s="203"/>
    </row>
    <row r="63" spans="1:17" s="202" customFormat="1" ht="15.95" customHeight="1">
      <c r="A63" s="201"/>
      <c r="B63" s="201"/>
      <c r="C63" s="201"/>
      <c r="D63" s="201"/>
      <c r="E63" s="201"/>
      <c r="F63" s="201"/>
      <c r="G63" s="201"/>
      <c r="H63" s="201"/>
      <c r="I63" s="201"/>
      <c r="J63" s="201"/>
      <c r="K63" s="201"/>
      <c r="L63" s="201"/>
      <c r="M63" s="201"/>
      <c r="N63" s="201"/>
      <c r="O63" s="201"/>
      <c r="Q63" s="203"/>
    </row>
    <row r="64" spans="1:17" s="202" customFormat="1" ht="15.95" customHeight="1">
      <c r="A64" s="201"/>
      <c r="B64" s="201"/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201"/>
      <c r="N64" s="201"/>
      <c r="O64" s="201"/>
      <c r="Q64" s="203"/>
    </row>
    <row r="65" spans="1:17" s="202" customFormat="1" ht="15.95" customHeight="1">
      <c r="A65" s="201"/>
      <c r="B65" s="201"/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201"/>
      <c r="N65" s="201"/>
      <c r="O65" s="201"/>
      <c r="Q65" s="203"/>
    </row>
    <row r="66" spans="1:17" s="202" customFormat="1" ht="15.95" customHeight="1">
      <c r="A66" s="201"/>
      <c r="B66" s="201"/>
      <c r="C66" s="201"/>
      <c r="D66" s="201"/>
      <c r="E66" s="201"/>
      <c r="F66" s="201"/>
      <c r="G66" s="201"/>
      <c r="H66" s="201"/>
      <c r="I66" s="201"/>
      <c r="J66" s="201"/>
      <c r="K66" s="201"/>
      <c r="L66" s="201"/>
      <c r="M66" s="201"/>
      <c r="N66" s="201"/>
      <c r="O66" s="201"/>
      <c r="Q66" s="203"/>
    </row>
    <row r="67" spans="1:17" s="202" customFormat="1" ht="15.95" customHeight="1">
      <c r="A67" s="201"/>
      <c r="B67" s="201"/>
      <c r="C67" s="201"/>
      <c r="D67" s="201"/>
      <c r="E67" s="201"/>
      <c r="F67" s="201"/>
      <c r="G67" s="201"/>
      <c r="H67" s="201"/>
      <c r="I67" s="201"/>
      <c r="J67" s="201"/>
      <c r="K67" s="201"/>
      <c r="L67" s="201"/>
      <c r="M67" s="201"/>
      <c r="N67" s="201"/>
      <c r="O67" s="201"/>
      <c r="Q67" s="203"/>
    </row>
    <row r="68" spans="1:17" s="202" customFormat="1" ht="15.95" customHeight="1">
      <c r="A68" s="201"/>
      <c r="B68" s="201"/>
      <c r="C68" s="201"/>
      <c r="D68" s="201"/>
      <c r="E68" s="201"/>
      <c r="F68" s="201"/>
      <c r="G68" s="201"/>
      <c r="H68" s="201"/>
      <c r="I68" s="201"/>
      <c r="J68" s="201"/>
      <c r="K68" s="201"/>
      <c r="L68" s="201"/>
      <c r="M68" s="201"/>
      <c r="N68" s="201"/>
      <c r="O68" s="201"/>
      <c r="Q68" s="203"/>
    </row>
    <row r="69" spans="1:17" s="202" customFormat="1" ht="15.95" customHeight="1">
      <c r="A69" s="201"/>
      <c r="B69" s="201"/>
      <c r="C69" s="201"/>
      <c r="D69" s="201"/>
      <c r="E69" s="201"/>
      <c r="F69" s="201"/>
      <c r="G69" s="201"/>
      <c r="H69" s="201"/>
      <c r="I69" s="201"/>
      <c r="J69" s="201"/>
      <c r="K69" s="201"/>
      <c r="L69" s="201"/>
      <c r="M69" s="201"/>
      <c r="N69" s="201"/>
      <c r="O69" s="201"/>
      <c r="Q69" s="203"/>
    </row>
    <row r="70" spans="1:17" s="202" customFormat="1" ht="15.95" customHeight="1">
      <c r="A70" s="201"/>
      <c r="B70" s="201"/>
      <c r="C70" s="201"/>
      <c r="D70" s="201"/>
      <c r="E70" s="201"/>
      <c r="F70" s="201"/>
      <c r="G70" s="201"/>
      <c r="H70" s="201"/>
      <c r="I70" s="201"/>
      <c r="J70" s="201"/>
      <c r="K70" s="201"/>
      <c r="L70" s="201"/>
      <c r="M70" s="201"/>
      <c r="N70" s="201"/>
      <c r="O70" s="201"/>
      <c r="Q70" s="203"/>
    </row>
    <row r="71" spans="1:17" s="202" customFormat="1" ht="15.95" customHeight="1">
      <c r="A71" s="201"/>
      <c r="B71" s="201"/>
      <c r="C71" s="201"/>
      <c r="D71" s="201"/>
      <c r="E71" s="201"/>
      <c r="F71" s="201"/>
      <c r="G71" s="201"/>
      <c r="H71" s="201"/>
      <c r="I71" s="201"/>
      <c r="J71" s="201"/>
      <c r="K71" s="201"/>
      <c r="L71" s="201"/>
      <c r="M71" s="201"/>
      <c r="N71" s="201"/>
      <c r="O71" s="201"/>
      <c r="Q71" s="203"/>
    </row>
    <row r="72" spans="1:17" s="202" customFormat="1" ht="15.95" customHeight="1">
      <c r="A72" s="201"/>
      <c r="B72" s="201"/>
      <c r="C72" s="201"/>
      <c r="D72" s="201"/>
      <c r="E72" s="201"/>
      <c r="F72" s="201"/>
      <c r="G72" s="201"/>
      <c r="H72" s="201"/>
      <c r="I72" s="201"/>
      <c r="J72" s="201"/>
      <c r="K72" s="201"/>
      <c r="L72" s="201"/>
      <c r="M72" s="201"/>
      <c r="N72" s="201"/>
      <c r="O72" s="201"/>
      <c r="Q72" s="203"/>
    </row>
    <row r="73" spans="1:17" s="202" customFormat="1" ht="15.95" customHeight="1">
      <c r="A73" s="201"/>
      <c r="B73" s="201"/>
      <c r="C73" s="201"/>
      <c r="D73" s="201"/>
      <c r="E73" s="201"/>
      <c r="F73" s="201"/>
      <c r="G73" s="201"/>
      <c r="H73" s="201"/>
      <c r="I73" s="201"/>
      <c r="J73" s="201"/>
      <c r="K73" s="201"/>
      <c r="L73" s="201"/>
      <c r="M73" s="201"/>
      <c r="N73" s="201"/>
      <c r="O73" s="201"/>
      <c r="Q73" s="203"/>
    </row>
    <row r="74" spans="1:17" s="202" customFormat="1" ht="15.95" customHeight="1">
      <c r="A74" s="201"/>
      <c r="B74" s="201"/>
      <c r="C74" s="201"/>
      <c r="D74" s="201"/>
      <c r="E74" s="201"/>
      <c r="F74" s="201"/>
      <c r="G74" s="201"/>
      <c r="H74" s="201"/>
      <c r="I74" s="201"/>
      <c r="J74" s="201"/>
      <c r="K74" s="201"/>
      <c r="L74" s="201"/>
      <c r="M74" s="201"/>
      <c r="N74" s="201"/>
      <c r="O74" s="201"/>
      <c r="Q74" s="203"/>
    </row>
    <row r="75" spans="1:17" s="202" customFormat="1" ht="15.95" customHeight="1">
      <c r="A75" s="201"/>
      <c r="B75" s="201"/>
      <c r="C75" s="201"/>
      <c r="D75" s="201"/>
      <c r="E75" s="201"/>
      <c r="F75" s="201"/>
      <c r="G75" s="201"/>
      <c r="H75" s="201"/>
      <c r="I75" s="201"/>
      <c r="J75" s="201"/>
      <c r="K75" s="201"/>
      <c r="L75" s="201"/>
      <c r="M75" s="201"/>
      <c r="N75" s="201"/>
      <c r="O75" s="201"/>
      <c r="Q75" s="203"/>
    </row>
    <row r="76" spans="1:17" s="202" customFormat="1" ht="15.95" customHeight="1">
      <c r="A76" s="201"/>
      <c r="B76" s="201"/>
      <c r="C76" s="201"/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Q76" s="203"/>
    </row>
    <row r="77" spans="1:17" s="202" customFormat="1" ht="15.95" customHeight="1">
      <c r="A77" s="201"/>
      <c r="B77" s="201"/>
      <c r="C77" s="201"/>
      <c r="D77" s="201"/>
      <c r="E77" s="201"/>
      <c r="F77" s="201"/>
      <c r="G77" s="201"/>
      <c r="H77" s="201"/>
      <c r="I77" s="201"/>
      <c r="J77" s="201"/>
      <c r="K77" s="201"/>
      <c r="L77" s="201"/>
      <c r="M77" s="201"/>
      <c r="N77" s="201"/>
      <c r="O77" s="201"/>
      <c r="Q77" s="203"/>
    </row>
    <row r="78" spans="1:17" s="202" customFormat="1" ht="15.95" customHeight="1">
      <c r="A78" s="201"/>
      <c r="B78" s="201"/>
      <c r="C78" s="201"/>
      <c r="D78" s="201"/>
      <c r="E78" s="201"/>
      <c r="F78" s="201"/>
      <c r="G78" s="201"/>
      <c r="H78" s="201"/>
      <c r="I78" s="201"/>
      <c r="J78" s="201"/>
      <c r="K78" s="201"/>
      <c r="L78" s="201"/>
      <c r="M78" s="201"/>
      <c r="N78" s="201"/>
      <c r="O78" s="201"/>
      <c r="Q78" s="203"/>
    </row>
    <row r="79" spans="1:17" s="202" customFormat="1" ht="15.95" customHeight="1">
      <c r="A79" s="201"/>
      <c r="B79" s="201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201"/>
      <c r="N79" s="201"/>
      <c r="O79" s="201"/>
      <c r="Q79" s="203"/>
    </row>
    <row r="80" spans="1:17" s="202" customFormat="1" ht="15.95" customHeight="1">
      <c r="A80" s="201"/>
      <c r="B80" s="201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201"/>
      <c r="N80" s="201"/>
      <c r="O80" s="201"/>
      <c r="Q80" s="203"/>
    </row>
    <row r="81" spans="1:17" s="202" customFormat="1" ht="15.95" customHeight="1">
      <c r="A81" s="201"/>
      <c r="B81" s="201"/>
      <c r="C81" s="201"/>
      <c r="D81" s="201"/>
      <c r="E81" s="201"/>
      <c r="F81" s="201"/>
      <c r="G81" s="201"/>
      <c r="H81" s="201"/>
      <c r="I81" s="201"/>
      <c r="J81" s="201"/>
      <c r="K81" s="201"/>
      <c r="L81" s="201"/>
      <c r="M81" s="201"/>
      <c r="N81" s="201"/>
      <c r="O81" s="201"/>
      <c r="Q81" s="203"/>
    </row>
    <row r="82" spans="1:17" s="202" customFormat="1" ht="15.95" customHeight="1">
      <c r="A82" s="201"/>
      <c r="B82" s="201"/>
      <c r="C82" s="201"/>
      <c r="D82" s="201"/>
      <c r="E82" s="201"/>
      <c r="F82" s="201"/>
      <c r="G82" s="201"/>
      <c r="H82" s="201"/>
      <c r="I82" s="201"/>
      <c r="J82" s="201"/>
      <c r="K82" s="201"/>
      <c r="L82" s="201"/>
      <c r="M82" s="201"/>
      <c r="N82" s="201"/>
      <c r="O82" s="201"/>
      <c r="Q82" s="203"/>
    </row>
    <row r="83" spans="1:17" s="202" customFormat="1" ht="15.95" customHeight="1">
      <c r="A83" s="201"/>
      <c r="B83" s="201"/>
      <c r="C83" s="201"/>
      <c r="D83" s="201"/>
      <c r="E83" s="201"/>
      <c r="F83" s="201"/>
      <c r="G83" s="201"/>
      <c r="H83" s="201"/>
      <c r="I83" s="201"/>
      <c r="J83" s="201"/>
      <c r="K83" s="201"/>
      <c r="L83" s="201"/>
      <c r="M83" s="201"/>
      <c r="N83" s="201"/>
      <c r="O83" s="201"/>
      <c r="Q83" s="203"/>
    </row>
    <row r="84" spans="1:17" s="202" customFormat="1" ht="15.95" customHeight="1">
      <c r="A84" s="201"/>
      <c r="B84" s="201"/>
      <c r="C84" s="201"/>
      <c r="D84" s="201"/>
      <c r="E84" s="201"/>
      <c r="F84" s="201"/>
      <c r="G84" s="201"/>
      <c r="H84" s="201"/>
      <c r="I84" s="201"/>
      <c r="J84" s="201"/>
      <c r="K84" s="201"/>
      <c r="L84" s="201"/>
      <c r="M84" s="201"/>
      <c r="N84" s="201"/>
      <c r="O84" s="201"/>
      <c r="Q84" s="203"/>
    </row>
    <row r="85" spans="1:17" s="202" customFormat="1" ht="15.95" customHeight="1">
      <c r="A85" s="201"/>
      <c r="B85" s="201"/>
      <c r="C85" s="201"/>
      <c r="D85" s="201"/>
      <c r="E85" s="201"/>
      <c r="F85" s="201"/>
      <c r="G85" s="201"/>
      <c r="H85" s="201"/>
      <c r="I85" s="201"/>
      <c r="J85" s="201"/>
      <c r="K85" s="201"/>
      <c r="L85" s="201"/>
      <c r="M85" s="201"/>
      <c r="N85" s="201"/>
      <c r="O85" s="201"/>
      <c r="Q85" s="203"/>
    </row>
    <row r="86" spans="1:17" s="202" customFormat="1" ht="15.95" customHeight="1">
      <c r="A86" s="201"/>
      <c r="B86" s="201"/>
      <c r="C86" s="201"/>
      <c r="D86" s="201"/>
      <c r="E86" s="201"/>
      <c r="F86" s="201"/>
      <c r="G86" s="201"/>
      <c r="H86" s="201"/>
      <c r="I86" s="201"/>
      <c r="J86" s="201"/>
      <c r="K86" s="201"/>
      <c r="L86" s="201"/>
      <c r="M86" s="201"/>
      <c r="N86" s="201"/>
      <c r="O86" s="201"/>
      <c r="Q86" s="203"/>
    </row>
    <row r="87" spans="1:17" s="202" customFormat="1" ht="15.95" customHeight="1">
      <c r="A87" s="201"/>
      <c r="B87" s="201"/>
      <c r="C87" s="201"/>
      <c r="D87" s="201"/>
      <c r="E87" s="201"/>
      <c r="F87" s="201"/>
      <c r="G87" s="201"/>
      <c r="H87" s="201"/>
      <c r="I87" s="201"/>
      <c r="J87" s="201"/>
      <c r="K87" s="201"/>
      <c r="L87" s="201"/>
      <c r="M87" s="201"/>
      <c r="N87" s="201"/>
      <c r="O87" s="201"/>
      <c r="Q87" s="203"/>
    </row>
    <row r="88" spans="1:17" s="202" customFormat="1" ht="15.95" customHeight="1">
      <c r="A88" s="201"/>
      <c r="B88" s="201"/>
      <c r="C88" s="201"/>
      <c r="D88" s="201"/>
      <c r="E88" s="201"/>
      <c r="F88" s="201"/>
      <c r="G88" s="201"/>
      <c r="H88" s="201"/>
      <c r="I88" s="201"/>
      <c r="J88" s="201"/>
      <c r="K88" s="201"/>
      <c r="L88" s="201"/>
      <c r="M88" s="201"/>
      <c r="N88" s="201"/>
      <c r="O88" s="201"/>
      <c r="Q88" s="203"/>
    </row>
    <row r="89" spans="1:17" s="202" customFormat="1" ht="15.95" customHeight="1">
      <c r="A89" s="201"/>
      <c r="B89" s="201"/>
      <c r="C89" s="201"/>
      <c r="D89" s="201"/>
      <c r="E89" s="201"/>
      <c r="F89" s="201"/>
      <c r="G89" s="201"/>
      <c r="H89" s="201"/>
      <c r="I89" s="201"/>
      <c r="J89" s="201"/>
      <c r="K89" s="201"/>
      <c r="L89" s="201"/>
      <c r="M89" s="201"/>
      <c r="N89" s="201"/>
      <c r="O89" s="201"/>
      <c r="Q89" s="203"/>
    </row>
    <row r="90" spans="1:17" s="202" customFormat="1" ht="15.95" customHeight="1">
      <c r="A90" s="201"/>
      <c r="B90" s="201"/>
      <c r="C90" s="201"/>
      <c r="D90" s="201"/>
      <c r="E90" s="201"/>
      <c r="F90" s="201"/>
      <c r="G90" s="201"/>
      <c r="H90" s="201"/>
      <c r="I90" s="201"/>
      <c r="J90" s="201"/>
      <c r="K90" s="201"/>
      <c r="L90" s="201"/>
      <c r="M90" s="201"/>
      <c r="N90" s="201"/>
      <c r="O90" s="201"/>
      <c r="Q90" s="203"/>
    </row>
    <row r="91" spans="1:17" s="202" customFormat="1" ht="15.95" customHeight="1">
      <c r="A91" s="201"/>
      <c r="B91" s="201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201"/>
      <c r="O91" s="201"/>
      <c r="Q91" s="203"/>
    </row>
    <row r="92" spans="1:17" s="202" customFormat="1" ht="15.95" customHeight="1">
      <c r="A92" s="201"/>
      <c r="B92" s="201"/>
      <c r="C92" s="201"/>
      <c r="D92" s="201"/>
      <c r="E92" s="201"/>
      <c r="F92" s="201"/>
      <c r="G92" s="201"/>
      <c r="H92" s="201"/>
      <c r="I92" s="201"/>
      <c r="J92" s="201"/>
      <c r="K92" s="201"/>
      <c r="L92" s="201"/>
      <c r="M92" s="201"/>
      <c r="N92" s="201"/>
      <c r="O92" s="201"/>
      <c r="Q92" s="203"/>
    </row>
    <row r="93" spans="1:17" s="202" customFormat="1" ht="15.95" customHeight="1">
      <c r="A93" s="201"/>
      <c r="B93" s="201"/>
      <c r="C93" s="201"/>
      <c r="D93" s="201"/>
      <c r="E93" s="201"/>
      <c r="F93" s="201"/>
      <c r="G93" s="201"/>
      <c r="H93" s="201"/>
      <c r="I93" s="201"/>
      <c r="J93" s="201"/>
      <c r="K93" s="201"/>
      <c r="L93" s="201"/>
      <c r="M93" s="201"/>
      <c r="N93" s="201"/>
      <c r="O93" s="201"/>
      <c r="Q93" s="203"/>
    </row>
    <row r="94" spans="1:17" s="202" customFormat="1" ht="15.95" customHeight="1">
      <c r="A94" s="201"/>
      <c r="B94" s="201"/>
      <c r="C94" s="201"/>
      <c r="D94" s="201"/>
      <c r="E94" s="201"/>
      <c r="F94" s="201"/>
      <c r="G94" s="201"/>
      <c r="H94" s="201"/>
      <c r="I94" s="201"/>
      <c r="J94" s="201"/>
      <c r="K94" s="201"/>
      <c r="L94" s="201"/>
      <c r="M94" s="201"/>
      <c r="N94" s="201"/>
      <c r="O94" s="201"/>
      <c r="Q94" s="203"/>
    </row>
    <row r="95" spans="1:17" s="202" customFormat="1" ht="15.95" customHeight="1">
      <c r="A95" s="201"/>
      <c r="B95" s="201"/>
      <c r="C95" s="201"/>
      <c r="D95" s="201"/>
      <c r="E95" s="201"/>
      <c r="F95" s="201"/>
      <c r="G95" s="201"/>
      <c r="H95" s="201"/>
      <c r="I95" s="201"/>
      <c r="J95" s="201"/>
      <c r="K95" s="201"/>
      <c r="L95" s="201"/>
      <c r="M95" s="201"/>
      <c r="N95" s="201"/>
      <c r="O95" s="201"/>
      <c r="Q95" s="203"/>
    </row>
    <row r="96" spans="1:17" s="202" customFormat="1" ht="15.95" customHeight="1">
      <c r="A96" s="201"/>
      <c r="B96" s="201"/>
      <c r="C96" s="201"/>
      <c r="D96" s="201"/>
      <c r="E96" s="201"/>
      <c r="F96" s="201"/>
      <c r="G96" s="201"/>
      <c r="H96" s="201"/>
      <c r="I96" s="201"/>
      <c r="J96" s="201"/>
      <c r="K96" s="201"/>
      <c r="L96" s="201"/>
      <c r="M96" s="201"/>
      <c r="N96" s="201"/>
      <c r="O96" s="201"/>
      <c r="Q96" s="203"/>
    </row>
    <row r="97" spans="1:17" s="202" customFormat="1" ht="15.95" customHeight="1">
      <c r="A97" s="201"/>
      <c r="B97" s="201"/>
      <c r="C97" s="201"/>
      <c r="D97" s="201"/>
      <c r="E97" s="201"/>
      <c r="F97" s="201"/>
      <c r="G97" s="201"/>
      <c r="H97" s="201"/>
      <c r="I97" s="201"/>
      <c r="J97" s="201"/>
      <c r="K97" s="201"/>
      <c r="L97" s="201"/>
      <c r="M97" s="201"/>
      <c r="N97" s="201"/>
      <c r="O97" s="201"/>
      <c r="Q97" s="203"/>
    </row>
    <row r="98" spans="1:17" s="202" customFormat="1" ht="15.95" customHeight="1">
      <c r="A98" s="201"/>
      <c r="B98" s="201"/>
      <c r="C98" s="201"/>
      <c r="D98" s="201"/>
      <c r="E98" s="201"/>
      <c r="F98" s="201"/>
      <c r="G98" s="201"/>
      <c r="H98" s="201"/>
      <c r="I98" s="201"/>
      <c r="J98" s="201"/>
      <c r="K98" s="201"/>
      <c r="L98" s="201"/>
      <c r="M98" s="201"/>
      <c r="N98" s="201"/>
      <c r="O98" s="201"/>
      <c r="Q98" s="203"/>
    </row>
    <row r="99" spans="1:17" s="202" customFormat="1" ht="15.95" customHeight="1">
      <c r="A99" s="201"/>
      <c r="B99" s="201"/>
      <c r="C99" s="201"/>
      <c r="D99" s="201"/>
      <c r="E99" s="201"/>
      <c r="F99" s="201"/>
      <c r="G99" s="201"/>
      <c r="H99" s="201"/>
      <c r="I99" s="201"/>
      <c r="J99" s="201"/>
      <c r="K99" s="201"/>
      <c r="L99" s="201"/>
      <c r="M99" s="201"/>
      <c r="N99" s="201"/>
      <c r="O99" s="201"/>
      <c r="Q99" s="203"/>
    </row>
    <row r="100" spans="1:17" s="202" customFormat="1" ht="15.95" customHeight="1">
      <c r="A100" s="201"/>
      <c r="B100" s="201"/>
      <c r="C100" s="201"/>
      <c r="D100" s="201"/>
      <c r="E100" s="201"/>
      <c r="F100" s="201"/>
      <c r="G100" s="201"/>
      <c r="H100" s="201"/>
      <c r="I100" s="201"/>
      <c r="J100" s="201"/>
      <c r="K100" s="201"/>
      <c r="L100" s="201"/>
      <c r="M100" s="201"/>
      <c r="N100" s="201"/>
      <c r="O100" s="201"/>
      <c r="Q100" s="203"/>
    </row>
    <row r="101" spans="1:17" s="202" customFormat="1" ht="15.95" customHeight="1">
      <c r="A101" s="201"/>
      <c r="B101" s="201"/>
      <c r="C101" s="201"/>
      <c r="D101" s="201"/>
      <c r="E101" s="201"/>
      <c r="F101" s="201"/>
      <c r="G101" s="201"/>
      <c r="H101" s="201"/>
      <c r="I101" s="201"/>
      <c r="J101" s="201"/>
      <c r="K101" s="201"/>
      <c r="L101" s="201"/>
      <c r="M101" s="201"/>
      <c r="N101" s="201"/>
      <c r="O101" s="201"/>
      <c r="Q101" s="203"/>
    </row>
    <row r="102" spans="1:17" s="202" customFormat="1" ht="15.95" customHeight="1">
      <c r="A102" s="201"/>
      <c r="B102" s="201"/>
      <c r="C102" s="201"/>
      <c r="D102" s="201"/>
      <c r="E102" s="201"/>
      <c r="F102" s="201"/>
      <c r="G102" s="201"/>
      <c r="H102" s="201"/>
      <c r="I102" s="201"/>
      <c r="J102" s="201"/>
      <c r="K102" s="201"/>
      <c r="L102" s="201"/>
      <c r="M102" s="201"/>
      <c r="N102" s="201"/>
      <c r="O102" s="201"/>
      <c r="Q102" s="203"/>
    </row>
    <row r="103" spans="1:17" s="202" customFormat="1" ht="15.95" customHeight="1">
      <c r="A103" s="201"/>
      <c r="B103" s="201"/>
      <c r="C103" s="201"/>
      <c r="D103" s="201"/>
      <c r="E103" s="201"/>
      <c r="F103" s="201"/>
      <c r="G103" s="201"/>
      <c r="H103" s="201"/>
      <c r="I103" s="201"/>
      <c r="J103" s="201"/>
      <c r="K103" s="201"/>
      <c r="L103" s="201"/>
      <c r="M103" s="201"/>
      <c r="N103" s="201"/>
      <c r="O103" s="201"/>
      <c r="Q103" s="203"/>
    </row>
    <row r="104" spans="1:17" s="202" customFormat="1" ht="15.95" customHeight="1">
      <c r="A104" s="201"/>
      <c r="B104" s="201"/>
      <c r="C104" s="201"/>
      <c r="D104" s="201"/>
      <c r="E104" s="201"/>
      <c r="F104" s="201"/>
      <c r="G104" s="201"/>
      <c r="H104" s="201"/>
      <c r="I104" s="201"/>
      <c r="J104" s="201"/>
      <c r="K104" s="201"/>
      <c r="L104" s="201"/>
      <c r="M104" s="201"/>
      <c r="N104" s="201"/>
      <c r="O104" s="201"/>
      <c r="Q104" s="203"/>
    </row>
    <row r="105" spans="1:17" s="202" customFormat="1" ht="15.95" customHeight="1">
      <c r="A105" s="201"/>
      <c r="B105" s="201"/>
      <c r="C105" s="201"/>
      <c r="D105" s="201"/>
      <c r="E105" s="201"/>
      <c r="F105" s="201"/>
      <c r="G105" s="201"/>
      <c r="H105" s="201"/>
      <c r="I105" s="201"/>
      <c r="J105" s="201"/>
      <c r="K105" s="201"/>
      <c r="L105" s="201"/>
      <c r="M105" s="201"/>
      <c r="N105" s="201"/>
      <c r="O105" s="201"/>
      <c r="Q105" s="203"/>
    </row>
    <row r="106" spans="1:17" s="202" customFormat="1" ht="15.95" customHeight="1">
      <c r="A106" s="201"/>
      <c r="B106" s="201"/>
      <c r="C106" s="201"/>
      <c r="D106" s="201"/>
      <c r="E106" s="201"/>
      <c r="F106" s="201"/>
      <c r="G106" s="201"/>
      <c r="H106" s="201"/>
      <c r="I106" s="201"/>
      <c r="J106" s="201"/>
      <c r="K106" s="201"/>
      <c r="L106" s="201"/>
      <c r="M106" s="201"/>
      <c r="N106" s="201"/>
      <c r="O106" s="201"/>
      <c r="Q106" s="203"/>
    </row>
    <row r="107" spans="1:17" ht="15.95" customHeight="1">
      <c r="B107" s="201"/>
      <c r="C107" s="201"/>
      <c r="D107" s="201"/>
      <c r="E107" s="201"/>
      <c r="F107" s="201"/>
    </row>
  </sheetData>
  <mergeCells count="2">
    <mergeCell ref="D16:F16"/>
    <mergeCell ref="B4:G4"/>
  </mergeCells>
  <phoneticPr fontId="2" type="noConversion"/>
  <pageMargins left="0.74803149606299213" right="0.74803149606299213" top="0.84" bottom="0.64" header="0.51181102362204722" footer="0.51181102362204722"/>
  <pageSetup paperSize="9" scale="75" fitToHeight="4" orientation="landscape" horizont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7" enableFormatConditionsCalculation="0">
    <tabColor indexed="10"/>
    <pageSetUpPr fitToPage="1"/>
  </sheetPr>
  <dimension ref="A1:P21"/>
  <sheetViews>
    <sheetView view="pageBreakPreview" topLeftCell="B1" zoomScale="85" workbookViewId="0">
      <selection activeCell="G7" sqref="G7:G9"/>
    </sheetView>
  </sheetViews>
  <sheetFormatPr defaultRowHeight="15.95" customHeight="1"/>
  <cols>
    <col min="1" max="1" width="2.109375" style="24" customWidth="1"/>
    <col min="2" max="2" width="26.6640625" style="24" customWidth="1"/>
    <col min="3" max="3" width="28.21875" style="24" customWidth="1"/>
    <col min="4" max="4" width="17.6640625" style="24" customWidth="1"/>
    <col min="5" max="5" width="16.44140625" style="85" customWidth="1"/>
    <col min="6" max="7" width="13.77734375" style="86" customWidth="1"/>
    <col min="8" max="8" width="11.33203125" style="24" customWidth="1"/>
    <col min="9" max="9" width="19" style="2" customWidth="1"/>
    <col min="10" max="10" width="10.5546875" style="2" customWidth="1"/>
    <col min="11" max="11" width="7.44140625" style="2" bestFit="1" customWidth="1"/>
    <col min="12" max="12" width="11.88671875" style="2" customWidth="1"/>
    <col min="13" max="13" width="11.109375" style="2" customWidth="1"/>
    <col min="14" max="16384" width="8.88671875" style="2"/>
  </cols>
  <sheetData>
    <row r="1" spans="1:12" s="9" customFormat="1" ht="32.25" customHeight="1">
      <c r="A1" s="80" t="s">
        <v>188</v>
      </c>
      <c r="B1" s="79"/>
      <c r="C1" s="79"/>
      <c r="D1" s="79"/>
      <c r="E1" s="81"/>
      <c r="F1" s="82"/>
      <c r="G1" s="82"/>
      <c r="H1" s="79"/>
    </row>
    <row r="2" spans="1:12" s="6" customFormat="1" ht="16.5" customHeight="1" thickBot="1">
      <c r="A2" s="83"/>
      <c r="B2" s="73"/>
      <c r="C2" s="73"/>
      <c r="D2" s="73"/>
      <c r="E2" s="84"/>
      <c r="F2" s="74"/>
      <c r="G2" s="74"/>
      <c r="H2" s="73"/>
    </row>
    <row r="3" spans="1:12" s="4" customFormat="1" ht="43.5" customHeight="1">
      <c r="A3" s="25"/>
      <c r="B3" s="321" t="s">
        <v>172</v>
      </c>
      <c r="C3" s="322" t="s">
        <v>63</v>
      </c>
      <c r="D3" s="322" t="s">
        <v>81</v>
      </c>
      <c r="E3" s="323" t="s">
        <v>84</v>
      </c>
      <c r="F3" s="850" t="s">
        <v>94</v>
      </c>
      <c r="G3" s="851"/>
      <c r="H3" s="435" t="s">
        <v>64</v>
      </c>
    </row>
    <row r="4" spans="1:12" s="4" customFormat="1" ht="43.5" customHeight="1">
      <c r="A4" s="25"/>
      <c r="B4" s="856" t="s">
        <v>253</v>
      </c>
      <c r="C4" s="239" t="str">
        <f>참여업체!C6</f>
        <v>oo엔지니어링</v>
      </c>
      <c r="D4" s="244">
        <f>'유사(000)'!M10</f>
        <v>1.3981600000000001</v>
      </c>
      <c r="E4" s="243">
        <f>참여업체!C7</f>
        <v>0.42</v>
      </c>
      <c r="F4" s="852">
        <f>(D4*E4)+(D5*E5)+(D6*E6)</f>
        <v>1.4917971999999999</v>
      </c>
      <c r="G4" s="853"/>
      <c r="H4" s="859">
        <f>IF(F4&gt;=배점기준!$E$65,배점기준!$E$66,IF(F4&gt;=배점기준!$F$65,배점기준!$F$66,IF(F4&gt;=배점기준!$G$65,배점기준!$G$66,배점기준!$H$66)))</f>
        <v>4.8</v>
      </c>
    </row>
    <row r="5" spans="1:12" s="4" customFormat="1" ht="43.5" customHeight="1">
      <c r="A5" s="25"/>
      <c r="B5" s="857"/>
      <c r="C5" s="616" t="str">
        <f>참여업체!D6</f>
        <v>＊＊엔지니어링</v>
      </c>
      <c r="D5" s="617">
        <f>'유사(0001)'!M8</f>
        <v>0.99399999999999999</v>
      </c>
      <c r="E5" s="618">
        <f>참여업체!D7</f>
        <v>0.33</v>
      </c>
      <c r="F5" s="854"/>
      <c r="G5" s="855"/>
      <c r="H5" s="860"/>
    </row>
    <row r="6" spans="1:12" s="4" customFormat="1" ht="43.5" customHeight="1">
      <c r="A6" s="25"/>
      <c r="B6" s="858"/>
      <c r="C6" s="241" t="str">
        <f>참여업체!E6</f>
        <v>☆☆엔지니어링</v>
      </c>
      <c r="D6" s="244">
        <f>'유사(0002)'!M10</f>
        <v>2.3061999999999996</v>
      </c>
      <c r="E6" s="243">
        <f>참여업체!E7</f>
        <v>0.25</v>
      </c>
      <c r="F6" s="854"/>
      <c r="G6" s="855"/>
      <c r="H6" s="860"/>
    </row>
    <row r="7" spans="1:12" ht="43.5" customHeight="1">
      <c r="B7" s="856" t="s">
        <v>254</v>
      </c>
      <c r="C7" s="239" t="str">
        <f>C4</f>
        <v>oo엔지니어링</v>
      </c>
      <c r="D7" s="544">
        <f>'유사(000)'!K10</f>
        <v>2293.4112000000005</v>
      </c>
      <c r="E7" s="243">
        <f>참여업체!C7</f>
        <v>0.42</v>
      </c>
      <c r="F7" s="862">
        <f>(D7*E7)+(D8*E8)+(D9*E9)</f>
        <v>1621.813204</v>
      </c>
      <c r="G7" s="865">
        <f>F7/(배점기준!H6/1000)</f>
        <v>1.0770592523869704</v>
      </c>
      <c r="H7" s="859">
        <f>(IF(G7&gt;=배점기준!D69,배점기준!D70,IF(G7&gt;=배점기준!E69,배점기준!E70,IF(G7&gt;=배점기준!F69,배점기준!F70,IF(G7&gt;=배점기준!G69,배점기준!G70,IF(G7&gt;=배점기준!H69,배점기준!H70,배점기준!I70))))))</f>
        <v>4.8999999999999995</v>
      </c>
      <c r="J7" s="451"/>
    </row>
    <row r="8" spans="1:12" ht="43.5" customHeight="1">
      <c r="B8" s="857"/>
      <c r="C8" s="616" t="str">
        <f>C5</f>
        <v>＊＊엔지니어링</v>
      </c>
      <c r="D8" s="619">
        <f>'유사(0001)'!K8</f>
        <v>1248.5999999999999</v>
      </c>
      <c r="E8" s="618">
        <f>참여업체!D7</f>
        <v>0.33</v>
      </c>
      <c r="F8" s="863"/>
      <c r="G8" s="866"/>
      <c r="H8" s="860"/>
      <c r="J8" s="451"/>
    </row>
    <row r="9" spans="1:12" ht="43.5" customHeight="1" thickBot="1">
      <c r="B9" s="858"/>
      <c r="C9" s="241" t="str">
        <f>C6</f>
        <v>☆☆엔지니어링</v>
      </c>
      <c r="D9" s="620">
        <f>'유사(0002)'!K10</f>
        <v>986.17000000000007</v>
      </c>
      <c r="E9" s="243">
        <f>참여업체!E7</f>
        <v>0.25</v>
      </c>
      <c r="F9" s="864"/>
      <c r="G9" s="867"/>
      <c r="H9" s="861"/>
      <c r="J9" s="451"/>
      <c r="L9" s="451"/>
    </row>
    <row r="10" spans="1:12" ht="42.75" customHeight="1">
      <c r="B10" s="868" t="s">
        <v>350</v>
      </c>
      <c r="C10" s="483" t="s">
        <v>303</v>
      </c>
      <c r="D10" s="484" t="s">
        <v>304</v>
      </c>
      <c r="E10" s="484" t="s">
        <v>352</v>
      </c>
      <c r="F10" s="485" t="s">
        <v>289</v>
      </c>
      <c r="G10" s="24"/>
      <c r="H10" s="10"/>
      <c r="I10" s="10"/>
      <c r="J10" s="10"/>
      <c r="K10" s="10"/>
    </row>
    <row r="11" spans="1:12" ht="42.75" customHeight="1" thickBot="1">
      <c r="B11" s="869"/>
      <c r="C11" s="420"/>
      <c r="D11" s="421"/>
      <c r="E11" s="421"/>
      <c r="F11" s="419">
        <f>C11*D11*E11</f>
        <v>0</v>
      </c>
      <c r="G11" s="24"/>
      <c r="H11" s="10"/>
      <c r="I11" s="10"/>
      <c r="J11" s="10"/>
      <c r="K11" s="10"/>
    </row>
    <row r="12" spans="1:12" ht="15.95" customHeight="1">
      <c r="B12" s="87"/>
      <c r="C12" s="87"/>
      <c r="D12" s="87"/>
      <c r="E12" s="88"/>
      <c r="F12" s="89"/>
      <c r="G12" s="89"/>
      <c r="I12" s="10"/>
      <c r="J12" s="10"/>
      <c r="K12" s="10"/>
      <c r="L12" s="10"/>
    </row>
    <row r="13" spans="1:12" ht="15.95" customHeight="1">
      <c r="B13" s="87"/>
      <c r="D13" s="87"/>
      <c r="E13" s="88"/>
      <c r="F13" s="89"/>
      <c r="G13" s="89"/>
      <c r="I13" s="10"/>
      <c r="J13" s="10"/>
      <c r="K13" s="10"/>
      <c r="L13" s="10"/>
    </row>
    <row r="14" spans="1:12" ht="15.95" customHeight="1">
      <c r="B14" s="87"/>
      <c r="D14" s="90"/>
      <c r="E14" s="91"/>
      <c r="F14" s="92"/>
      <c r="G14" s="92"/>
      <c r="I14" s="10"/>
      <c r="J14" s="11"/>
      <c r="K14" s="11"/>
      <c r="L14" s="11"/>
    </row>
    <row r="15" spans="1:12" ht="15.95" customHeight="1">
      <c r="B15" s="87"/>
      <c r="D15" s="90"/>
      <c r="E15" s="91"/>
      <c r="F15" s="92"/>
      <c r="G15" s="92"/>
      <c r="I15" s="10"/>
      <c r="J15" s="11"/>
      <c r="K15" s="11"/>
      <c r="L15" s="11"/>
    </row>
    <row r="16" spans="1:12" ht="15.95" customHeight="1">
      <c r="B16" s="87"/>
      <c r="D16" s="90"/>
      <c r="E16" s="91"/>
      <c r="F16" s="92"/>
      <c r="G16" s="92"/>
      <c r="I16" s="10"/>
      <c r="J16" s="11"/>
      <c r="K16" s="11"/>
      <c r="L16" s="11"/>
    </row>
    <row r="17" spans="2:16" ht="15.95" customHeight="1">
      <c r="B17" s="87"/>
      <c r="C17" s="87"/>
      <c r="D17" s="87"/>
      <c r="E17" s="88"/>
      <c r="F17" s="89"/>
      <c r="G17" s="89"/>
      <c r="I17" s="10"/>
      <c r="J17" s="10"/>
      <c r="K17" s="10"/>
      <c r="L17" s="10"/>
    </row>
    <row r="18" spans="2:16" ht="15.95" customHeight="1">
      <c r="B18" s="87"/>
      <c r="C18" s="87"/>
      <c r="D18" s="87"/>
      <c r="E18" s="88"/>
      <c r="F18" s="89"/>
      <c r="G18" s="89"/>
      <c r="I18" s="10"/>
      <c r="J18" s="10"/>
      <c r="K18" s="10"/>
      <c r="L18" s="10"/>
    </row>
    <row r="19" spans="2:16" ht="15.95" customHeight="1">
      <c r="B19" s="87"/>
      <c r="C19" s="87"/>
      <c r="D19" s="87"/>
      <c r="E19" s="88"/>
      <c r="F19" s="89"/>
      <c r="G19" s="89"/>
      <c r="I19" s="10"/>
      <c r="J19" s="10"/>
      <c r="K19" s="10"/>
      <c r="L19" s="10"/>
    </row>
    <row r="20" spans="2:16" ht="15.95" customHeight="1">
      <c r="B20" s="87"/>
      <c r="C20" s="87"/>
      <c r="D20" s="87"/>
      <c r="E20" s="88"/>
      <c r="F20" s="89"/>
      <c r="G20" s="89"/>
      <c r="I20" s="10"/>
      <c r="J20" s="10"/>
      <c r="K20" s="10"/>
      <c r="L20" s="10"/>
    </row>
    <row r="21" spans="2:16" ht="15.95" customHeight="1">
      <c r="P21" s="470" t="e">
        <f>기술투자!#REF!</f>
        <v>#REF!</v>
      </c>
    </row>
  </sheetData>
  <protectedRanges>
    <protectedRange password="CF2F" sqref="D10" name="범위2"/>
  </protectedRanges>
  <mergeCells count="9">
    <mergeCell ref="B10:B11"/>
    <mergeCell ref="F3:G3"/>
    <mergeCell ref="F4:G6"/>
    <mergeCell ref="B4:B6"/>
    <mergeCell ref="B7:B9"/>
    <mergeCell ref="H7:H9"/>
    <mergeCell ref="F7:F9"/>
    <mergeCell ref="G7:G9"/>
    <mergeCell ref="H4:H6"/>
  </mergeCells>
  <phoneticPr fontId="2" type="noConversion"/>
  <pageMargins left="0.75" right="0.75" top="1.1299999999999999" bottom="1" header="0.5" footer="0.5"/>
  <pageSetup paperSize="9" scale="86" orientation="landscape" horizontalDpi="4294967293" r:id="rId1"/>
  <headerFooter alignWithMargins="0"/>
  <rowBreaks count="1" manualBreakCount="1">
    <brk id="13" max="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23" enableFormatConditionsCalculation="0">
    <tabColor indexed="42"/>
  </sheetPr>
  <dimension ref="A1:R20"/>
  <sheetViews>
    <sheetView view="pageBreakPreview" zoomScale="85" zoomScaleNormal="115" zoomScaleSheetLayoutView="100" workbookViewId="0">
      <selection activeCell="M10" sqref="M10"/>
    </sheetView>
  </sheetViews>
  <sheetFormatPr defaultRowHeight="12" customHeight="1"/>
  <cols>
    <col min="1" max="1" width="5" style="125" customWidth="1"/>
    <col min="2" max="2" width="26.6640625" style="143" customWidth="1"/>
    <col min="3" max="3" width="24.21875" style="143" customWidth="1"/>
    <col min="4" max="4" width="15.33203125" style="143" customWidth="1"/>
    <col min="5" max="6" width="10.77734375" style="143" customWidth="1"/>
    <col min="7" max="7" width="8.6640625" style="139" customWidth="1"/>
    <col min="8" max="8" width="11.33203125" style="133" customWidth="1"/>
    <col min="9" max="10" width="7.33203125" style="133" customWidth="1"/>
    <col min="11" max="11" width="10.77734375" style="133" customWidth="1"/>
    <col min="12" max="12" width="7.77734375" style="133" customWidth="1"/>
    <col min="13" max="13" width="7.77734375" style="128" customWidth="1"/>
    <col min="14" max="14" width="6.109375" style="125" customWidth="1"/>
    <col min="15" max="15" width="1.44140625" style="125" customWidth="1"/>
    <col min="16" max="16" width="0" style="125" hidden="1" customWidth="1"/>
    <col min="17" max="16384" width="8.88671875" style="125"/>
  </cols>
  <sheetData>
    <row r="1" spans="1:18" s="195" customFormat="1" ht="30" customHeight="1" thickBot="1">
      <c r="A1" s="870" t="s">
        <v>583</v>
      </c>
      <c r="B1" s="870"/>
      <c r="C1" s="191" t="str">
        <f>참여업체!C6</f>
        <v>oo엔지니어링</v>
      </c>
      <c r="D1" s="192"/>
      <c r="E1" s="192"/>
      <c r="F1" s="192"/>
      <c r="G1" s="193"/>
      <c r="H1" s="194"/>
      <c r="I1" s="194"/>
      <c r="J1" s="194"/>
      <c r="K1" s="194"/>
      <c r="L1" s="194"/>
      <c r="M1" s="196"/>
    </row>
    <row r="2" spans="1:18" s="170" customFormat="1" ht="28.5" customHeight="1">
      <c r="A2" s="817" t="s">
        <v>206</v>
      </c>
      <c r="B2" s="826" t="s">
        <v>44</v>
      </c>
      <c r="C2" s="828" t="s">
        <v>45</v>
      </c>
      <c r="D2" s="828" t="s">
        <v>46</v>
      </c>
      <c r="E2" s="878" t="s">
        <v>47</v>
      </c>
      <c r="F2" s="879"/>
      <c r="G2" s="824" t="s">
        <v>245</v>
      </c>
      <c r="H2" s="815" t="s">
        <v>31</v>
      </c>
      <c r="I2" s="880" t="s">
        <v>508</v>
      </c>
      <c r="J2" s="815" t="s">
        <v>650</v>
      </c>
      <c r="K2" s="815" t="s">
        <v>58</v>
      </c>
      <c r="L2" s="815" t="s">
        <v>652</v>
      </c>
      <c r="M2" s="815" t="s">
        <v>653</v>
      </c>
      <c r="N2" s="876" t="s">
        <v>207</v>
      </c>
    </row>
    <row r="3" spans="1:18" s="170" customFormat="1" ht="30.75" customHeight="1">
      <c r="A3" s="818"/>
      <c r="B3" s="827"/>
      <c r="C3" s="829"/>
      <c r="D3" s="829"/>
      <c r="E3" s="171" t="s">
        <v>48</v>
      </c>
      <c r="F3" s="171" t="s">
        <v>49</v>
      </c>
      <c r="G3" s="825"/>
      <c r="H3" s="816"/>
      <c r="I3" s="881"/>
      <c r="J3" s="816"/>
      <c r="K3" s="816"/>
      <c r="L3" s="816"/>
      <c r="M3" s="816"/>
      <c r="N3" s="877"/>
      <c r="P3" s="170" t="s">
        <v>467</v>
      </c>
    </row>
    <row r="4" spans="1:18" s="174" customFormat="1" ht="258.75" customHeight="1">
      <c r="A4" s="561">
        <v>1</v>
      </c>
      <c r="B4" s="562" t="s">
        <v>403</v>
      </c>
      <c r="C4" s="562" t="s">
        <v>13</v>
      </c>
      <c r="D4" s="563" t="s">
        <v>402</v>
      </c>
      <c r="E4" s="548">
        <v>37972</v>
      </c>
      <c r="F4" s="548">
        <v>41264</v>
      </c>
      <c r="G4" s="971">
        <v>1938</v>
      </c>
      <c r="H4" s="971">
        <v>562.4000000000002</v>
      </c>
      <c r="I4" s="972">
        <v>0.5</v>
      </c>
      <c r="J4" s="973">
        <v>0.6</v>
      </c>
      <c r="K4" s="974">
        <f>H4*I4*J4</f>
        <v>168.72000000000006</v>
      </c>
      <c r="L4" s="975">
        <f>(IF(H4&lt;배점기준!$E$67*100,0,IF(H4&lt;배점기준!$F$67*100,배점기준!$E$68,IF(H4&lt;배점기준!$G$67*100,배점기준!$F$68,배점기준!$G$68))))*J4</f>
        <v>0.42</v>
      </c>
      <c r="M4" s="976">
        <f>I4*L4*J4</f>
        <v>0.126</v>
      </c>
      <c r="N4" s="509"/>
      <c r="P4" s="510"/>
      <c r="Q4" s="476"/>
    </row>
    <row r="5" spans="1:18" s="174" customFormat="1" ht="256.5" customHeight="1">
      <c r="A5" s="561">
        <f>A4+1</f>
        <v>2</v>
      </c>
      <c r="B5" s="562" t="s">
        <v>14</v>
      </c>
      <c r="C5" s="562" t="s">
        <v>356</v>
      </c>
      <c r="D5" s="563" t="s">
        <v>400</v>
      </c>
      <c r="E5" s="548">
        <v>38114</v>
      </c>
      <c r="F5" s="548">
        <v>40543</v>
      </c>
      <c r="G5" s="971">
        <v>2168</v>
      </c>
      <c r="H5" s="971">
        <v>1084.5</v>
      </c>
      <c r="I5" s="972">
        <v>0.4</v>
      </c>
      <c r="J5" s="973">
        <v>1</v>
      </c>
      <c r="K5" s="974">
        <f t="shared" ref="K5:K9" si="0">H5*I5*J5</f>
        <v>433.8</v>
      </c>
      <c r="L5" s="975">
        <f>(IF(H5&lt;배점기준!$E$67*100,0,IF(H5&lt;배점기준!$F$67*100,배점기준!$E$68,IF(H5&lt;배점기준!$G$67*100,배점기준!$F$68,배점기준!$G$68))))*J5</f>
        <v>1</v>
      </c>
      <c r="M5" s="976">
        <f t="shared" ref="M5:M9" si="1">I5*L5*J5</f>
        <v>0.4</v>
      </c>
      <c r="N5" s="509"/>
      <c r="P5" s="510"/>
      <c r="Q5" s="476"/>
    </row>
    <row r="6" spans="1:18" s="174" customFormat="1" ht="300" customHeight="1">
      <c r="A6" s="561">
        <f>A5+1</f>
        <v>3</v>
      </c>
      <c r="B6" s="562" t="s">
        <v>457</v>
      </c>
      <c r="C6" s="562" t="s">
        <v>357</v>
      </c>
      <c r="D6" s="563" t="s">
        <v>458</v>
      </c>
      <c r="E6" s="548">
        <v>38168</v>
      </c>
      <c r="F6" s="548">
        <v>41639</v>
      </c>
      <c r="G6" s="971">
        <v>2216</v>
      </c>
      <c r="H6" s="971">
        <v>587.4</v>
      </c>
      <c r="I6" s="972">
        <v>0.48</v>
      </c>
      <c r="J6" s="973">
        <v>0.6</v>
      </c>
      <c r="K6" s="974">
        <f t="shared" si="0"/>
        <v>169.1712</v>
      </c>
      <c r="L6" s="975">
        <f>(IF(H6&lt;배점기준!$E$67*100,0,IF(H6&lt;배점기준!$F$67*100,배점기준!$E$68,IF(H6&lt;배점기준!$G$67*100,배점기준!$F$68,배점기준!$G$68))))*J6</f>
        <v>0.42</v>
      </c>
      <c r="M6" s="976">
        <f t="shared" si="1"/>
        <v>0.12095999999999998</v>
      </c>
      <c r="N6" s="509"/>
      <c r="P6" s="510"/>
      <c r="Q6" s="476"/>
    </row>
    <row r="7" spans="1:18" s="174" customFormat="1" ht="219.75" customHeight="1">
      <c r="A7" s="561">
        <f>A6+1</f>
        <v>4</v>
      </c>
      <c r="B7" s="562" t="s">
        <v>358</v>
      </c>
      <c r="C7" s="562" t="s">
        <v>359</v>
      </c>
      <c r="D7" s="563" t="s">
        <v>582</v>
      </c>
      <c r="E7" s="548">
        <v>38310</v>
      </c>
      <c r="F7" s="548">
        <v>41661</v>
      </c>
      <c r="G7" s="971">
        <v>11293</v>
      </c>
      <c r="H7" s="971">
        <v>3449.900000000001</v>
      </c>
      <c r="I7" s="972">
        <v>0.4</v>
      </c>
      <c r="J7" s="973">
        <v>0.6</v>
      </c>
      <c r="K7" s="974">
        <f t="shared" si="0"/>
        <v>827.97600000000023</v>
      </c>
      <c r="L7" s="975">
        <f>(IF(H7&lt;배점기준!$E$67*100,0,IF(H7&lt;배점기준!$F$67*100,배점기준!$E$68,IF(H7&lt;배점기준!$G$67*100,배점기준!$F$68,배점기준!$G$68))))*J7</f>
        <v>0.78</v>
      </c>
      <c r="M7" s="976">
        <f t="shared" si="1"/>
        <v>0.18720000000000003</v>
      </c>
      <c r="N7" s="509"/>
      <c r="P7" s="510"/>
      <c r="Q7" s="476"/>
    </row>
    <row r="8" spans="1:18" s="174" customFormat="1" ht="179.25" customHeight="1">
      <c r="A8" s="561">
        <f>A7+1</f>
        <v>5</v>
      </c>
      <c r="B8" s="562" t="s">
        <v>404</v>
      </c>
      <c r="C8" s="562" t="s">
        <v>360</v>
      </c>
      <c r="D8" s="563" t="s">
        <v>405</v>
      </c>
      <c r="E8" s="548">
        <v>38425</v>
      </c>
      <c r="F8" s="548">
        <v>40899</v>
      </c>
      <c r="G8" s="971">
        <v>9891</v>
      </c>
      <c r="H8" s="971">
        <v>1287.1000000000001</v>
      </c>
      <c r="I8" s="972">
        <v>0.4</v>
      </c>
      <c r="J8" s="973">
        <v>0.6</v>
      </c>
      <c r="K8" s="974">
        <f t="shared" si="0"/>
        <v>308.904</v>
      </c>
      <c r="L8" s="975">
        <f>(IF(H8&lt;배점기준!$E$67*100,0,IF(H8&lt;배점기준!$F$67*100,배점기준!$E$68,IF(H8&lt;배점기준!$G$67*100,배점기준!$F$68,배점기준!$G$68))))*J8</f>
        <v>0.6</v>
      </c>
      <c r="M8" s="976">
        <f t="shared" si="1"/>
        <v>0.14399999999999999</v>
      </c>
      <c r="N8" s="509"/>
      <c r="P8" s="510"/>
      <c r="Q8" s="476"/>
    </row>
    <row r="9" spans="1:18" s="174" customFormat="1" ht="117.75" customHeight="1" thickBot="1">
      <c r="A9" s="561">
        <f>A8+1</f>
        <v>6</v>
      </c>
      <c r="B9" s="562" t="s">
        <v>361</v>
      </c>
      <c r="C9" s="562" t="s">
        <v>362</v>
      </c>
      <c r="D9" s="563" t="s">
        <v>582</v>
      </c>
      <c r="E9" s="548">
        <v>38448</v>
      </c>
      <c r="F9" s="548">
        <v>41639</v>
      </c>
      <c r="G9" s="971">
        <v>1690</v>
      </c>
      <c r="H9" s="971">
        <v>641.4</v>
      </c>
      <c r="I9" s="972">
        <v>0.6</v>
      </c>
      <c r="J9" s="973">
        <v>1</v>
      </c>
      <c r="K9" s="974">
        <f t="shared" si="0"/>
        <v>384.84</v>
      </c>
      <c r="L9" s="975">
        <f>(IF(H9&lt;배점기준!$E$67*100,0,IF(H9&lt;배점기준!$F$67*100,배점기준!$E$68,IF(H9&lt;배점기준!$G$67*100,배점기준!$F$68,배점기준!$G$68))))*J9</f>
        <v>0.7</v>
      </c>
      <c r="M9" s="976">
        <f t="shared" si="1"/>
        <v>0.42</v>
      </c>
      <c r="N9" s="509"/>
      <c r="P9" s="510"/>
      <c r="Q9" s="476"/>
    </row>
    <row r="10" spans="1:18" s="174" customFormat="1" ht="35.1" customHeight="1" thickBot="1">
      <c r="A10" s="871" t="s">
        <v>59</v>
      </c>
      <c r="B10" s="872"/>
      <c r="C10" s="872"/>
      <c r="D10" s="872"/>
      <c r="E10" s="872"/>
      <c r="F10" s="872"/>
      <c r="G10" s="872"/>
      <c r="H10" s="872"/>
      <c r="I10" s="873"/>
      <c r="J10" s="688"/>
      <c r="K10" s="457">
        <f>SUM(K4:K9)</f>
        <v>2293.4112000000005</v>
      </c>
      <c r="L10" s="564"/>
      <c r="M10" s="459">
        <f>SUM(M4:M9)</f>
        <v>1.3981600000000001</v>
      </c>
      <c r="N10" s="460"/>
    </row>
    <row r="11" spans="1:18" ht="15.75" customHeight="1">
      <c r="A11" s="153"/>
      <c r="B11" s="164"/>
      <c r="C11" s="164"/>
      <c r="D11" s="164"/>
      <c r="E11" s="164"/>
      <c r="F11" s="164"/>
      <c r="G11" s="165"/>
      <c r="H11" s="154"/>
      <c r="I11" s="154"/>
      <c r="J11" s="154"/>
      <c r="K11" s="166"/>
      <c r="L11" s="167"/>
      <c r="M11" s="168"/>
    </row>
    <row r="12" spans="1:18" s="185" customFormat="1" ht="15" customHeight="1">
      <c r="A12" s="156" t="s">
        <v>277</v>
      </c>
      <c r="B12" s="157" t="s">
        <v>278</v>
      </c>
      <c r="C12" s="157"/>
      <c r="D12" s="157"/>
      <c r="E12" s="157"/>
      <c r="F12" s="157"/>
      <c r="G12" s="197"/>
      <c r="H12" s="186"/>
      <c r="I12" s="186"/>
      <c r="J12" s="186"/>
      <c r="K12" s="186"/>
      <c r="L12" s="198"/>
      <c r="M12" s="188"/>
      <c r="N12" s="188"/>
      <c r="P12" s="158"/>
      <c r="Q12" s="158"/>
    </row>
    <row r="13" spans="1:18" s="185" customFormat="1" ht="20.25" customHeight="1">
      <c r="A13" s="207" t="s">
        <v>51</v>
      </c>
      <c r="B13" s="157" t="s">
        <v>54</v>
      </c>
      <c r="C13" s="375"/>
      <c r="D13" s="375"/>
      <c r="E13" s="375"/>
      <c r="F13" s="375"/>
      <c r="G13" s="199"/>
      <c r="H13" s="187"/>
      <c r="I13" s="187"/>
      <c r="J13" s="187"/>
      <c r="K13" s="532"/>
      <c r="L13" s="187"/>
      <c r="M13" s="188"/>
      <c r="R13" s="158"/>
    </row>
    <row r="14" spans="1:18" s="158" customFormat="1" ht="55.5" customHeight="1">
      <c r="A14" s="439" t="s">
        <v>341</v>
      </c>
      <c r="B14" s="819" t="s">
        <v>337</v>
      </c>
      <c r="C14" s="819"/>
      <c r="D14" s="819"/>
      <c r="E14" s="819"/>
      <c r="F14" s="819"/>
      <c r="G14" s="819"/>
      <c r="H14" s="819"/>
      <c r="I14" s="819"/>
      <c r="J14" s="819"/>
      <c r="K14" s="819"/>
      <c r="L14" s="159"/>
      <c r="M14" s="159"/>
    </row>
    <row r="15" spans="1:18" s="158" customFormat="1" ht="18.75" customHeight="1">
      <c r="A15" s="439" t="s">
        <v>342</v>
      </c>
      <c r="B15" s="157" t="s">
        <v>336</v>
      </c>
      <c r="C15" s="157"/>
      <c r="D15" s="157"/>
      <c r="E15" s="157"/>
      <c r="F15" s="157"/>
      <c r="G15" s="157"/>
      <c r="I15" s="275"/>
      <c r="J15" s="275"/>
      <c r="K15" s="159"/>
      <c r="L15" s="159"/>
      <c r="M15" s="159"/>
    </row>
    <row r="16" spans="1:18" s="158" customFormat="1" ht="18.75" customHeight="1">
      <c r="A16" s="207" t="s">
        <v>338</v>
      </c>
      <c r="B16" s="157" t="s">
        <v>55</v>
      </c>
      <c r="C16" s="157"/>
      <c r="D16" s="157"/>
      <c r="E16" s="157"/>
      <c r="F16" s="157"/>
      <c r="G16" s="157"/>
      <c r="I16" s="159"/>
      <c r="J16" s="159"/>
      <c r="K16" s="159"/>
      <c r="L16" s="159"/>
      <c r="M16" s="159"/>
      <c r="N16" s="159"/>
      <c r="O16" s="159"/>
    </row>
    <row r="17" spans="1:13" s="185" customFormat="1" ht="12" customHeight="1">
      <c r="A17" s="207" t="s">
        <v>339</v>
      </c>
      <c r="B17" s="157" t="s">
        <v>56</v>
      </c>
      <c r="C17" s="157"/>
      <c r="D17" s="157"/>
      <c r="E17" s="157"/>
      <c r="F17" s="157"/>
      <c r="G17" s="199"/>
      <c r="H17" s="187"/>
      <c r="I17" s="187"/>
      <c r="J17" s="187"/>
      <c r="K17" s="187"/>
      <c r="L17" s="187"/>
      <c r="M17" s="188"/>
    </row>
    <row r="18" spans="1:13" s="185" customFormat="1" ht="15" customHeight="1">
      <c r="A18" s="207" t="s">
        <v>340</v>
      </c>
      <c r="B18" s="163" t="s">
        <v>57</v>
      </c>
      <c r="C18" s="163"/>
      <c r="D18" s="163"/>
      <c r="E18" s="163"/>
      <c r="F18" s="163"/>
      <c r="G18" s="199"/>
      <c r="H18" s="187"/>
      <c r="I18" s="187"/>
      <c r="J18" s="187"/>
      <c r="K18" s="187"/>
      <c r="L18" s="187"/>
      <c r="M18" s="188"/>
    </row>
    <row r="19" spans="1:13" s="185" customFormat="1" ht="15" customHeight="1">
      <c r="B19" s="143"/>
      <c r="C19" s="186"/>
      <c r="D19" s="186"/>
      <c r="E19" s="186"/>
      <c r="F19" s="186"/>
      <c r="G19" s="199"/>
      <c r="H19" s="187"/>
      <c r="I19" s="187"/>
      <c r="J19" s="187"/>
      <c r="K19" s="187"/>
      <c r="L19" s="187"/>
      <c r="M19" s="188"/>
    </row>
    <row r="20" spans="1:13" ht="15" customHeight="1"/>
  </sheetData>
  <mergeCells count="16">
    <mergeCell ref="B14:K14"/>
    <mergeCell ref="N2:N3"/>
    <mergeCell ref="L2:L3"/>
    <mergeCell ref="M2:M3"/>
    <mergeCell ref="E2:F2"/>
    <mergeCell ref="G2:G3"/>
    <mergeCell ref="K2:K3"/>
    <mergeCell ref="I2:I3"/>
    <mergeCell ref="J2:J3"/>
    <mergeCell ref="A1:B1"/>
    <mergeCell ref="A2:A3"/>
    <mergeCell ref="B2:B3"/>
    <mergeCell ref="A10:I10"/>
    <mergeCell ref="D2:D3"/>
    <mergeCell ref="C2:C3"/>
    <mergeCell ref="H2:H3"/>
  </mergeCells>
  <phoneticPr fontId="23" type="noConversion"/>
  <pageMargins left="0.74803149606299213" right="0.74803149606299213" top="0.97" bottom="0.75" header="0.51181102362204722" footer="0.51181102362204722"/>
  <pageSetup paperSize="9" scale="70" fitToHeight="3" orientation="landscape" r:id="rId1"/>
  <headerFooter alignWithMargins="0"/>
  <legacy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indexed="42"/>
  </sheetPr>
  <dimension ref="A1:O16"/>
  <sheetViews>
    <sheetView view="pageBreakPreview" zoomScale="85" zoomScaleNormal="115" zoomScaleSheetLayoutView="85" workbookViewId="0">
      <selection activeCell="L2" sqref="L2:M3"/>
    </sheetView>
  </sheetViews>
  <sheetFormatPr defaultRowHeight="12" customHeight="1"/>
  <cols>
    <col min="1" max="1" width="3.77734375" style="125" customWidth="1"/>
    <col min="2" max="2" width="44.109375" style="143" customWidth="1"/>
    <col min="3" max="3" width="37.88671875" style="143" customWidth="1"/>
    <col min="4" max="4" width="15.44140625" style="143" customWidth="1"/>
    <col min="5" max="6" width="10.77734375" style="143" customWidth="1"/>
    <col min="7" max="7" width="7.77734375" style="139" customWidth="1"/>
    <col min="8" max="8" width="10.33203125" style="133" customWidth="1"/>
    <col min="9" max="9" width="4.6640625" style="133" customWidth="1"/>
    <col min="10" max="10" width="7.88671875" style="133" customWidth="1"/>
    <col min="11" max="11" width="10.21875" style="133" bestFit="1" customWidth="1"/>
    <col min="12" max="12" width="7.77734375" style="133" customWidth="1"/>
    <col min="13" max="13" width="7.77734375" style="128" customWidth="1"/>
    <col min="14" max="14" width="7.77734375" style="125" customWidth="1"/>
    <col min="15" max="15" width="1.44140625" style="125" customWidth="1"/>
    <col min="16" max="16384" width="8.88671875" style="125"/>
  </cols>
  <sheetData>
    <row r="1" spans="1:15" s="195" customFormat="1" ht="30" customHeight="1" thickBot="1">
      <c r="A1" s="882" t="s">
        <v>528</v>
      </c>
      <c r="B1" s="882"/>
      <c r="C1" s="500" t="str">
        <f>참여업체!D6</f>
        <v>＊＊엔지니어링</v>
      </c>
      <c r="D1" s="192"/>
      <c r="E1" s="192"/>
      <c r="F1" s="192"/>
      <c r="G1" s="193"/>
      <c r="H1" s="194"/>
      <c r="I1" s="194"/>
      <c r="J1" s="194"/>
      <c r="K1" s="194"/>
      <c r="L1" s="194"/>
      <c r="M1" s="196"/>
    </row>
    <row r="2" spans="1:15" s="170" customFormat="1" ht="36.75" customHeight="1">
      <c r="A2" s="817" t="s">
        <v>522</v>
      </c>
      <c r="B2" s="826" t="s">
        <v>523</v>
      </c>
      <c r="C2" s="828" t="s">
        <v>524</v>
      </c>
      <c r="D2" s="828" t="s">
        <v>525</v>
      </c>
      <c r="E2" s="878" t="s">
        <v>529</v>
      </c>
      <c r="F2" s="879"/>
      <c r="G2" s="824" t="s">
        <v>530</v>
      </c>
      <c r="H2" s="874" t="s">
        <v>651</v>
      </c>
      <c r="I2" s="880" t="s">
        <v>531</v>
      </c>
      <c r="J2" s="815" t="s">
        <v>650</v>
      </c>
      <c r="K2" s="815" t="s">
        <v>532</v>
      </c>
      <c r="L2" s="815" t="s">
        <v>652</v>
      </c>
      <c r="M2" s="815" t="s">
        <v>653</v>
      </c>
      <c r="N2" s="876" t="s">
        <v>526</v>
      </c>
    </row>
    <row r="3" spans="1:15" s="170" customFormat="1" ht="34.5" customHeight="1">
      <c r="A3" s="818"/>
      <c r="B3" s="827"/>
      <c r="C3" s="829"/>
      <c r="D3" s="829"/>
      <c r="E3" s="171" t="s">
        <v>533</v>
      </c>
      <c r="F3" s="171" t="s">
        <v>527</v>
      </c>
      <c r="G3" s="825"/>
      <c r="H3" s="875"/>
      <c r="I3" s="881"/>
      <c r="J3" s="816"/>
      <c r="K3" s="816"/>
      <c r="L3" s="816"/>
      <c r="M3" s="816"/>
      <c r="N3" s="877"/>
    </row>
    <row r="4" spans="1:15" s="174" customFormat="1" ht="39.950000000000003" customHeight="1">
      <c r="A4" s="179">
        <v>1</v>
      </c>
      <c r="B4" s="180" t="s">
        <v>364</v>
      </c>
      <c r="C4" s="180" t="s">
        <v>365</v>
      </c>
      <c r="D4" s="189" t="s">
        <v>366</v>
      </c>
      <c r="E4" s="442">
        <v>38425</v>
      </c>
      <c r="F4" s="442">
        <v>40899</v>
      </c>
      <c r="G4" s="181">
        <v>9891</v>
      </c>
      <c r="H4" s="181">
        <v>1287</v>
      </c>
      <c r="I4" s="189">
        <v>0.3</v>
      </c>
      <c r="J4" s="977">
        <v>0.6</v>
      </c>
      <c r="K4" s="182">
        <f>H4*J4*I4</f>
        <v>231.65999999999997</v>
      </c>
      <c r="L4" s="173">
        <f>(IF(H4&lt;배점기준!$E$67*100,0,IF(H4&lt;배점기준!$F$67*100,배점기준!$E$68,IF(H4&lt;배점기준!$G$67*100,배점기준!$F$68,배점기준!$G$68))))</f>
        <v>1</v>
      </c>
      <c r="M4" s="190">
        <f>I4*L4*J4</f>
        <v>0.18</v>
      </c>
      <c r="N4" s="509"/>
    </row>
    <row r="5" spans="1:15" s="176" customFormat="1" ht="39.950000000000003" customHeight="1">
      <c r="A5" s="179">
        <v>2</v>
      </c>
      <c r="B5" s="180" t="s">
        <v>367</v>
      </c>
      <c r="C5" s="180" t="s">
        <v>368</v>
      </c>
      <c r="D5" s="189" t="s">
        <v>369</v>
      </c>
      <c r="E5" s="442">
        <v>38511</v>
      </c>
      <c r="F5" s="442">
        <v>41897</v>
      </c>
      <c r="G5" s="181">
        <v>7515</v>
      </c>
      <c r="H5" s="181">
        <v>1193</v>
      </c>
      <c r="I5" s="189">
        <v>0.3</v>
      </c>
      <c r="J5" s="977">
        <v>1</v>
      </c>
      <c r="K5" s="182">
        <f t="shared" ref="K5:K7" si="0">H5*J5*I5</f>
        <v>357.9</v>
      </c>
      <c r="L5" s="173">
        <f>(IF(H5&lt;배점기준!$E$67*100,0,IF(H5&lt;배점기준!$F$67*100,배점기준!$E$68,IF(H5&lt;배점기준!$G$67*100,배점기준!$F$68,배점기준!$G$68))))</f>
        <v>1</v>
      </c>
      <c r="M5" s="190">
        <f t="shared" ref="M5:M7" si="1">I5*L5*J5</f>
        <v>0.3</v>
      </c>
      <c r="N5" s="509"/>
    </row>
    <row r="6" spans="1:15" s="176" customFormat="1" ht="39.950000000000003" customHeight="1">
      <c r="A6" s="179">
        <v>3</v>
      </c>
      <c r="B6" s="180" t="s">
        <v>370</v>
      </c>
      <c r="C6" s="180" t="s">
        <v>371</v>
      </c>
      <c r="D6" s="189" t="s">
        <v>372</v>
      </c>
      <c r="E6" s="442">
        <v>38551</v>
      </c>
      <c r="F6" s="442">
        <v>40543</v>
      </c>
      <c r="G6" s="181">
        <v>10961</v>
      </c>
      <c r="H6" s="181">
        <v>2848</v>
      </c>
      <c r="I6" s="189">
        <v>0.3</v>
      </c>
      <c r="J6" s="977">
        <v>0.6</v>
      </c>
      <c r="K6" s="182">
        <f t="shared" si="0"/>
        <v>512.64</v>
      </c>
      <c r="L6" s="173">
        <f>(IF(H6&lt;배점기준!$E$67*100,0,IF(H6&lt;배점기준!$F$67*100,배점기준!$E$68,IF(H6&lt;배점기준!$G$67*100,배점기준!$F$68,배점기준!$G$68))))</f>
        <v>1.3</v>
      </c>
      <c r="M6" s="190">
        <f t="shared" si="1"/>
        <v>0.23399999999999999</v>
      </c>
      <c r="N6" s="509"/>
    </row>
    <row r="7" spans="1:15" s="176" customFormat="1" ht="39.950000000000003" customHeight="1" thickBot="1">
      <c r="A7" s="179">
        <v>4</v>
      </c>
      <c r="B7" s="180" t="s">
        <v>373</v>
      </c>
      <c r="C7" s="180" t="s">
        <v>374</v>
      </c>
      <c r="D7" s="189" t="s">
        <v>443</v>
      </c>
      <c r="E7" s="442">
        <v>38975</v>
      </c>
      <c r="F7" s="442">
        <v>40543</v>
      </c>
      <c r="G7" s="181">
        <v>1627</v>
      </c>
      <c r="H7" s="181">
        <v>366</v>
      </c>
      <c r="I7" s="189">
        <v>0.4</v>
      </c>
      <c r="J7" s="977">
        <v>1</v>
      </c>
      <c r="K7" s="182">
        <f t="shared" si="0"/>
        <v>146.4</v>
      </c>
      <c r="L7" s="173">
        <f>(IF(H7&lt;배점기준!$E$67*100,0,IF(H7&lt;배점기준!$F$67*100,배점기준!$E$68,IF(H7&lt;배점기준!$G$67*100,배점기준!$F$68,배점기준!$G$68))))</f>
        <v>0.7</v>
      </c>
      <c r="M7" s="190">
        <f t="shared" si="1"/>
        <v>0.27999999999999997</v>
      </c>
      <c r="N7" s="509"/>
    </row>
    <row r="8" spans="1:15" s="174" customFormat="1" ht="35.1" customHeight="1" thickBot="1">
      <c r="A8" s="871" t="s">
        <v>534</v>
      </c>
      <c r="B8" s="872"/>
      <c r="C8" s="872"/>
      <c r="D8" s="872"/>
      <c r="E8" s="872"/>
      <c r="F8" s="872"/>
      <c r="G8" s="872"/>
      <c r="H8" s="872"/>
      <c r="I8" s="873"/>
      <c r="J8" s="688"/>
      <c r="K8" s="457">
        <f>SUM(K4:K7)</f>
        <v>1248.5999999999999</v>
      </c>
      <c r="L8" s="564"/>
      <c r="M8" s="459">
        <f>SUM(M4:M7)</f>
        <v>0.99399999999999999</v>
      </c>
      <c r="N8" s="460"/>
    </row>
    <row r="9" spans="1:15" ht="15.75" customHeight="1">
      <c r="A9" s="153"/>
      <c r="B9" s="164"/>
      <c r="C9" s="164"/>
      <c r="D9" s="164"/>
      <c r="E9" s="164"/>
      <c r="F9" s="164"/>
      <c r="G9" s="165"/>
      <c r="H9" s="154"/>
      <c r="I9" s="154"/>
      <c r="J9" s="154"/>
      <c r="K9" s="166"/>
      <c r="L9" s="167"/>
      <c r="M9" s="168"/>
    </row>
    <row r="10" spans="1:15" s="185" customFormat="1" ht="15" customHeight="1">
      <c r="A10" s="156" t="s">
        <v>535</v>
      </c>
      <c r="B10" s="157" t="s">
        <v>536</v>
      </c>
      <c r="C10" s="157"/>
      <c r="D10" s="157"/>
      <c r="E10" s="157"/>
      <c r="F10" s="157"/>
      <c r="G10" s="197"/>
      <c r="H10" s="186"/>
      <c r="I10" s="186"/>
      <c r="J10" s="186"/>
      <c r="K10" s="186"/>
      <c r="L10" s="198"/>
      <c r="M10" s="188"/>
    </row>
    <row r="11" spans="1:15" s="185" customFormat="1" ht="20.25" customHeight="1">
      <c r="A11" s="207" t="s">
        <v>537</v>
      </c>
      <c r="B11" s="157" t="s">
        <v>538</v>
      </c>
      <c r="C11" s="375"/>
      <c r="D11" s="375"/>
      <c r="E11" s="375"/>
      <c r="F11" s="375"/>
      <c r="G11" s="199"/>
      <c r="H11" s="187"/>
      <c r="I11" s="187"/>
      <c r="J11" s="187"/>
      <c r="K11" s="187"/>
      <c r="L11" s="187"/>
      <c r="M11" s="188"/>
    </row>
    <row r="12" spans="1:15" s="158" customFormat="1" ht="18.75" customHeight="1">
      <c r="A12" s="207" t="s">
        <v>539</v>
      </c>
      <c r="B12" s="157" t="s">
        <v>540</v>
      </c>
      <c r="C12" s="157"/>
      <c r="D12" s="157"/>
      <c r="E12" s="157"/>
      <c r="F12" s="157"/>
      <c r="G12" s="157"/>
      <c r="I12" s="159"/>
      <c r="J12" s="159"/>
      <c r="K12" s="159"/>
      <c r="L12" s="159"/>
      <c r="M12" s="159"/>
      <c r="N12" s="159"/>
      <c r="O12" s="159"/>
    </row>
    <row r="13" spans="1:15" s="185" customFormat="1" ht="12" customHeight="1">
      <c r="A13" s="207" t="s">
        <v>541</v>
      </c>
      <c r="B13" s="157" t="s">
        <v>542</v>
      </c>
      <c r="C13" s="157"/>
      <c r="D13" s="157"/>
      <c r="E13" s="157"/>
      <c r="F13" s="157"/>
      <c r="G13" s="199"/>
      <c r="H13" s="187"/>
      <c r="I13" s="187"/>
      <c r="J13" s="187"/>
      <c r="K13" s="187"/>
      <c r="L13" s="187"/>
      <c r="M13" s="188"/>
    </row>
    <row r="14" spans="1:15" s="185" customFormat="1" ht="15" customHeight="1">
      <c r="A14" s="207" t="s">
        <v>543</v>
      </c>
      <c r="B14" s="163" t="s">
        <v>544</v>
      </c>
      <c r="C14" s="163"/>
      <c r="D14" s="163"/>
      <c r="E14" s="163"/>
      <c r="F14" s="163"/>
      <c r="G14" s="199"/>
      <c r="H14" s="187"/>
      <c r="I14" s="187"/>
      <c r="J14" s="187"/>
      <c r="K14" s="187"/>
      <c r="L14" s="187"/>
      <c r="M14" s="188"/>
    </row>
    <row r="15" spans="1:15" s="185" customFormat="1" ht="15" customHeight="1">
      <c r="B15" s="143"/>
      <c r="C15" s="186"/>
      <c r="D15" s="186"/>
      <c r="E15" s="186"/>
      <c r="F15" s="186"/>
      <c r="G15" s="199"/>
      <c r="H15" s="187"/>
      <c r="I15" s="187"/>
      <c r="J15" s="187"/>
      <c r="K15" s="187"/>
      <c r="L15" s="187"/>
      <c r="M15" s="188"/>
    </row>
    <row r="16" spans="1:15" ht="15" customHeight="1"/>
  </sheetData>
  <mergeCells count="15">
    <mergeCell ref="N2:N3"/>
    <mergeCell ref="A8:I8"/>
    <mergeCell ref="G2:G3"/>
    <mergeCell ref="H2:H3"/>
    <mergeCell ref="I2:I3"/>
    <mergeCell ref="K2:K3"/>
    <mergeCell ref="L2:L3"/>
    <mergeCell ref="E2:F2"/>
    <mergeCell ref="D2:D3"/>
    <mergeCell ref="J2:J3"/>
    <mergeCell ref="A1:B1"/>
    <mergeCell ref="A2:A3"/>
    <mergeCell ref="B2:B3"/>
    <mergeCell ref="C2:C3"/>
    <mergeCell ref="M2:M3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59" fitToHeight="3" orientation="landscape" r:id="rId1"/>
  <headerFooter alignWithMargins="0"/>
  <legacyDrawing r:id="rId2"/>
  <legacyDrawingHF r:id="rId3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indexed="42"/>
  </sheetPr>
  <dimension ref="A1:R20"/>
  <sheetViews>
    <sheetView view="pageBreakPreview" zoomScale="85" zoomScaleNormal="115" zoomScaleSheetLayoutView="85" workbookViewId="0">
      <selection activeCell="L4" sqref="L4"/>
    </sheetView>
  </sheetViews>
  <sheetFormatPr defaultRowHeight="12" customHeight="1"/>
  <cols>
    <col min="1" max="1" width="5" style="125" customWidth="1"/>
    <col min="2" max="2" width="26.6640625" style="143" customWidth="1"/>
    <col min="3" max="3" width="24.21875" style="143" customWidth="1"/>
    <col min="4" max="4" width="15.33203125" style="143" customWidth="1"/>
    <col min="5" max="6" width="10.77734375" style="143" customWidth="1"/>
    <col min="7" max="7" width="8.6640625" style="139" customWidth="1"/>
    <col min="8" max="8" width="11.33203125" style="133" customWidth="1"/>
    <col min="9" max="10" width="7.33203125" style="133" customWidth="1"/>
    <col min="11" max="11" width="8.6640625" style="133" customWidth="1"/>
    <col min="12" max="12" width="7.77734375" style="133" customWidth="1"/>
    <col min="13" max="13" width="7.77734375" style="128" customWidth="1"/>
    <col min="14" max="14" width="7.77734375" style="125" customWidth="1"/>
    <col min="15" max="15" width="1.44140625" style="125" customWidth="1"/>
    <col min="16" max="16" width="0" style="125" hidden="1" customWidth="1"/>
    <col min="17" max="16384" width="8.88671875" style="125"/>
  </cols>
  <sheetData>
    <row r="1" spans="1:18" s="195" customFormat="1" ht="30" customHeight="1" thickBot="1">
      <c r="A1" s="870" t="s">
        <v>583</v>
      </c>
      <c r="B1" s="870"/>
      <c r="C1" s="191" t="str">
        <f>참여업체!E6</f>
        <v>☆☆엔지니어링</v>
      </c>
      <c r="D1" s="192"/>
      <c r="E1" s="192"/>
      <c r="F1" s="192"/>
      <c r="G1" s="193"/>
      <c r="H1" s="194"/>
      <c r="I1" s="194"/>
      <c r="J1" s="194"/>
      <c r="K1" s="194"/>
      <c r="L1" s="194"/>
      <c r="M1" s="196"/>
    </row>
    <row r="2" spans="1:18" s="170" customFormat="1" ht="28.5" customHeight="1">
      <c r="A2" s="817" t="s">
        <v>19</v>
      </c>
      <c r="B2" s="826" t="s">
        <v>44</v>
      </c>
      <c r="C2" s="828" t="s">
        <v>45</v>
      </c>
      <c r="D2" s="828" t="s">
        <v>46</v>
      </c>
      <c r="E2" s="878" t="s">
        <v>23</v>
      </c>
      <c r="F2" s="879"/>
      <c r="G2" s="824" t="s">
        <v>245</v>
      </c>
      <c r="H2" s="874" t="s">
        <v>651</v>
      </c>
      <c r="I2" s="880" t="s">
        <v>508</v>
      </c>
      <c r="J2" s="815" t="s">
        <v>650</v>
      </c>
      <c r="K2" s="815" t="s">
        <v>58</v>
      </c>
      <c r="L2" s="815" t="s">
        <v>652</v>
      </c>
      <c r="M2" s="815" t="s">
        <v>653</v>
      </c>
      <c r="N2" s="876" t="s">
        <v>190</v>
      </c>
    </row>
    <row r="3" spans="1:18" s="170" customFormat="1" ht="30.75" customHeight="1">
      <c r="A3" s="818"/>
      <c r="B3" s="827"/>
      <c r="C3" s="829"/>
      <c r="D3" s="829"/>
      <c r="E3" s="171" t="s">
        <v>48</v>
      </c>
      <c r="F3" s="171" t="s">
        <v>49</v>
      </c>
      <c r="G3" s="825"/>
      <c r="H3" s="875"/>
      <c r="I3" s="881"/>
      <c r="J3" s="816"/>
      <c r="K3" s="816"/>
      <c r="L3" s="816"/>
      <c r="M3" s="816"/>
      <c r="N3" s="877"/>
      <c r="P3" s="170" t="s">
        <v>467</v>
      </c>
    </row>
    <row r="4" spans="1:18" s="174" customFormat="1" ht="30" customHeight="1">
      <c r="A4" s="179">
        <v>1</v>
      </c>
      <c r="B4" s="446" t="s">
        <v>347</v>
      </c>
      <c r="C4" s="441" t="s">
        <v>580</v>
      </c>
      <c r="D4" s="447" t="s">
        <v>345</v>
      </c>
      <c r="E4" s="448">
        <v>39805</v>
      </c>
      <c r="F4" s="448">
        <v>40392</v>
      </c>
      <c r="G4" s="181">
        <v>593</v>
      </c>
      <c r="H4" s="449">
        <v>150</v>
      </c>
      <c r="I4" s="450">
        <v>0.7</v>
      </c>
      <c r="J4" s="977">
        <v>0.6</v>
      </c>
      <c r="K4" s="182">
        <f>H4*I4*J4</f>
        <v>63</v>
      </c>
      <c r="L4" s="173">
        <f>(IF(H4&lt;배점기준!$E$67*100,0,IF(H4&lt;배점기준!$F$67*100,배점기준!$E$68,IF(H4&lt;배점기준!$G$67*100,배점기준!$F$68,배점기준!$G$68))))</f>
        <v>0.7</v>
      </c>
      <c r="M4" s="190">
        <f>I4*L4*J4</f>
        <v>0.29399999999999993</v>
      </c>
      <c r="N4" s="542"/>
      <c r="P4" s="510"/>
      <c r="Q4" s="476"/>
    </row>
    <row r="5" spans="1:18" s="176" customFormat="1" ht="30" customHeight="1">
      <c r="A5" s="179">
        <v>2</v>
      </c>
      <c r="B5" s="446" t="s">
        <v>396</v>
      </c>
      <c r="C5" s="441" t="s">
        <v>580</v>
      </c>
      <c r="D5" s="447" t="s">
        <v>506</v>
      </c>
      <c r="E5" s="448">
        <v>39734</v>
      </c>
      <c r="F5" s="448">
        <v>40421</v>
      </c>
      <c r="G5" s="181">
        <v>4668</v>
      </c>
      <c r="H5" s="449">
        <v>343</v>
      </c>
      <c r="I5" s="450">
        <v>0.28999999999999998</v>
      </c>
      <c r="J5" s="977">
        <v>1</v>
      </c>
      <c r="K5" s="182">
        <f t="shared" ref="K5:K9" si="0">H5*I5*J5</f>
        <v>99.47</v>
      </c>
      <c r="L5" s="173">
        <f>(IF(H5&lt;배점기준!$E$67*100,0,IF(H5&lt;배점기준!$F$67*100,배점기준!$E$68,IF(H5&lt;배점기준!$G$67*100,배점기준!$F$68,배점기준!$G$68))))</f>
        <v>0.7</v>
      </c>
      <c r="M5" s="190">
        <f t="shared" ref="M5:M9" si="1">I5*L5*J5</f>
        <v>0.20299999999999999</v>
      </c>
      <c r="N5" s="543"/>
      <c r="P5" s="510"/>
      <c r="Q5" s="476"/>
    </row>
    <row r="6" spans="1:18" s="176" customFormat="1" ht="30" customHeight="1">
      <c r="A6" s="179">
        <v>3</v>
      </c>
      <c r="B6" s="446" t="s">
        <v>397</v>
      </c>
      <c r="C6" s="441" t="s">
        <v>382</v>
      </c>
      <c r="D6" s="447" t="s">
        <v>506</v>
      </c>
      <c r="E6" s="448">
        <v>39987</v>
      </c>
      <c r="F6" s="448">
        <v>40532</v>
      </c>
      <c r="G6" s="181">
        <v>927</v>
      </c>
      <c r="H6" s="449">
        <v>200</v>
      </c>
      <c r="I6" s="450">
        <v>0.76</v>
      </c>
      <c r="J6" s="977">
        <v>0.6</v>
      </c>
      <c r="K6" s="182">
        <f t="shared" si="0"/>
        <v>91.2</v>
      </c>
      <c r="L6" s="173">
        <f>(IF(H6&lt;배점기준!$E$67*100,0,IF(H6&lt;배점기준!$F$67*100,배점기준!$E$68,IF(H6&lt;배점기준!$G$67*100,배점기준!$F$68,배점기준!$G$68))))</f>
        <v>0.7</v>
      </c>
      <c r="M6" s="190">
        <f t="shared" si="1"/>
        <v>0.31919999999999993</v>
      </c>
      <c r="N6" s="543"/>
      <c r="P6" s="510"/>
      <c r="Q6" s="476"/>
    </row>
    <row r="7" spans="1:18" s="176" customFormat="1" ht="30" customHeight="1">
      <c r="A7" s="179">
        <v>4</v>
      </c>
      <c r="B7" s="446" t="s">
        <v>348</v>
      </c>
      <c r="C7" s="441" t="s">
        <v>581</v>
      </c>
      <c r="D7" s="447" t="s">
        <v>349</v>
      </c>
      <c r="E7" s="448">
        <v>40295</v>
      </c>
      <c r="F7" s="448">
        <v>40532</v>
      </c>
      <c r="G7" s="181">
        <v>349</v>
      </c>
      <c r="H7" s="449">
        <v>210</v>
      </c>
      <c r="I7" s="450">
        <v>0.7</v>
      </c>
      <c r="J7" s="977">
        <v>1</v>
      </c>
      <c r="K7" s="182">
        <f t="shared" si="0"/>
        <v>147</v>
      </c>
      <c r="L7" s="173">
        <f>(IF(H7&lt;배점기준!$E$67*100,0,IF(H7&lt;배점기준!$F$67*100,배점기준!$E$68,IF(H7&lt;배점기준!$G$67*100,배점기준!$F$68,배점기준!$G$68))))</f>
        <v>0.7</v>
      </c>
      <c r="M7" s="190">
        <f t="shared" si="1"/>
        <v>0.48999999999999994</v>
      </c>
      <c r="N7" s="543"/>
      <c r="P7" s="510"/>
      <c r="Q7" s="476"/>
    </row>
    <row r="8" spans="1:18" s="176" customFormat="1" ht="42" customHeight="1">
      <c r="A8" s="179">
        <v>5</v>
      </c>
      <c r="B8" s="446" t="s">
        <v>398</v>
      </c>
      <c r="C8" s="441" t="s">
        <v>380</v>
      </c>
      <c r="D8" s="447" t="s">
        <v>381</v>
      </c>
      <c r="E8" s="448">
        <v>39680</v>
      </c>
      <c r="F8" s="448">
        <v>40542</v>
      </c>
      <c r="G8" s="181">
        <v>259</v>
      </c>
      <c r="H8" s="449">
        <v>260</v>
      </c>
      <c r="I8" s="450">
        <v>1</v>
      </c>
      <c r="J8" s="977">
        <v>1</v>
      </c>
      <c r="K8" s="182">
        <f t="shared" si="0"/>
        <v>260</v>
      </c>
      <c r="L8" s="173">
        <f>(IF(H8&lt;배점기준!$E$67*100,0,IF(H8&lt;배점기준!$F$67*100,배점기준!$E$68,IF(H8&lt;배점기준!$G$67*100,배점기준!$F$68,배점기준!$G$68))))</f>
        <v>0.7</v>
      </c>
      <c r="M8" s="190">
        <f t="shared" si="1"/>
        <v>0.7</v>
      </c>
      <c r="N8" s="543"/>
      <c r="P8" s="510"/>
      <c r="Q8" s="476"/>
    </row>
    <row r="9" spans="1:18" s="176" customFormat="1" ht="30" customHeight="1" thickBot="1">
      <c r="A9" s="179">
        <v>6</v>
      </c>
      <c r="B9" s="446" t="s">
        <v>399</v>
      </c>
      <c r="C9" s="441" t="s">
        <v>580</v>
      </c>
      <c r="D9" s="447" t="s">
        <v>346</v>
      </c>
      <c r="E9" s="448">
        <v>38114</v>
      </c>
      <c r="F9" s="448">
        <v>40543</v>
      </c>
      <c r="G9" s="181">
        <v>2168</v>
      </c>
      <c r="H9" s="449">
        <f>47+23+256+138+51+45+88+19+28+124+266</f>
        <v>1085</v>
      </c>
      <c r="I9" s="450">
        <v>0.3</v>
      </c>
      <c r="J9" s="977">
        <v>1</v>
      </c>
      <c r="K9" s="182">
        <f t="shared" si="0"/>
        <v>325.5</v>
      </c>
      <c r="L9" s="173">
        <f>(IF(H9&lt;배점기준!$E$67*100,0,IF(H9&lt;배점기준!$F$67*100,배점기준!$E$68,IF(H9&lt;배점기준!$G$67*100,배점기준!$F$68,배점기준!$G$68))))</f>
        <v>1</v>
      </c>
      <c r="M9" s="190">
        <f t="shared" si="1"/>
        <v>0.3</v>
      </c>
      <c r="N9" s="543"/>
      <c r="P9" s="510"/>
      <c r="Q9" s="476"/>
    </row>
    <row r="10" spans="1:18" s="174" customFormat="1" ht="35.1" customHeight="1" thickBot="1">
      <c r="A10" s="871" t="s">
        <v>59</v>
      </c>
      <c r="B10" s="872"/>
      <c r="C10" s="872"/>
      <c r="D10" s="872"/>
      <c r="E10" s="872"/>
      <c r="F10" s="872"/>
      <c r="G10" s="872"/>
      <c r="H10" s="872"/>
      <c r="I10" s="873"/>
      <c r="J10" s="688"/>
      <c r="K10" s="457">
        <f>SUM(K4:K9)</f>
        <v>986.17000000000007</v>
      </c>
      <c r="L10" s="458"/>
      <c r="M10" s="459">
        <f>SUM(M4:M9)</f>
        <v>2.3061999999999996</v>
      </c>
      <c r="N10" s="460"/>
    </row>
    <row r="11" spans="1:18" ht="15.75" customHeight="1">
      <c r="A11" s="153"/>
      <c r="B11" s="164"/>
      <c r="C11" s="164"/>
      <c r="D11" s="164"/>
      <c r="E11" s="164"/>
      <c r="F11" s="164"/>
      <c r="G11" s="165"/>
      <c r="H11" s="154"/>
      <c r="I11" s="154"/>
      <c r="J11" s="154"/>
      <c r="K11" s="166"/>
      <c r="L11" s="167"/>
      <c r="M11" s="168"/>
    </row>
    <row r="12" spans="1:18" s="185" customFormat="1" ht="15" customHeight="1">
      <c r="A12" s="156" t="s">
        <v>277</v>
      </c>
      <c r="B12" s="157" t="s">
        <v>278</v>
      </c>
      <c r="C12" s="157"/>
      <c r="D12" s="157"/>
      <c r="E12" s="157"/>
      <c r="F12" s="157"/>
      <c r="G12" s="197"/>
      <c r="H12" s="186"/>
      <c r="I12" s="186"/>
      <c r="J12" s="186"/>
      <c r="K12" s="186"/>
      <c r="L12" s="198"/>
      <c r="M12" s="188"/>
      <c r="N12" s="188"/>
      <c r="P12" s="158"/>
      <c r="Q12" s="158"/>
    </row>
    <row r="13" spans="1:18" s="185" customFormat="1" ht="20.25" customHeight="1">
      <c r="A13" s="207" t="s">
        <v>51</v>
      </c>
      <c r="B13" s="157" t="s">
        <v>54</v>
      </c>
      <c r="C13" s="375"/>
      <c r="D13" s="375"/>
      <c r="E13" s="375"/>
      <c r="F13" s="375"/>
      <c r="G13" s="199"/>
      <c r="H13" s="187"/>
      <c r="I13" s="187"/>
      <c r="J13" s="187"/>
      <c r="K13" s="532"/>
      <c r="L13" s="187"/>
      <c r="M13" s="188"/>
      <c r="R13" s="158"/>
    </row>
    <row r="14" spans="1:18" s="158" customFormat="1" ht="55.5" customHeight="1">
      <c r="A14" s="439" t="s">
        <v>341</v>
      </c>
      <c r="B14" s="819" t="s">
        <v>337</v>
      </c>
      <c r="C14" s="819"/>
      <c r="D14" s="819"/>
      <c r="E14" s="819"/>
      <c r="F14" s="819"/>
      <c r="G14" s="819"/>
      <c r="H14" s="819"/>
      <c r="I14" s="819"/>
      <c r="J14" s="819"/>
      <c r="K14" s="819"/>
      <c r="L14" s="159"/>
      <c r="M14" s="159"/>
    </row>
    <row r="15" spans="1:18" s="158" customFormat="1" ht="18.75" customHeight="1">
      <c r="A15" s="439" t="s">
        <v>342</v>
      </c>
      <c r="B15" s="157" t="s">
        <v>336</v>
      </c>
      <c r="C15" s="157"/>
      <c r="D15" s="157"/>
      <c r="E15" s="157"/>
      <c r="F15" s="157"/>
      <c r="G15" s="157"/>
      <c r="I15" s="275"/>
      <c r="J15" s="275"/>
      <c r="K15" s="159"/>
      <c r="L15" s="159"/>
      <c r="M15" s="159"/>
    </row>
    <row r="16" spans="1:18" s="158" customFormat="1" ht="18.75" customHeight="1">
      <c r="A16" s="207" t="s">
        <v>338</v>
      </c>
      <c r="B16" s="157" t="s">
        <v>55</v>
      </c>
      <c r="C16" s="157"/>
      <c r="D16" s="157"/>
      <c r="E16" s="157"/>
      <c r="F16" s="157"/>
      <c r="G16" s="157"/>
      <c r="I16" s="159"/>
      <c r="J16" s="159"/>
      <c r="K16" s="159"/>
      <c r="L16" s="159"/>
      <c r="M16" s="159"/>
      <c r="N16" s="159"/>
      <c r="O16" s="159"/>
    </row>
    <row r="17" spans="1:13" s="185" customFormat="1" ht="12" customHeight="1">
      <c r="A17" s="207" t="s">
        <v>339</v>
      </c>
      <c r="B17" s="157" t="s">
        <v>56</v>
      </c>
      <c r="C17" s="157"/>
      <c r="D17" s="157"/>
      <c r="E17" s="157"/>
      <c r="F17" s="157"/>
      <c r="G17" s="199"/>
      <c r="H17" s="187"/>
      <c r="I17" s="187"/>
      <c r="J17" s="187"/>
      <c r="K17" s="187"/>
      <c r="L17" s="187"/>
      <c r="M17" s="188"/>
    </row>
    <row r="18" spans="1:13" s="185" customFormat="1" ht="15" customHeight="1">
      <c r="A18" s="207" t="s">
        <v>340</v>
      </c>
      <c r="B18" s="163" t="s">
        <v>57</v>
      </c>
      <c r="C18" s="163"/>
      <c r="D18" s="163"/>
      <c r="E18" s="163"/>
      <c r="F18" s="163"/>
      <c r="G18" s="199"/>
      <c r="H18" s="187"/>
      <c r="I18" s="187"/>
      <c r="J18" s="187"/>
      <c r="K18" s="187"/>
      <c r="L18" s="187"/>
      <c r="M18" s="188"/>
    </row>
    <row r="19" spans="1:13" s="185" customFormat="1" ht="15" customHeight="1">
      <c r="B19" s="143"/>
      <c r="C19" s="186"/>
      <c r="D19" s="186"/>
      <c r="E19" s="186"/>
      <c r="F19" s="186"/>
      <c r="G19" s="199"/>
      <c r="H19" s="187"/>
      <c r="I19" s="187"/>
      <c r="J19" s="187"/>
      <c r="K19" s="187"/>
      <c r="L19" s="187"/>
      <c r="M19" s="188"/>
    </row>
    <row r="20" spans="1:13" ht="15" customHeight="1"/>
  </sheetData>
  <mergeCells count="16">
    <mergeCell ref="N2:N3"/>
    <mergeCell ref="A1:B1"/>
    <mergeCell ref="A2:A3"/>
    <mergeCell ref="B2:B3"/>
    <mergeCell ref="C2:C3"/>
    <mergeCell ref="M2:M3"/>
    <mergeCell ref="J2:J3"/>
    <mergeCell ref="A10:I10"/>
    <mergeCell ref="L2:L3"/>
    <mergeCell ref="B14:K14"/>
    <mergeCell ref="G2:G3"/>
    <mergeCell ref="H2:H3"/>
    <mergeCell ref="I2:I3"/>
    <mergeCell ref="K2:K3"/>
    <mergeCell ref="E2:F2"/>
    <mergeCell ref="D2:D3"/>
  </mergeCells>
  <phoneticPr fontId="2" type="noConversion"/>
  <pageMargins left="0.74803149606299213" right="0.74803149606299213" top="0.97" bottom="0.75" header="0.51181102362204722" footer="0.51181102362204722"/>
  <pageSetup paperSize="9" scale="70" fitToHeight="3" orientation="landscape" r:id="rId1"/>
  <headerFooter alignWithMargins="0"/>
  <legacyDrawing r:id="rId2"/>
  <legacyDrawingHF r:id="rId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8" enableFormatConditionsCalculation="0">
    <tabColor indexed="10"/>
  </sheetPr>
  <dimension ref="A1:R39"/>
  <sheetViews>
    <sheetView view="pageBreakPreview" zoomScaleSheetLayoutView="100" workbookViewId="0">
      <selection activeCell="K21" sqref="K21"/>
    </sheetView>
  </sheetViews>
  <sheetFormatPr defaultRowHeight="15.95" customHeight="1"/>
  <cols>
    <col min="1" max="1" width="3.77734375" style="24" customWidth="1"/>
    <col min="2" max="2" width="19.77734375" style="24" customWidth="1"/>
    <col min="3" max="6" width="10" style="24" customWidth="1"/>
    <col min="7" max="7" width="10" style="86" customWidth="1"/>
    <col min="8" max="8" width="10" style="76" customWidth="1"/>
    <col min="9" max="9" width="10" style="24" customWidth="1"/>
    <col min="10" max="10" width="8" style="24" customWidth="1"/>
    <col min="11" max="11" width="9" style="93" customWidth="1"/>
    <col min="12" max="12" width="7.33203125" style="24" customWidth="1"/>
    <col min="13" max="13" width="13.33203125" style="2" customWidth="1"/>
    <col min="14" max="14" width="7.77734375" style="16" customWidth="1"/>
    <col min="15" max="16" width="9" style="16" bestFit="1" customWidth="1"/>
    <col min="17" max="18" width="7.77734375" style="16" customWidth="1"/>
    <col min="19" max="19" width="8.88671875" style="2"/>
    <col min="20" max="20" width="3.33203125" style="2" customWidth="1"/>
    <col min="21" max="23" width="11.88671875" style="2" customWidth="1"/>
    <col min="24" max="16384" width="8.88671875" style="2"/>
  </cols>
  <sheetData>
    <row r="1" spans="1:18" s="8" customFormat="1" ht="18.75" customHeight="1">
      <c r="A1" s="77" t="s">
        <v>208</v>
      </c>
      <c r="B1" s="78"/>
      <c r="C1" s="78"/>
      <c r="D1" s="78"/>
      <c r="E1" s="78"/>
      <c r="F1" s="78"/>
      <c r="G1" s="94"/>
      <c r="H1" s="79"/>
      <c r="I1" s="78"/>
      <c r="J1" s="78"/>
      <c r="K1" s="78"/>
      <c r="L1" s="78"/>
      <c r="N1" s="15"/>
      <c r="O1" s="15"/>
      <c r="P1" s="15"/>
      <c r="Q1" s="15"/>
      <c r="R1" s="15"/>
    </row>
    <row r="2" spans="1:18" s="8" customFormat="1" ht="9" customHeight="1">
      <c r="A2" s="77"/>
      <c r="B2" s="78"/>
      <c r="C2" s="78"/>
      <c r="D2" s="78"/>
      <c r="E2" s="78"/>
      <c r="F2" s="78"/>
      <c r="G2" s="94"/>
      <c r="H2" s="79"/>
      <c r="I2" s="78"/>
      <c r="J2" s="78"/>
      <c r="K2" s="78"/>
      <c r="L2" s="78"/>
      <c r="N2" s="15"/>
      <c r="O2" s="15"/>
      <c r="P2" s="15"/>
      <c r="Q2" s="15"/>
      <c r="R2" s="15"/>
    </row>
    <row r="3" spans="1:18" s="8" customFormat="1" ht="22.5" customHeight="1">
      <c r="A3" s="78"/>
      <c r="B3" s="95" t="s">
        <v>113</v>
      </c>
      <c r="C3" s="78"/>
      <c r="D3" s="78"/>
      <c r="E3" s="78"/>
      <c r="F3" s="78"/>
      <c r="G3" s="94"/>
      <c r="H3" s="79"/>
      <c r="I3" s="78"/>
      <c r="J3" s="78"/>
      <c r="K3" s="78"/>
      <c r="L3" s="78"/>
    </row>
    <row r="4" spans="1:18" s="4" customFormat="1" ht="28.5" customHeight="1">
      <c r="A4" s="25"/>
      <c r="B4" s="894" t="s">
        <v>63</v>
      </c>
      <c r="C4" s="894" t="s">
        <v>169</v>
      </c>
      <c r="D4" s="896"/>
      <c r="E4" s="897" t="s">
        <v>70</v>
      </c>
      <c r="F4" s="897"/>
      <c r="G4" s="897"/>
      <c r="H4" s="740" t="s">
        <v>84</v>
      </c>
      <c r="I4" s="889" t="s">
        <v>312</v>
      </c>
      <c r="J4" s="890"/>
      <c r="K4" s="891"/>
      <c r="L4" s="883" t="s">
        <v>64</v>
      </c>
    </row>
    <row r="5" spans="1:18" s="4" customFormat="1" ht="28.5" customHeight="1">
      <c r="A5" s="25"/>
      <c r="B5" s="895"/>
      <c r="C5" s="324" t="s">
        <v>67</v>
      </c>
      <c r="D5" s="325" t="s">
        <v>68</v>
      </c>
      <c r="E5" s="326" t="s">
        <v>67</v>
      </c>
      <c r="F5" s="326" t="s">
        <v>68</v>
      </c>
      <c r="G5" s="327" t="s">
        <v>94</v>
      </c>
      <c r="H5" s="742"/>
      <c r="I5" s="422" t="s">
        <v>313</v>
      </c>
      <c r="J5" s="512" t="s">
        <v>171</v>
      </c>
      <c r="K5" s="339" t="s">
        <v>267</v>
      </c>
      <c r="L5" s="883"/>
    </row>
    <row r="6" spans="1:18" s="4" customFormat="1" ht="28.5" customHeight="1">
      <c r="A6" s="25"/>
      <c r="B6" s="239" t="str">
        <f>참여업체!C6</f>
        <v>oo엔지니어링</v>
      </c>
      <c r="C6" s="245">
        <v>0</v>
      </c>
      <c r="D6" s="246">
        <v>0</v>
      </c>
      <c r="E6" s="247">
        <f>((CEILING(C6/30,1)*배점기준!$E$72))</f>
        <v>0</v>
      </c>
      <c r="F6" s="247">
        <f>(CEILING(D6/90,1)*배점기준!$E$74)</f>
        <v>0</v>
      </c>
      <c r="G6" s="248">
        <f>E6+F6</f>
        <v>0</v>
      </c>
      <c r="H6" s="240">
        <v>0.42</v>
      </c>
      <c r="I6" s="639">
        <f>부실벌점!E5</f>
        <v>0.06</v>
      </c>
      <c r="J6" s="431">
        <f>부실벌점!F5</f>
        <v>0</v>
      </c>
      <c r="K6" s="898">
        <f>부실벌점!F22</f>
        <v>0</v>
      </c>
      <c r="L6" s="886">
        <f>7+G6*H6+G8*H8+J6*H6+J8*H8+K6</f>
        <v>7</v>
      </c>
    </row>
    <row r="7" spans="1:18" s="4" customFormat="1" ht="28.5" customHeight="1">
      <c r="A7" s="25"/>
      <c r="B7" s="241" t="str">
        <f>참여업체!D6</f>
        <v>＊＊엔지니어링</v>
      </c>
      <c r="C7" s="566">
        <v>0</v>
      </c>
      <c r="D7" s="567">
        <v>0</v>
      </c>
      <c r="E7" s="568">
        <v>0</v>
      </c>
      <c r="F7" s="568">
        <v>0</v>
      </c>
      <c r="G7" s="569" t="s">
        <v>444</v>
      </c>
      <c r="H7" s="570">
        <v>0.33</v>
      </c>
      <c r="I7" s="640">
        <f>부실벌점!E6</f>
        <v>0.13</v>
      </c>
      <c r="J7" s="571">
        <v>0</v>
      </c>
      <c r="K7" s="899"/>
      <c r="L7" s="887"/>
    </row>
    <row r="8" spans="1:18" s="4" customFormat="1" ht="28.5" customHeight="1">
      <c r="A8" s="25"/>
      <c r="B8" s="519" t="str">
        <f>참여업체!E6</f>
        <v>☆☆엔지니어링</v>
      </c>
      <c r="C8" s="249">
        <v>0</v>
      </c>
      <c r="D8" s="250">
        <v>0</v>
      </c>
      <c r="E8" s="251">
        <f>((CEILING(C8/30,1)*배점기준!$E$72))</f>
        <v>0</v>
      </c>
      <c r="F8" s="251">
        <f>(CEILING(D8/90,1)*배점기준!$E$74)</f>
        <v>0</v>
      </c>
      <c r="G8" s="252">
        <f>E8+F8</f>
        <v>0</v>
      </c>
      <c r="H8" s="242">
        <v>0.25</v>
      </c>
      <c r="I8" s="574">
        <f>부실벌점!E7</f>
        <v>0.1</v>
      </c>
      <c r="J8" s="432">
        <f>부실벌점!F7</f>
        <v>0</v>
      </c>
      <c r="K8" s="900"/>
      <c r="L8" s="888"/>
    </row>
    <row r="9" spans="1:18" ht="12" customHeight="1">
      <c r="B9" s="93"/>
    </row>
    <row r="10" spans="1:18" ht="28.5" customHeight="1">
      <c r="B10" s="95" t="s">
        <v>182</v>
      </c>
      <c r="C10" s="95"/>
      <c r="D10" s="96"/>
      <c r="E10" s="96"/>
      <c r="F10" s="96"/>
      <c r="G10" s="96"/>
      <c r="H10" s="96"/>
      <c r="I10" s="78"/>
    </row>
    <row r="11" spans="1:18" ht="28.5" customHeight="1">
      <c r="B11" s="894" t="s">
        <v>63</v>
      </c>
      <c r="C11" s="328" t="s">
        <v>213</v>
      </c>
      <c r="D11" s="329" t="s">
        <v>130</v>
      </c>
      <c r="E11" s="330" t="s">
        <v>131</v>
      </c>
      <c r="F11" s="328" t="s">
        <v>129</v>
      </c>
      <c r="G11" s="329" t="s">
        <v>130</v>
      </c>
      <c r="H11" s="331" t="s">
        <v>131</v>
      </c>
      <c r="I11" s="332" t="s">
        <v>183</v>
      </c>
      <c r="J11" s="740" t="s">
        <v>84</v>
      </c>
      <c r="K11" s="884" t="s">
        <v>64</v>
      </c>
    </row>
    <row r="12" spans="1:18" ht="28.5" customHeight="1">
      <c r="B12" s="895"/>
      <c r="C12" s="333" t="s">
        <v>82</v>
      </c>
      <c r="D12" s="334" t="s">
        <v>82</v>
      </c>
      <c r="E12" s="335" t="s">
        <v>82</v>
      </c>
      <c r="F12" s="333" t="s">
        <v>70</v>
      </c>
      <c r="G12" s="334" t="s">
        <v>70</v>
      </c>
      <c r="H12" s="336" t="s">
        <v>70</v>
      </c>
      <c r="I12" s="337" t="s">
        <v>70</v>
      </c>
      <c r="J12" s="742"/>
      <c r="K12" s="885"/>
    </row>
    <row r="13" spans="1:18" ht="28.5" customHeight="1">
      <c r="B13" s="239" t="str">
        <f>B6</f>
        <v>oo엔지니어링</v>
      </c>
      <c r="C13" s="253" t="s">
        <v>576</v>
      </c>
      <c r="D13" s="254" t="s">
        <v>576</v>
      </c>
      <c r="E13" s="255" t="s">
        <v>145</v>
      </c>
      <c r="F13" s="641">
        <f>IF(OR(C13=C$22,C13=C$23,C13=C$24,C13=C$25,C13=C$26,C13=C$27,C13=C$28),3,IF(OR(C13=C$29,C13=C$30,C13=C$31),2.7,IF(OR(C13=C$32,C13=C$33,C13=C$34,C13=C$35,C13=C$36,C13=C$37),2.4,IF(C13=C$38,2.1,0))))</f>
        <v>0</v>
      </c>
      <c r="G13" s="642">
        <f>IF(OR(D13=D$22,D13=D$23,D13=D$24,D13=D$25),3,IF(D13=D$26,2.7,IF(OR(D13=D$27,D13=D$28,D13=D$29,D13=D$30,D13=D$31),2.4,IF(D13=D$32,2.1,0))))</f>
        <v>0</v>
      </c>
      <c r="H13" s="643">
        <f>IF(OR(E13=E$22,E13=E$23,E13=E$24,E13=E$25,E13=E$26,E13=E$27,E13=E$28),3,IF(OR(E13=E$29,E13=E$30,E13=E$31),2.7,IF(OR(E13=E$32,E13=E$33,E13=E$34,E13=E$35,E13=E$36,E13=E$37),2.4,IF(E13=E$38,2.1,0))))</f>
        <v>2.7</v>
      </c>
      <c r="I13" s="644">
        <f>MAX(F13:H13)</f>
        <v>2.7</v>
      </c>
      <c r="J13" s="645">
        <v>0.42</v>
      </c>
      <c r="K13" s="892">
        <f>I13*J13+I14*J14+I15*J15</f>
        <v>2.8740000000000001</v>
      </c>
    </row>
    <row r="14" spans="1:18" ht="28.5" customHeight="1">
      <c r="B14" s="565" t="str">
        <f>B7</f>
        <v>＊＊엔지니어링</v>
      </c>
      <c r="C14" s="575" t="s">
        <v>576</v>
      </c>
      <c r="D14" s="576" t="s">
        <v>576</v>
      </c>
      <c r="E14" s="577" t="s">
        <v>139</v>
      </c>
      <c r="F14" s="651">
        <f>IF(OR(C14=C$22,C14=C$23,C14=C$24,C14=C$25,C14=C$26,C14=C$27,C14=C$28),3,IF(OR(C14=C$29,C14=C$30,C14=C$31),2.7,IF(OR(C14=C$32,C14=C$33,C14=C$34,C14=C$35,C14=C$36,C14=C$37),2.4,IF(C14=C$38,2.1,0))))</f>
        <v>0</v>
      </c>
      <c r="G14" s="652">
        <f>IF(OR(D14=D$22,D14=D$23,D14=D$24,D14=D$25),3,IF(D14=D$26,2.7,IF(OR(D14=D$27,D14=D$28,D14=D$29,D14=D$30,D14=D$31),2.4,IF(D14=D$32,2.1,0))))</f>
        <v>0</v>
      </c>
      <c r="H14" s="653">
        <f>IF(OR(E14=E$22,E14=E$23,E14=E$24,E14=E$25,E14=E$26,E14=E$27,E14=E$28),3,IF(OR(E14=E$29,E14=E$30,E14=E$31),2.7,IF(OR(E14=E$32,E14=E$33,E14=E$34,E14=E$35,E14=E$36,E14=E$37),2.4,IF(E14=E$38,2.1,0))))</f>
        <v>3</v>
      </c>
      <c r="I14" s="654">
        <f>MAX(F14:H14)</f>
        <v>3</v>
      </c>
      <c r="J14" s="655">
        <v>0.33</v>
      </c>
      <c r="K14" s="887"/>
    </row>
    <row r="15" spans="1:18" ht="28.5" customHeight="1">
      <c r="B15" s="519" t="str">
        <f>B8</f>
        <v>☆☆엔지니어링</v>
      </c>
      <c r="C15" s="256" t="s">
        <v>576</v>
      </c>
      <c r="D15" s="257" t="s">
        <v>576</v>
      </c>
      <c r="E15" s="258" t="s">
        <v>141</v>
      </c>
      <c r="F15" s="646">
        <f>IF(OR(C15=C$22,C15=C$23,C15=C$24,C15=C$25,C15=C$26,C15=C$27,C15=C$28),3,IF(OR(C15=C$29,C15=C$30,C15=C$31),2.7,IF(OR(C15=C$32,C15=C$33,C15=C$34,C15=C$35,C15=C$36,C15=C$37),2.4,IF(C15=C$38,2.1,0))))</f>
        <v>0</v>
      </c>
      <c r="G15" s="647">
        <f>IF(OR(D15=D$22,D15=D$23,D15=D$24,D15=D$25),3,IF(D15=D$26,2.7,IF(OR(D15=D$27,D15=D$28,D15=D$29,D15=D$30,D15=D$31),2.4,IF(D15=D$32,2.1,0))))</f>
        <v>0</v>
      </c>
      <c r="H15" s="648">
        <f>IF(OR(E15=E$22,E15=E$23,E15=E$24,E15=E$25,E15=E$26,E15=E$27,E15=E$28),3,IF(OR(E15=E$29,E15=E$30,E15=E$31),2.7,IF(OR(E15=E$32,E15=E$33,E15=E$34,E15=E$35,E15=E$36,E15=E$37),2.4,IF(E15=E$38,2.1,0))))</f>
        <v>3</v>
      </c>
      <c r="I15" s="649">
        <f>MAX(F15:H15)</f>
        <v>3</v>
      </c>
      <c r="J15" s="650">
        <v>0.25</v>
      </c>
      <c r="K15" s="893"/>
    </row>
    <row r="16" spans="1:18" ht="11.25" customHeight="1"/>
    <row r="17" spans="1:14" s="125" customFormat="1" ht="15" customHeight="1">
      <c r="A17" s="155" t="s">
        <v>212</v>
      </c>
      <c r="B17" s="155" t="s">
        <v>214</v>
      </c>
      <c r="C17" s="142"/>
      <c r="D17" s="126"/>
      <c r="E17" s="126"/>
      <c r="F17" s="126"/>
      <c r="G17" s="126"/>
      <c r="H17" s="126"/>
      <c r="I17" s="126"/>
      <c r="J17" s="126"/>
      <c r="K17" s="127"/>
      <c r="L17" s="128"/>
      <c r="M17" s="128"/>
      <c r="N17" s="128"/>
    </row>
    <row r="18" spans="1:14" ht="15.95" customHeight="1">
      <c r="A18" s="155" t="s">
        <v>215</v>
      </c>
      <c r="B18" s="155" t="s">
        <v>62</v>
      </c>
    </row>
    <row r="19" spans="1:14" ht="15.95" customHeight="1">
      <c r="A19" s="155" t="s">
        <v>217</v>
      </c>
      <c r="B19" s="155" t="s">
        <v>218</v>
      </c>
    </row>
    <row r="20" spans="1:14" ht="15.95" customHeight="1" thickBot="1"/>
    <row r="21" spans="1:14" ht="15.95" customHeight="1">
      <c r="C21" s="98" t="s">
        <v>129</v>
      </c>
      <c r="D21" s="99" t="s">
        <v>130</v>
      </c>
      <c r="E21" s="100" t="s">
        <v>131</v>
      </c>
    </row>
    <row r="22" spans="1:14" ht="15.95" customHeight="1">
      <c r="C22" s="101" t="s">
        <v>132</v>
      </c>
      <c r="D22" s="97" t="s">
        <v>133</v>
      </c>
      <c r="E22" s="102" t="s">
        <v>132</v>
      </c>
    </row>
    <row r="23" spans="1:14" ht="15.95" customHeight="1">
      <c r="C23" s="101" t="s">
        <v>152</v>
      </c>
      <c r="D23" s="97" t="s">
        <v>134</v>
      </c>
      <c r="E23" s="102" t="s">
        <v>152</v>
      </c>
    </row>
    <row r="24" spans="1:14" ht="15.95" customHeight="1">
      <c r="C24" s="101" t="s">
        <v>153</v>
      </c>
      <c r="D24" s="97" t="s">
        <v>135</v>
      </c>
      <c r="E24" s="102" t="s">
        <v>153</v>
      </c>
    </row>
    <row r="25" spans="1:14" ht="15.95" customHeight="1">
      <c r="C25" s="101" t="s">
        <v>154</v>
      </c>
      <c r="D25" s="97" t="s">
        <v>136</v>
      </c>
      <c r="E25" s="102" t="s">
        <v>154</v>
      </c>
    </row>
    <row r="26" spans="1:14" ht="15.95" customHeight="1">
      <c r="C26" s="101" t="s">
        <v>137</v>
      </c>
      <c r="D26" s="97" t="s">
        <v>138</v>
      </c>
      <c r="E26" s="102" t="s">
        <v>137</v>
      </c>
    </row>
    <row r="27" spans="1:14" ht="15.95" customHeight="1">
      <c r="C27" s="101" t="s">
        <v>139</v>
      </c>
      <c r="D27" s="97" t="s">
        <v>140</v>
      </c>
      <c r="E27" s="102" t="s">
        <v>139</v>
      </c>
    </row>
    <row r="28" spans="1:14" ht="15.95" customHeight="1">
      <c r="C28" s="101" t="s">
        <v>141</v>
      </c>
      <c r="D28" s="97" t="s">
        <v>142</v>
      </c>
      <c r="E28" s="102" t="s">
        <v>141</v>
      </c>
    </row>
    <row r="29" spans="1:14" ht="15.95" customHeight="1">
      <c r="C29" s="101" t="s">
        <v>143</v>
      </c>
      <c r="D29" s="97" t="s">
        <v>144</v>
      </c>
      <c r="E29" s="102" t="s">
        <v>143</v>
      </c>
    </row>
    <row r="30" spans="1:14" ht="15.95" customHeight="1">
      <c r="C30" s="101" t="s">
        <v>145</v>
      </c>
      <c r="D30" s="97" t="s">
        <v>146</v>
      </c>
      <c r="E30" s="102" t="s">
        <v>145</v>
      </c>
    </row>
    <row r="31" spans="1:14" ht="15.95" customHeight="1">
      <c r="C31" s="101" t="s">
        <v>147</v>
      </c>
      <c r="D31" s="97" t="s">
        <v>148</v>
      </c>
      <c r="E31" s="102" t="s">
        <v>147</v>
      </c>
    </row>
    <row r="32" spans="1:14" ht="15.95" customHeight="1">
      <c r="C32" s="101" t="s">
        <v>155</v>
      </c>
      <c r="D32" s="97" t="s">
        <v>149</v>
      </c>
      <c r="E32" s="102" t="s">
        <v>155</v>
      </c>
    </row>
    <row r="33" spans="3:5" ht="15.95" customHeight="1">
      <c r="C33" s="101" t="s">
        <v>156</v>
      </c>
      <c r="D33" s="97" t="s">
        <v>115</v>
      </c>
      <c r="E33" s="102" t="s">
        <v>156</v>
      </c>
    </row>
    <row r="34" spans="3:5" ht="15.95" customHeight="1">
      <c r="C34" s="101" t="s">
        <v>150</v>
      </c>
      <c r="D34" s="97"/>
      <c r="E34" s="102" t="s">
        <v>150</v>
      </c>
    </row>
    <row r="35" spans="3:5" ht="15.95" customHeight="1">
      <c r="C35" s="101" t="s">
        <v>157</v>
      </c>
      <c r="D35" s="97"/>
      <c r="E35" s="102" t="s">
        <v>157</v>
      </c>
    </row>
    <row r="36" spans="3:5" ht="15.95" customHeight="1">
      <c r="C36" s="101" t="s">
        <v>158</v>
      </c>
      <c r="D36" s="97"/>
      <c r="E36" s="102" t="s">
        <v>158</v>
      </c>
    </row>
    <row r="37" spans="3:5" ht="15.95" customHeight="1">
      <c r="C37" s="101" t="s">
        <v>159</v>
      </c>
      <c r="D37" s="97"/>
      <c r="E37" s="102" t="s">
        <v>159</v>
      </c>
    </row>
    <row r="38" spans="3:5" ht="15.95" customHeight="1">
      <c r="C38" s="101" t="s">
        <v>151</v>
      </c>
      <c r="D38" s="97"/>
      <c r="E38" s="102" t="s">
        <v>151</v>
      </c>
    </row>
    <row r="39" spans="3:5" ht="15.95" customHeight="1" thickBot="1">
      <c r="C39" s="103" t="s">
        <v>115</v>
      </c>
      <c r="D39" s="104"/>
      <c r="E39" s="105" t="s">
        <v>115</v>
      </c>
    </row>
  </sheetData>
  <protectedRanges>
    <protectedRange password="CF2F" sqref="C13:E15 C6:D8" name="범위1"/>
    <protectedRange password="CF2F" sqref="I6:I8" name="범위2"/>
    <protectedRange password="CF2F" sqref="I6:I8" name="범위1_1"/>
  </protectedRanges>
  <mergeCells count="12">
    <mergeCell ref="K13:K15"/>
    <mergeCell ref="B11:B12"/>
    <mergeCell ref="B4:B5"/>
    <mergeCell ref="C4:D4"/>
    <mergeCell ref="E4:G4"/>
    <mergeCell ref="K6:K8"/>
    <mergeCell ref="L4:L5"/>
    <mergeCell ref="H4:H5"/>
    <mergeCell ref="J11:J12"/>
    <mergeCell ref="K11:K12"/>
    <mergeCell ref="L6:L8"/>
    <mergeCell ref="I4:K4"/>
  </mergeCells>
  <phoneticPr fontId="2" type="noConversion"/>
  <dataValidations disablePrompts="1" count="3">
    <dataValidation type="list" allowBlank="1" showInputMessage="1" showErrorMessage="1" sqref="D13:D15">
      <formula1>$D$22:$D$33</formula1>
    </dataValidation>
    <dataValidation type="list" allowBlank="1" showInputMessage="1" showErrorMessage="1" sqref="E13:E15">
      <formula1>$E$22:$E$39</formula1>
    </dataValidation>
    <dataValidation type="list" allowBlank="1" showInputMessage="1" showErrorMessage="1" sqref="C13:C15">
      <formula1>$C$22:$C$39</formula1>
    </dataValidation>
  </dataValidations>
  <pageMargins left="0.74803149606299213" right="0.7" top="1.03" bottom="0.98425196850393704" header="0.51181102362204722" footer="0.51181102362204722"/>
  <pageSetup paperSize="9" scale="94" orientation="landscape" horizontalDpi="4294967293" r:id="rId1"/>
  <headerFooter alignWithMargins="0"/>
  <colBreaks count="1" manualBreakCount="1">
    <brk id="12" max="15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0" enableFormatConditionsCalculation="0">
    <tabColor indexed="43"/>
  </sheetPr>
  <dimension ref="A1:Q118"/>
  <sheetViews>
    <sheetView view="pageBreakPreview" zoomScale="85" zoomScaleNormal="55" zoomScaleSheetLayoutView="70" workbookViewId="0">
      <selection activeCell="C5" sqref="C5"/>
    </sheetView>
  </sheetViews>
  <sheetFormatPr defaultRowHeight="15.95" customHeight="1"/>
  <cols>
    <col min="1" max="1" width="5.109375" style="24" customWidth="1"/>
    <col min="2" max="2" width="20.6640625" style="24" customWidth="1"/>
    <col min="3" max="3" width="15.5546875" style="24" customWidth="1"/>
    <col min="4" max="4" width="39.44140625" style="24" customWidth="1"/>
    <col min="5" max="5" width="16.6640625" style="24" customWidth="1"/>
    <col min="6" max="6" width="12.44140625" style="24" customWidth="1"/>
    <col min="7" max="7" width="11.6640625" style="24" customWidth="1"/>
    <col min="8" max="8" width="5.6640625" style="24" bestFit="1" customWidth="1"/>
    <col min="9" max="9" width="20.33203125" style="24" customWidth="1"/>
    <col min="10" max="10" width="17.33203125" style="24" customWidth="1"/>
    <col min="11" max="12" width="8" style="24" bestFit="1" customWidth="1"/>
    <col min="13" max="13" width="14" style="24" customWidth="1"/>
    <col min="14" max="14" width="8.109375" style="24" customWidth="1"/>
    <col min="15" max="15" width="12.77734375" style="24" customWidth="1"/>
    <col min="16" max="16" width="8.33203125" style="2" customWidth="1"/>
    <col min="17" max="17" width="7.88671875" style="18" customWidth="1"/>
    <col min="18" max="18" width="6.33203125" style="2" bestFit="1" customWidth="1"/>
    <col min="19" max="19" width="8.77734375" style="2" customWidth="1"/>
    <col min="20" max="20" width="6.33203125" style="2" bestFit="1" customWidth="1"/>
    <col min="21" max="21" width="8.5546875" style="2" customWidth="1"/>
    <col min="22" max="22" width="7.5546875" style="2" bestFit="1" customWidth="1"/>
    <col min="23" max="23" width="6" style="2" customWidth="1"/>
    <col min="24" max="24" width="9.44140625" style="2" customWidth="1"/>
    <col min="25" max="25" width="4" style="2" customWidth="1"/>
    <col min="26" max="26" width="7.77734375" style="2" customWidth="1"/>
    <col min="27" max="16384" width="8.88671875" style="2"/>
  </cols>
  <sheetData>
    <row r="1" spans="1:8" s="202" customFormat="1" ht="28.5" customHeight="1">
      <c r="A1" s="200"/>
      <c r="B1" s="106" t="s">
        <v>269</v>
      </c>
      <c r="C1" s="169"/>
      <c r="D1" s="169"/>
      <c r="E1" s="169"/>
      <c r="F1" s="169"/>
      <c r="H1" s="203"/>
    </row>
    <row r="2" spans="1:8" s="202" customFormat="1" ht="8.25" customHeight="1">
      <c r="A2" s="200"/>
      <c r="B2" s="111"/>
      <c r="C2" s="169"/>
      <c r="D2" s="169"/>
      <c r="E2" s="169"/>
      <c r="F2" s="169"/>
      <c r="H2" s="203"/>
    </row>
    <row r="3" spans="1:8" s="202" customFormat="1" ht="27.75" customHeight="1" thickBot="1">
      <c r="A3" s="201"/>
      <c r="B3" s="111" t="s">
        <v>270</v>
      </c>
      <c r="C3" s="201"/>
      <c r="D3" s="201"/>
      <c r="E3" s="201"/>
      <c r="F3" s="201"/>
      <c r="H3" s="203"/>
    </row>
    <row r="4" spans="1:8" s="205" customFormat="1" ht="30" customHeight="1">
      <c r="A4" s="204"/>
      <c r="B4" s="346" t="s">
        <v>63</v>
      </c>
      <c r="C4" s="347" t="s">
        <v>84</v>
      </c>
      <c r="D4" s="347" t="s">
        <v>16</v>
      </c>
      <c r="E4" s="347" t="s">
        <v>66</v>
      </c>
      <c r="F4" s="348" t="s">
        <v>64</v>
      </c>
      <c r="H4" s="206"/>
    </row>
    <row r="5" spans="1:8" s="205" customFormat="1" ht="30" customHeight="1">
      <c r="A5" s="204"/>
      <c r="B5" s="552" t="str">
        <f>신용도!B13</f>
        <v>oo엔지니어링</v>
      </c>
      <c r="C5" s="553">
        <v>0.42</v>
      </c>
      <c r="D5" s="572" t="s">
        <v>378</v>
      </c>
      <c r="E5" s="554">
        <v>0.06</v>
      </c>
      <c r="F5" s="555">
        <f>IF(E5&gt;=20,배점기준!$J$76,IF(E5&gt;=15,배점기준!$I$76,IF(E5&gt;=10,배점기준!$H$76,IF(E5&gt;=5,배점기준!$G$76,IF(E5&gt;=2,배점기준!$F$76,IF(E5&gt;=1,배점기준!$E$76,0))))))*-1</f>
        <v>0</v>
      </c>
      <c r="H5" s="206"/>
    </row>
    <row r="6" spans="1:8" s="205" customFormat="1" ht="30" customHeight="1">
      <c r="A6" s="204"/>
      <c r="B6" s="556" t="str">
        <f>신용도!B14</f>
        <v>＊＊엔지니어링</v>
      </c>
      <c r="C6" s="557">
        <v>0.33</v>
      </c>
      <c r="D6" s="573" t="s">
        <v>378</v>
      </c>
      <c r="E6" s="558">
        <v>0.13</v>
      </c>
      <c r="F6" s="559">
        <v>0</v>
      </c>
      <c r="H6" s="206"/>
    </row>
    <row r="7" spans="1:8" s="205" customFormat="1" ht="30" customHeight="1" thickBot="1">
      <c r="A7" s="204"/>
      <c r="B7" s="525" t="str">
        <f>신용도!B8</f>
        <v>☆☆엔지니어링</v>
      </c>
      <c r="C7" s="526">
        <v>0.25</v>
      </c>
      <c r="D7" s="527" t="s">
        <v>379</v>
      </c>
      <c r="E7" s="560">
        <v>0.1</v>
      </c>
      <c r="F7" s="528">
        <f>IF(E7&gt;=20,배점기준!$J$76,IF(E7&gt;=15,배점기준!$I$76,IF(E7&gt;=10,배점기준!$H$76,IF(E7&gt;=5,배점기준!$G$76,IF(E7&gt;=2,배점기준!$F$76,IF(E7&gt;=1,배점기준!$E$76,0))))))*-1</f>
        <v>0</v>
      </c>
      <c r="H7" s="206"/>
    </row>
    <row r="8" spans="1:8" s="205" customFormat="1" ht="9.75" customHeight="1">
      <c r="A8" s="204"/>
      <c r="B8" s="349"/>
      <c r="C8" s="349"/>
      <c r="D8" s="349"/>
      <c r="E8" s="349"/>
      <c r="F8" s="349"/>
      <c r="H8" s="206"/>
    </row>
    <row r="9" spans="1:8" s="202" customFormat="1" ht="23.25" customHeight="1" thickBot="1">
      <c r="A9" s="201"/>
      <c r="B9" s="350" t="s">
        <v>17</v>
      </c>
      <c r="C9" s="351"/>
      <c r="D9" s="351"/>
      <c r="E9" s="351"/>
      <c r="F9" s="351"/>
      <c r="H9" s="203"/>
    </row>
    <row r="10" spans="1:8" s="205" customFormat="1" ht="22.5" customHeight="1">
      <c r="A10" s="204"/>
      <c r="B10" s="352" t="s">
        <v>15</v>
      </c>
      <c r="C10" s="353" t="s">
        <v>18</v>
      </c>
      <c r="D10" s="353" t="s">
        <v>16</v>
      </c>
      <c r="E10" s="354" t="s">
        <v>66</v>
      </c>
      <c r="F10" s="355" t="s">
        <v>64</v>
      </c>
      <c r="H10" s="206"/>
    </row>
    <row r="11" spans="1:8" s="205" customFormat="1" ht="19.5" customHeight="1">
      <c r="A11" s="204"/>
      <c r="B11" s="343" t="s">
        <v>587</v>
      </c>
      <c r="C11" s="433"/>
      <c r="D11" s="455" t="s">
        <v>464</v>
      </c>
      <c r="E11" s="456">
        <v>0</v>
      </c>
      <c r="F11" s="440">
        <f>IF(E11&gt;=20,배점기준!$J$76,IF(E11&gt;=15,배점기준!$I$76,IF(E11&gt;=10,배점기준!$H$76,IF(E11&gt;=5,배점기준!$G$76,IF(E11&gt;=2,배점기준!$F$76,IF(E11&gt;=1,배점기준!$E$76,0))))))*-1</f>
        <v>0</v>
      </c>
      <c r="H11" s="206"/>
    </row>
    <row r="12" spans="1:8" s="205" customFormat="1" ht="19.5" customHeight="1">
      <c r="A12" s="204"/>
      <c r="B12" s="343" t="s">
        <v>585</v>
      </c>
      <c r="C12" s="433"/>
      <c r="D12" s="455" t="s">
        <v>521</v>
      </c>
      <c r="E12" s="456">
        <v>0</v>
      </c>
      <c r="F12" s="440">
        <f>IF(E12&gt;=20,배점기준!$J$76,IF(E12&gt;=15,배점기준!$I$76,IF(E12&gt;=10,배점기준!$H$76,IF(E12&gt;=5,배점기준!$G$76,IF(E12&gt;=2,배점기준!$F$76,IF(E12&gt;=1,배점기준!$E$76,0))))))*-1</f>
        <v>0</v>
      </c>
      <c r="H12" s="206"/>
    </row>
    <row r="13" spans="1:8" s="205" customFormat="1" ht="19.5" customHeight="1">
      <c r="A13" s="204"/>
      <c r="B13" s="343" t="s">
        <v>5</v>
      </c>
      <c r="C13" s="433"/>
      <c r="D13" s="455" t="s">
        <v>464</v>
      </c>
      <c r="E13" s="456">
        <v>0</v>
      </c>
      <c r="F13" s="440">
        <f>IF(E13&gt;=20,배점기준!$J$76,IF(E13&gt;=15,배점기준!$I$76,IF(E13&gt;=10,배점기준!$H$76,IF(E13&gt;=5,배점기준!$G$76,IF(E13&gt;=2,배점기준!$F$76,IF(E13&gt;=1,배점기준!$E$76,0))))))*-1</f>
        <v>0</v>
      </c>
      <c r="H13" s="206"/>
    </row>
    <row r="14" spans="1:8" s="205" customFormat="1" ht="19.5" customHeight="1">
      <c r="A14" s="204"/>
      <c r="B14" s="343" t="s">
        <v>6</v>
      </c>
      <c r="C14" s="433"/>
      <c r="D14" s="455" t="s">
        <v>464</v>
      </c>
      <c r="E14" s="456">
        <v>0</v>
      </c>
      <c r="F14" s="440">
        <f>IF(E14&gt;=20,배점기준!$J$76,IF(E14&gt;=15,배점기준!$I$76,IF(E14&gt;=10,배점기준!$H$76,IF(E14&gt;=5,배점기준!$G$76,IF(E14&gt;=2,배점기준!$F$76,IF(E14&gt;=1,배점기준!$E$76,0))))))*-1</f>
        <v>0</v>
      </c>
      <c r="H14" s="206"/>
    </row>
    <row r="15" spans="1:8" s="205" customFormat="1" ht="19.5" customHeight="1">
      <c r="A15" s="204"/>
      <c r="B15" s="343" t="s">
        <v>7</v>
      </c>
      <c r="C15" s="433"/>
      <c r="D15" s="455" t="s">
        <v>464</v>
      </c>
      <c r="E15" s="456">
        <v>0</v>
      </c>
      <c r="F15" s="440">
        <f>IF(E15&gt;=20,배점기준!$J$76,IF(E15&gt;=15,배점기준!$I$76,IF(E15&gt;=10,배점기준!$H$76,IF(E15&gt;=5,배점기준!$G$76,IF(E15&gt;=2,배점기준!$F$76,IF(E15&gt;=1,배점기준!$E$76,0))))))*-1</f>
        <v>0</v>
      </c>
      <c r="H15" s="206"/>
    </row>
    <row r="16" spans="1:8" s="205" customFormat="1" ht="19.5" customHeight="1">
      <c r="A16" s="204"/>
      <c r="B16" s="343" t="s">
        <v>8</v>
      </c>
      <c r="C16" s="433"/>
      <c r="D16" s="455" t="s">
        <v>464</v>
      </c>
      <c r="E16" s="456">
        <v>0</v>
      </c>
      <c r="F16" s="440">
        <f>IF(E16&gt;=20,배점기준!$J$76,IF(E16&gt;=15,배점기준!$I$76,IF(E16&gt;=10,배점기준!$H$76,IF(E16&gt;=5,배점기준!$G$76,IF(E16&gt;=2,배점기준!$F$76,IF(E16&gt;=1,배점기준!$E$76,0))))))*-1</f>
        <v>0</v>
      </c>
      <c r="H16" s="206"/>
    </row>
    <row r="17" spans="1:8" s="205" customFormat="1" ht="19.5" customHeight="1">
      <c r="A17" s="204"/>
      <c r="B17" s="344" t="s">
        <v>9</v>
      </c>
      <c r="C17" s="433"/>
      <c r="D17" s="455" t="s">
        <v>464</v>
      </c>
      <c r="E17" s="456">
        <v>0</v>
      </c>
      <c r="F17" s="440">
        <f>IF(E17&gt;=20,배점기준!$J$76,IF(E17&gt;=15,배점기준!$I$76,IF(E17&gt;=10,배점기준!$H$76,IF(E17&gt;=5,배점기준!$G$76,IF(E17&gt;=2,배점기준!$F$76,IF(E17&gt;=1,배점기준!$E$76,0))))))*-1</f>
        <v>0</v>
      </c>
      <c r="H17" s="206"/>
    </row>
    <row r="18" spans="1:8" s="205" customFormat="1" ht="19.5" customHeight="1">
      <c r="A18" s="204"/>
      <c r="B18" s="343" t="s">
        <v>10</v>
      </c>
      <c r="C18" s="433"/>
      <c r="D18" s="455" t="s">
        <v>464</v>
      </c>
      <c r="E18" s="456">
        <v>0</v>
      </c>
      <c r="F18" s="440">
        <f>IF(E18&gt;=20,배점기준!$J$76,IF(E18&gt;=15,배점기준!$I$76,IF(E18&gt;=10,배점기준!$H$76,IF(E18&gt;=5,배점기준!$G$76,IF(E18&gt;=2,배점기준!$F$76,IF(E18&gt;=1,배점기준!$E$76,0))))))*-1</f>
        <v>0</v>
      </c>
      <c r="H18" s="206"/>
    </row>
    <row r="19" spans="1:8" s="205" customFormat="1" ht="19.5" customHeight="1">
      <c r="A19" s="204"/>
      <c r="B19" s="481" t="s">
        <v>12</v>
      </c>
      <c r="C19" s="433"/>
      <c r="D19" s="455" t="s">
        <v>464</v>
      </c>
      <c r="E19" s="456">
        <v>0</v>
      </c>
      <c r="F19" s="440">
        <f>IF(E19&gt;=20,배점기준!$J$76,IF(E19&gt;=15,배점기준!$I$76,IF(E19&gt;=10,배점기준!$H$76,IF(E19&gt;=5,배점기준!$G$76,IF(E19&gt;=2,배점기준!$F$76,IF(E19&gt;=1,배점기준!$E$76,0))))))*-1</f>
        <v>0</v>
      </c>
      <c r="H19" s="206"/>
    </row>
    <row r="20" spans="1:8" s="205" customFormat="1" ht="19.5" customHeight="1">
      <c r="A20" s="204"/>
      <c r="B20" s="343" t="s">
        <v>11</v>
      </c>
      <c r="C20" s="433"/>
      <c r="D20" s="455" t="s">
        <v>464</v>
      </c>
      <c r="E20" s="456">
        <v>0</v>
      </c>
      <c r="F20" s="440">
        <f>IF(E20&gt;=20,배점기준!$J$76,IF(E20&gt;=15,배점기준!$I$76,IF(E20&gt;=10,배점기준!$H$76,IF(E20&gt;=5,배점기준!$G$76,IF(E20&gt;=2,배점기준!$F$76,IF(E20&gt;=1,배점기준!$E$76,0))))))*-1</f>
        <v>0</v>
      </c>
      <c r="H20" s="206"/>
    </row>
    <row r="21" spans="1:8" s="205" customFormat="1" ht="19.5" customHeight="1">
      <c r="A21" s="204"/>
      <c r="B21" s="343" t="s">
        <v>590</v>
      </c>
      <c r="C21" s="433"/>
      <c r="D21" s="455" t="s">
        <v>464</v>
      </c>
      <c r="E21" s="456">
        <v>0</v>
      </c>
      <c r="F21" s="440">
        <f>IF(E21&gt;=20,배점기준!$J$76,IF(E21&gt;=15,배점기준!$I$76,IF(E21&gt;=10,배점기준!$H$76,IF(E21&gt;=5,배점기준!$G$76,IF(E21&gt;=2,배점기준!$F$76,IF(E21&gt;=1,배점기준!$E$76,0))))))*-1</f>
        <v>0</v>
      </c>
      <c r="H21" s="206"/>
    </row>
    <row r="22" spans="1:8" s="202" customFormat="1" ht="22.5" customHeight="1" thickBot="1">
      <c r="A22" s="200"/>
      <c r="B22" s="356" t="s">
        <v>248</v>
      </c>
      <c r="C22" s="357"/>
      <c r="D22" s="358"/>
      <c r="E22" s="359"/>
      <c r="F22" s="438">
        <f>SUM(F11:F21)</f>
        <v>0</v>
      </c>
      <c r="H22" s="203"/>
    </row>
    <row r="23" spans="1:8" s="202" customFormat="1" ht="10.5">
      <c r="A23" s="201"/>
      <c r="B23" s="201"/>
      <c r="C23" s="201"/>
      <c r="D23" s="201"/>
      <c r="E23" s="201"/>
      <c r="F23" s="201"/>
      <c r="H23" s="203"/>
    </row>
    <row r="24" spans="1:8" s="202" customFormat="1" ht="15.95" customHeight="1">
      <c r="A24" s="201"/>
      <c r="B24" s="201"/>
      <c r="C24" s="201"/>
      <c r="D24" s="201"/>
      <c r="E24" s="201"/>
      <c r="F24" s="201"/>
      <c r="H24" s="203"/>
    </row>
    <row r="25" spans="1:8" s="202" customFormat="1" ht="15.95" customHeight="1">
      <c r="A25" s="201"/>
      <c r="B25" s="201"/>
      <c r="C25" s="201"/>
      <c r="D25" s="201"/>
      <c r="E25" s="201"/>
      <c r="F25" s="201"/>
      <c r="H25" s="203"/>
    </row>
    <row r="26" spans="1:8" s="202" customFormat="1" ht="15.95" customHeight="1">
      <c r="A26" s="201"/>
      <c r="B26" s="201"/>
      <c r="C26" s="201"/>
      <c r="D26" s="201"/>
      <c r="E26" s="201"/>
      <c r="F26" s="201"/>
      <c r="H26" s="203"/>
    </row>
    <row r="27" spans="1:8" s="202" customFormat="1" ht="10.5">
      <c r="A27" s="201"/>
      <c r="B27" s="201"/>
      <c r="C27" s="201"/>
      <c r="D27" s="201"/>
      <c r="E27" s="201"/>
      <c r="F27" s="201"/>
      <c r="H27" s="203"/>
    </row>
    <row r="28" spans="1:8" s="202" customFormat="1" ht="15.95" customHeight="1">
      <c r="A28" s="201"/>
      <c r="B28" s="201"/>
      <c r="C28" s="201"/>
      <c r="D28" s="201"/>
      <c r="E28" s="201"/>
      <c r="F28" s="201"/>
      <c r="H28" s="203"/>
    </row>
    <row r="29" spans="1:8" s="202" customFormat="1" ht="15.95" customHeight="1">
      <c r="A29" s="201"/>
      <c r="B29" s="201"/>
      <c r="C29" s="201"/>
      <c r="D29" s="201"/>
      <c r="E29" s="201"/>
      <c r="F29" s="201"/>
      <c r="H29" s="203"/>
    </row>
    <row r="30" spans="1:8" s="202" customFormat="1" ht="15.95" customHeight="1">
      <c r="A30" s="201"/>
      <c r="B30" s="201"/>
      <c r="C30" s="201"/>
      <c r="D30" s="201"/>
      <c r="E30" s="201"/>
      <c r="F30" s="201"/>
      <c r="H30" s="203"/>
    </row>
    <row r="31" spans="1:8" s="202" customFormat="1" ht="15.95" customHeight="1">
      <c r="A31" s="201"/>
      <c r="B31" s="201"/>
      <c r="C31" s="201"/>
      <c r="D31" s="201"/>
      <c r="E31" s="201"/>
      <c r="F31" s="201"/>
      <c r="H31" s="203"/>
    </row>
    <row r="32" spans="1:8" s="202" customFormat="1" ht="15.95" customHeight="1">
      <c r="A32" s="201"/>
      <c r="B32" s="201"/>
      <c r="C32" s="201"/>
      <c r="D32" s="201"/>
      <c r="E32" s="201"/>
      <c r="F32" s="201"/>
      <c r="H32" s="203"/>
    </row>
    <row r="33" spans="1:8" s="202" customFormat="1" ht="15.95" customHeight="1">
      <c r="A33" s="201"/>
      <c r="B33" s="201"/>
      <c r="C33" s="201"/>
      <c r="D33" s="201"/>
      <c r="E33" s="201"/>
      <c r="F33" s="201"/>
      <c r="H33" s="203"/>
    </row>
    <row r="34" spans="1:8" s="202" customFormat="1" ht="15.95" customHeight="1">
      <c r="A34" s="201"/>
      <c r="B34" s="201"/>
      <c r="C34" s="201"/>
      <c r="D34" s="201"/>
      <c r="E34" s="201"/>
      <c r="F34" s="201"/>
      <c r="H34" s="203"/>
    </row>
    <row r="35" spans="1:8" s="202" customFormat="1" ht="10.5">
      <c r="A35" s="201"/>
      <c r="B35" s="201"/>
      <c r="C35" s="201"/>
      <c r="D35" s="201"/>
      <c r="E35" s="201"/>
      <c r="F35" s="201"/>
      <c r="H35" s="203"/>
    </row>
    <row r="36" spans="1:8" s="202" customFormat="1" ht="15.95" customHeight="1">
      <c r="A36" s="201"/>
      <c r="B36" s="201"/>
      <c r="C36" s="201"/>
      <c r="D36" s="201"/>
      <c r="E36" s="201"/>
      <c r="F36" s="201"/>
      <c r="H36" s="203"/>
    </row>
    <row r="37" spans="1:8" s="202" customFormat="1" ht="15.95" customHeight="1">
      <c r="A37" s="201"/>
      <c r="B37" s="201"/>
      <c r="C37" s="201"/>
      <c r="D37" s="201"/>
      <c r="E37" s="201"/>
      <c r="F37" s="201"/>
      <c r="H37" s="203"/>
    </row>
    <row r="38" spans="1:8" s="202" customFormat="1" ht="15.95" customHeight="1">
      <c r="A38" s="201"/>
      <c r="B38" s="201"/>
      <c r="C38" s="201"/>
      <c r="D38" s="201"/>
      <c r="E38" s="201"/>
      <c r="F38" s="201"/>
      <c r="H38" s="203"/>
    </row>
    <row r="39" spans="1:8" s="202" customFormat="1" ht="15.95" customHeight="1">
      <c r="A39" s="201"/>
      <c r="B39" s="201"/>
      <c r="C39" s="201"/>
      <c r="D39" s="201"/>
      <c r="E39" s="201"/>
      <c r="F39" s="201"/>
      <c r="H39" s="203"/>
    </row>
    <row r="40" spans="1:8" s="202" customFormat="1" ht="15.95" customHeight="1">
      <c r="A40" s="201"/>
      <c r="B40" s="201"/>
      <c r="C40" s="201"/>
      <c r="D40" s="201"/>
      <c r="E40" s="201"/>
      <c r="F40" s="201"/>
      <c r="H40" s="203"/>
    </row>
    <row r="41" spans="1:8" s="202" customFormat="1" ht="15.95" customHeight="1">
      <c r="A41" s="201"/>
      <c r="B41" s="201"/>
      <c r="C41" s="201"/>
      <c r="D41" s="201"/>
      <c r="E41" s="201"/>
      <c r="F41" s="201"/>
      <c r="H41" s="203"/>
    </row>
    <row r="42" spans="1:8" s="202" customFormat="1" ht="15.95" customHeight="1">
      <c r="A42" s="201"/>
      <c r="B42" s="201"/>
      <c r="C42" s="201"/>
      <c r="D42" s="201"/>
      <c r="E42" s="201"/>
      <c r="F42" s="201"/>
      <c r="H42" s="203"/>
    </row>
    <row r="43" spans="1:8" s="202" customFormat="1" ht="10.5">
      <c r="A43" s="201"/>
      <c r="B43" s="201"/>
      <c r="C43" s="201"/>
      <c r="D43" s="201"/>
      <c r="E43" s="201"/>
      <c r="F43" s="201"/>
      <c r="H43" s="203"/>
    </row>
    <row r="44" spans="1:8" s="202" customFormat="1" ht="15.95" customHeight="1">
      <c r="A44" s="201"/>
      <c r="B44" s="201"/>
      <c r="C44" s="201"/>
      <c r="D44" s="201"/>
      <c r="E44" s="201"/>
      <c r="F44" s="201"/>
      <c r="H44" s="203"/>
    </row>
    <row r="45" spans="1:8" s="202" customFormat="1" ht="15.95" customHeight="1">
      <c r="A45" s="201"/>
      <c r="B45" s="201"/>
      <c r="C45" s="201"/>
      <c r="D45" s="201"/>
      <c r="E45" s="201"/>
      <c r="F45" s="201"/>
      <c r="H45" s="203"/>
    </row>
    <row r="46" spans="1:8" s="202" customFormat="1" ht="15.95" customHeight="1">
      <c r="A46" s="201"/>
      <c r="B46" s="201"/>
      <c r="C46" s="201"/>
      <c r="D46" s="201"/>
      <c r="E46" s="201"/>
      <c r="F46" s="201"/>
      <c r="H46" s="203"/>
    </row>
    <row r="47" spans="1:8" s="202" customFormat="1" ht="15.95" customHeight="1">
      <c r="A47" s="201"/>
      <c r="B47" s="201"/>
      <c r="C47" s="201"/>
      <c r="D47" s="201"/>
      <c r="E47" s="201"/>
      <c r="F47" s="201"/>
      <c r="H47" s="203"/>
    </row>
    <row r="48" spans="1:8" s="202" customFormat="1" ht="15.95" customHeight="1">
      <c r="A48" s="201"/>
      <c r="B48" s="201"/>
      <c r="C48" s="201"/>
      <c r="D48" s="201"/>
      <c r="E48" s="201"/>
      <c r="F48" s="201"/>
      <c r="H48" s="203"/>
    </row>
    <row r="49" spans="1:17" s="202" customFormat="1" ht="15.95" customHeight="1">
      <c r="A49" s="201"/>
      <c r="B49" s="201"/>
      <c r="C49" s="201"/>
      <c r="D49" s="201"/>
      <c r="E49" s="201"/>
      <c r="F49" s="201"/>
      <c r="H49" s="203"/>
    </row>
    <row r="50" spans="1:17" s="202" customFormat="1" ht="15.95" customHeight="1">
      <c r="A50" s="201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Q50" s="203"/>
    </row>
    <row r="51" spans="1:17" s="202" customFormat="1" ht="15.95" customHeight="1">
      <c r="A51" s="201"/>
      <c r="B51" s="201"/>
      <c r="C51" s="201"/>
      <c r="D51" s="201"/>
      <c r="E51" s="201"/>
      <c r="F51" s="201"/>
      <c r="G51" s="201"/>
      <c r="H51" s="201"/>
      <c r="I51" s="201"/>
      <c r="J51" s="201"/>
      <c r="K51" s="201"/>
      <c r="L51" s="201"/>
      <c r="M51" s="201"/>
      <c r="N51" s="201"/>
      <c r="O51" s="201"/>
      <c r="Q51" s="203"/>
    </row>
    <row r="52" spans="1:17" s="202" customFormat="1" ht="15.95" customHeight="1">
      <c r="A52" s="201"/>
      <c r="B52" s="201"/>
      <c r="C52" s="201"/>
      <c r="D52" s="201"/>
      <c r="E52" s="201"/>
      <c r="F52" s="201"/>
      <c r="G52" s="201"/>
      <c r="H52" s="201"/>
      <c r="I52" s="201"/>
      <c r="J52" s="201"/>
      <c r="K52" s="201"/>
      <c r="L52" s="201"/>
      <c r="M52" s="201"/>
      <c r="N52" s="201"/>
      <c r="O52" s="201"/>
      <c r="Q52" s="203"/>
    </row>
    <row r="53" spans="1:17" s="202" customFormat="1" ht="15.95" customHeight="1">
      <c r="A53" s="201"/>
      <c r="B53" s="201"/>
      <c r="C53" s="201"/>
      <c r="D53" s="201"/>
      <c r="E53" s="201"/>
      <c r="F53" s="201"/>
      <c r="G53" s="201"/>
      <c r="H53" s="201"/>
      <c r="I53" s="201"/>
      <c r="J53" s="201"/>
      <c r="K53" s="201"/>
      <c r="L53" s="201"/>
      <c r="M53" s="201"/>
      <c r="N53" s="201"/>
      <c r="O53" s="201"/>
      <c r="Q53" s="203"/>
    </row>
    <row r="54" spans="1:17" s="202" customFormat="1" ht="15.95" customHeight="1">
      <c r="A54" s="201"/>
      <c r="B54" s="201"/>
      <c r="C54" s="201"/>
      <c r="D54" s="201"/>
      <c r="E54" s="201"/>
      <c r="F54" s="201"/>
      <c r="G54" s="201"/>
      <c r="H54" s="201"/>
      <c r="I54" s="201"/>
      <c r="J54" s="201"/>
      <c r="K54" s="201"/>
      <c r="L54" s="201"/>
      <c r="M54" s="201"/>
      <c r="N54" s="201"/>
      <c r="O54" s="201"/>
      <c r="Q54" s="203"/>
    </row>
    <row r="55" spans="1:17" s="202" customFormat="1" ht="15.95" customHeight="1">
      <c r="A55" s="201"/>
      <c r="B55" s="201"/>
      <c r="C55" s="201"/>
      <c r="D55" s="201"/>
      <c r="E55" s="201"/>
      <c r="F55" s="201"/>
      <c r="G55" s="201"/>
      <c r="H55" s="201"/>
      <c r="I55" s="201"/>
      <c r="J55" s="201"/>
      <c r="K55" s="201"/>
      <c r="L55" s="201"/>
      <c r="M55" s="201"/>
      <c r="N55" s="201"/>
      <c r="O55" s="201"/>
      <c r="Q55" s="203"/>
    </row>
    <row r="56" spans="1:17" s="202" customFormat="1" ht="15.95" customHeight="1">
      <c r="A56" s="201"/>
      <c r="B56" s="201"/>
      <c r="C56" s="201"/>
      <c r="D56" s="201"/>
      <c r="E56" s="201"/>
      <c r="F56" s="201"/>
      <c r="G56" s="201"/>
      <c r="H56" s="201"/>
      <c r="I56" s="201"/>
      <c r="J56" s="201"/>
      <c r="K56" s="201"/>
      <c r="L56" s="201"/>
      <c r="M56" s="201"/>
      <c r="N56" s="201"/>
      <c r="O56" s="201"/>
      <c r="Q56" s="203"/>
    </row>
    <row r="57" spans="1:17" s="202" customFormat="1" ht="15.95" customHeight="1">
      <c r="A57" s="201"/>
      <c r="B57" s="201"/>
      <c r="C57" s="201"/>
      <c r="D57" s="201"/>
      <c r="E57" s="201"/>
      <c r="F57" s="201"/>
      <c r="G57" s="201"/>
      <c r="H57" s="201"/>
      <c r="I57" s="201"/>
      <c r="J57" s="201"/>
      <c r="K57" s="201"/>
      <c r="L57" s="201"/>
      <c r="M57" s="201"/>
      <c r="N57" s="201"/>
      <c r="O57" s="201"/>
      <c r="Q57" s="203"/>
    </row>
    <row r="58" spans="1:17" s="202" customFormat="1" ht="15.95" customHeight="1">
      <c r="A58" s="201"/>
      <c r="B58" s="201"/>
      <c r="C58" s="201"/>
      <c r="D58" s="201"/>
      <c r="E58" s="201"/>
      <c r="F58" s="201"/>
      <c r="G58" s="201"/>
      <c r="H58" s="201"/>
      <c r="I58" s="201"/>
      <c r="J58" s="201"/>
      <c r="K58" s="201"/>
      <c r="L58" s="201"/>
      <c r="M58" s="201"/>
      <c r="N58" s="201"/>
      <c r="O58" s="201"/>
      <c r="Q58" s="203"/>
    </row>
    <row r="59" spans="1:17" s="202" customFormat="1" ht="15.95" customHeight="1">
      <c r="A59" s="201"/>
      <c r="B59" s="201"/>
      <c r="C59" s="201"/>
      <c r="D59" s="201"/>
      <c r="E59" s="201"/>
      <c r="F59" s="201"/>
      <c r="G59" s="201"/>
      <c r="H59" s="201"/>
      <c r="I59" s="201"/>
      <c r="J59" s="201"/>
      <c r="K59" s="201"/>
      <c r="L59" s="201"/>
      <c r="M59" s="201"/>
      <c r="N59" s="201"/>
      <c r="O59" s="201"/>
      <c r="Q59" s="203"/>
    </row>
    <row r="60" spans="1:17" s="202" customFormat="1" ht="15.95" customHeight="1">
      <c r="A60" s="201"/>
      <c r="B60" s="201"/>
      <c r="C60" s="201"/>
      <c r="D60" s="201"/>
      <c r="E60" s="201"/>
      <c r="F60" s="201"/>
      <c r="G60" s="201"/>
      <c r="H60" s="201"/>
      <c r="I60" s="201"/>
      <c r="J60" s="201"/>
      <c r="K60" s="201"/>
      <c r="L60" s="201"/>
      <c r="M60" s="201"/>
      <c r="N60" s="201"/>
      <c r="O60" s="201"/>
      <c r="Q60" s="203"/>
    </row>
    <row r="61" spans="1:17" s="202" customFormat="1" ht="15.95" customHeight="1">
      <c r="A61" s="201"/>
      <c r="B61" s="201"/>
      <c r="C61" s="201"/>
      <c r="D61" s="201"/>
      <c r="E61" s="201"/>
      <c r="F61" s="201"/>
      <c r="G61" s="201"/>
      <c r="H61" s="201"/>
      <c r="I61" s="201"/>
      <c r="J61" s="201"/>
      <c r="K61" s="201"/>
      <c r="L61" s="201"/>
      <c r="M61" s="201"/>
      <c r="N61" s="201"/>
      <c r="O61" s="201"/>
      <c r="Q61" s="203"/>
    </row>
    <row r="62" spans="1:17" s="202" customFormat="1" ht="15.95" customHeight="1">
      <c r="A62" s="201"/>
      <c r="B62" s="201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201"/>
      <c r="N62" s="201"/>
      <c r="O62" s="201"/>
      <c r="Q62" s="203"/>
    </row>
    <row r="63" spans="1:17" s="202" customFormat="1" ht="15.95" customHeight="1">
      <c r="A63" s="201"/>
      <c r="B63" s="201"/>
      <c r="C63" s="201"/>
      <c r="D63" s="201"/>
      <c r="E63" s="201"/>
      <c r="F63" s="201"/>
      <c r="G63" s="201"/>
      <c r="H63" s="201"/>
      <c r="I63" s="201"/>
      <c r="J63" s="201"/>
      <c r="K63" s="201"/>
      <c r="L63" s="201"/>
      <c r="M63" s="201"/>
      <c r="N63" s="201"/>
      <c r="O63" s="201"/>
      <c r="Q63" s="203"/>
    </row>
    <row r="64" spans="1:17" s="202" customFormat="1" ht="15.95" customHeight="1">
      <c r="A64" s="201"/>
      <c r="B64" s="201"/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201"/>
      <c r="N64" s="201"/>
      <c r="O64" s="201"/>
      <c r="Q64" s="203"/>
    </row>
    <row r="65" spans="1:17" s="202" customFormat="1" ht="15.95" customHeight="1">
      <c r="A65" s="201"/>
      <c r="B65" s="201"/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201"/>
      <c r="N65" s="201"/>
      <c r="O65" s="201"/>
      <c r="Q65" s="203"/>
    </row>
    <row r="66" spans="1:17" s="202" customFormat="1" ht="15.95" customHeight="1">
      <c r="A66" s="201"/>
      <c r="B66" s="201"/>
      <c r="C66" s="201"/>
      <c r="D66" s="201"/>
      <c r="E66" s="201"/>
      <c r="F66" s="201"/>
      <c r="G66" s="201"/>
      <c r="H66" s="201"/>
      <c r="I66" s="201"/>
      <c r="J66" s="201"/>
      <c r="K66" s="201"/>
      <c r="L66" s="201"/>
      <c r="M66" s="201"/>
      <c r="N66" s="201"/>
      <c r="O66" s="201"/>
      <c r="Q66" s="203"/>
    </row>
    <row r="67" spans="1:17" s="202" customFormat="1" ht="15.95" customHeight="1">
      <c r="A67" s="201"/>
      <c r="B67" s="201"/>
      <c r="C67" s="201"/>
      <c r="D67" s="201"/>
      <c r="E67" s="201"/>
      <c r="F67" s="201"/>
      <c r="G67" s="201"/>
      <c r="H67" s="201"/>
      <c r="I67" s="201"/>
      <c r="J67" s="201"/>
      <c r="K67" s="201"/>
      <c r="L67" s="201"/>
      <c r="M67" s="201"/>
      <c r="N67" s="201"/>
      <c r="O67" s="201"/>
      <c r="Q67" s="203"/>
    </row>
    <row r="68" spans="1:17" s="202" customFormat="1" ht="15.95" customHeight="1">
      <c r="A68" s="201"/>
      <c r="B68" s="201"/>
      <c r="C68" s="201"/>
      <c r="D68" s="201"/>
      <c r="E68" s="201"/>
      <c r="F68" s="201"/>
      <c r="G68" s="201"/>
      <c r="H68" s="201"/>
      <c r="I68" s="201"/>
      <c r="J68" s="201"/>
      <c r="K68" s="201"/>
      <c r="L68" s="201"/>
      <c r="M68" s="201"/>
      <c r="N68" s="201"/>
      <c r="O68" s="201"/>
      <c r="Q68" s="203"/>
    </row>
    <row r="69" spans="1:17" s="202" customFormat="1" ht="15.95" customHeight="1">
      <c r="A69" s="201"/>
      <c r="B69" s="201"/>
      <c r="C69" s="201"/>
      <c r="D69" s="201"/>
      <c r="E69" s="201"/>
      <c r="F69" s="201"/>
      <c r="G69" s="201"/>
      <c r="H69" s="201"/>
      <c r="I69" s="201"/>
      <c r="J69" s="201"/>
      <c r="K69" s="201"/>
      <c r="L69" s="201"/>
      <c r="M69" s="201"/>
      <c r="N69" s="201"/>
      <c r="O69" s="201"/>
      <c r="Q69" s="203"/>
    </row>
    <row r="70" spans="1:17" s="202" customFormat="1" ht="15.95" customHeight="1">
      <c r="A70" s="201"/>
      <c r="B70" s="201"/>
      <c r="C70" s="201"/>
      <c r="D70" s="201"/>
      <c r="E70" s="201"/>
      <c r="F70" s="201"/>
      <c r="G70" s="201"/>
      <c r="H70" s="201"/>
      <c r="I70" s="201"/>
      <c r="J70" s="201"/>
      <c r="K70" s="201"/>
      <c r="L70" s="201"/>
      <c r="M70" s="201"/>
      <c r="N70" s="201"/>
      <c r="O70" s="201"/>
      <c r="Q70" s="203"/>
    </row>
    <row r="71" spans="1:17" s="202" customFormat="1" ht="15.95" customHeight="1">
      <c r="A71" s="201"/>
      <c r="B71" s="201"/>
      <c r="C71" s="201"/>
      <c r="D71" s="201"/>
      <c r="E71" s="201"/>
      <c r="F71" s="201"/>
      <c r="G71" s="201"/>
      <c r="H71" s="201"/>
      <c r="I71" s="201"/>
      <c r="J71" s="201"/>
      <c r="K71" s="201"/>
      <c r="L71" s="201"/>
      <c r="M71" s="201"/>
      <c r="N71" s="201"/>
      <c r="O71" s="201"/>
      <c r="Q71" s="203"/>
    </row>
    <row r="72" spans="1:17" s="202" customFormat="1" ht="15.95" customHeight="1">
      <c r="A72" s="201"/>
      <c r="B72" s="201"/>
      <c r="C72" s="201"/>
      <c r="D72" s="201"/>
      <c r="E72" s="201"/>
      <c r="F72" s="201"/>
      <c r="G72" s="201"/>
      <c r="H72" s="201"/>
      <c r="I72" s="201"/>
      <c r="J72" s="201"/>
      <c r="K72" s="201"/>
      <c r="L72" s="201"/>
      <c r="M72" s="201"/>
      <c r="N72" s="201"/>
      <c r="O72" s="201"/>
      <c r="Q72" s="203"/>
    </row>
    <row r="73" spans="1:17" s="202" customFormat="1" ht="15.95" customHeight="1">
      <c r="A73" s="201"/>
      <c r="B73" s="201"/>
      <c r="C73" s="201"/>
      <c r="D73" s="201"/>
      <c r="E73" s="201"/>
      <c r="F73" s="201"/>
      <c r="G73" s="201"/>
      <c r="H73" s="201"/>
      <c r="I73" s="201"/>
      <c r="J73" s="201"/>
      <c r="K73" s="201"/>
      <c r="L73" s="201"/>
      <c r="M73" s="201"/>
      <c r="N73" s="201"/>
      <c r="O73" s="201"/>
      <c r="Q73" s="203"/>
    </row>
    <row r="74" spans="1:17" s="202" customFormat="1" ht="15.95" customHeight="1">
      <c r="A74" s="201"/>
      <c r="B74" s="201"/>
      <c r="C74" s="201"/>
      <c r="D74" s="201"/>
      <c r="E74" s="201"/>
      <c r="F74" s="201"/>
      <c r="G74" s="201"/>
      <c r="H74" s="201"/>
      <c r="I74" s="201"/>
      <c r="J74" s="201"/>
      <c r="K74" s="201"/>
      <c r="L74" s="201"/>
      <c r="M74" s="201"/>
      <c r="N74" s="201"/>
      <c r="O74" s="201"/>
      <c r="Q74" s="203"/>
    </row>
    <row r="75" spans="1:17" s="202" customFormat="1" ht="15.95" customHeight="1">
      <c r="A75" s="201"/>
      <c r="B75" s="201"/>
      <c r="C75" s="201"/>
      <c r="D75" s="201"/>
      <c r="E75" s="201"/>
      <c r="F75" s="201"/>
      <c r="G75" s="201"/>
      <c r="H75" s="201"/>
      <c r="I75" s="201"/>
      <c r="J75" s="201"/>
      <c r="K75" s="201"/>
      <c r="L75" s="201"/>
      <c r="M75" s="201"/>
      <c r="N75" s="201"/>
      <c r="O75" s="201"/>
      <c r="Q75" s="203"/>
    </row>
    <row r="76" spans="1:17" s="202" customFormat="1" ht="15.95" customHeight="1">
      <c r="A76" s="201"/>
      <c r="B76" s="201"/>
      <c r="C76" s="201"/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Q76" s="203"/>
    </row>
    <row r="77" spans="1:17" s="202" customFormat="1" ht="15.95" customHeight="1">
      <c r="A77" s="201"/>
      <c r="B77" s="201"/>
      <c r="C77" s="201"/>
      <c r="D77" s="201"/>
      <c r="E77" s="201"/>
      <c r="F77" s="201"/>
      <c r="G77" s="201"/>
      <c r="H77" s="201"/>
      <c r="I77" s="201"/>
      <c r="J77" s="201"/>
      <c r="K77" s="201"/>
      <c r="L77" s="201"/>
      <c r="M77" s="201"/>
      <c r="N77" s="201"/>
      <c r="O77" s="201"/>
      <c r="Q77" s="203"/>
    </row>
    <row r="78" spans="1:17" s="202" customFormat="1" ht="15.95" customHeight="1">
      <c r="A78" s="201"/>
      <c r="B78" s="201"/>
      <c r="C78" s="201"/>
      <c r="D78" s="201"/>
      <c r="E78" s="201"/>
      <c r="F78" s="201"/>
      <c r="G78" s="201"/>
      <c r="H78" s="201"/>
      <c r="I78" s="201"/>
      <c r="J78" s="201"/>
      <c r="K78" s="201"/>
      <c r="L78" s="201"/>
      <c r="M78" s="201"/>
      <c r="N78" s="201"/>
      <c r="O78" s="201"/>
      <c r="Q78" s="203"/>
    </row>
    <row r="79" spans="1:17" s="202" customFormat="1" ht="15.95" customHeight="1">
      <c r="A79" s="201"/>
      <c r="B79" s="201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201"/>
      <c r="N79" s="201"/>
      <c r="O79" s="201"/>
      <c r="Q79" s="203"/>
    </row>
    <row r="80" spans="1:17" s="202" customFormat="1" ht="15.95" customHeight="1">
      <c r="A80" s="201"/>
      <c r="B80" s="201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201"/>
      <c r="N80" s="201"/>
      <c r="O80" s="201"/>
      <c r="Q80" s="203"/>
    </row>
    <row r="81" spans="1:17" s="202" customFormat="1" ht="15.95" customHeight="1">
      <c r="A81" s="201"/>
      <c r="B81" s="201"/>
      <c r="C81" s="201"/>
      <c r="D81" s="201"/>
      <c r="E81" s="201"/>
      <c r="F81" s="201"/>
      <c r="G81" s="201"/>
      <c r="H81" s="201"/>
      <c r="I81" s="201"/>
      <c r="J81" s="201"/>
      <c r="K81" s="201"/>
      <c r="L81" s="201"/>
      <c r="M81" s="201"/>
      <c r="N81" s="201"/>
      <c r="O81" s="201"/>
      <c r="Q81" s="203"/>
    </row>
    <row r="82" spans="1:17" s="202" customFormat="1" ht="15.95" customHeight="1">
      <c r="A82" s="201"/>
      <c r="B82" s="201"/>
      <c r="C82" s="201"/>
      <c r="D82" s="201"/>
      <c r="E82" s="201"/>
      <c r="F82" s="201"/>
      <c r="G82" s="201"/>
      <c r="H82" s="201"/>
      <c r="I82" s="201"/>
      <c r="J82" s="201"/>
      <c r="K82" s="201"/>
      <c r="L82" s="201"/>
      <c r="M82" s="201"/>
      <c r="N82" s="201"/>
      <c r="O82" s="201"/>
      <c r="Q82" s="203"/>
    </row>
    <row r="83" spans="1:17" s="202" customFormat="1" ht="15.95" customHeight="1">
      <c r="A83" s="201"/>
      <c r="B83" s="201"/>
      <c r="C83" s="201"/>
      <c r="D83" s="201"/>
      <c r="E83" s="201"/>
      <c r="F83" s="201"/>
      <c r="G83" s="201"/>
      <c r="H83" s="201"/>
      <c r="I83" s="201"/>
      <c r="J83" s="201"/>
      <c r="K83" s="201"/>
      <c r="L83" s="201"/>
      <c r="M83" s="201"/>
      <c r="N83" s="201"/>
      <c r="O83" s="201"/>
      <c r="Q83" s="203"/>
    </row>
    <row r="84" spans="1:17" s="202" customFormat="1" ht="15.95" customHeight="1">
      <c r="A84" s="201"/>
      <c r="B84" s="201"/>
      <c r="C84" s="201"/>
      <c r="D84" s="201"/>
      <c r="E84" s="201"/>
      <c r="F84" s="201"/>
      <c r="G84" s="201"/>
      <c r="H84" s="201"/>
      <c r="I84" s="201"/>
      <c r="J84" s="201"/>
      <c r="K84" s="201"/>
      <c r="L84" s="201"/>
      <c r="M84" s="201"/>
      <c r="N84" s="201"/>
      <c r="O84" s="201"/>
      <c r="Q84" s="203"/>
    </row>
    <row r="85" spans="1:17" s="202" customFormat="1" ht="15.95" customHeight="1">
      <c r="A85" s="201"/>
      <c r="B85" s="201"/>
      <c r="C85" s="201"/>
      <c r="D85" s="201"/>
      <c r="E85" s="201"/>
      <c r="F85" s="201"/>
      <c r="G85" s="201"/>
      <c r="H85" s="201"/>
      <c r="I85" s="201"/>
      <c r="J85" s="201"/>
      <c r="K85" s="201"/>
      <c r="L85" s="201"/>
      <c r="M85" s="201"/>
      <c r="N85" s="201"/>
      <c r="O85" s="201"/>
      <c r="Q85" s="203"/>
    </row>
    <row r="86" spans="1:17" s="202" customFormat="1" ht="15.95" customHeight="1">
      <c r="A86" s="201"/>
      <c r="B86" s="201"/>
      <c r="C86" s="201"/>
      <c r="D86" s="201"/>
      <c r="E86" s="201"/>
      <c r="F86" s="201"/>
      <c r="G86" s="201"/>
      <c r="H86" s="201"/>
      <c r="I86" s="201"/>
      <c r="J86" s="201"/>
      <c r="K86" s="201"/>
      <c r="L86" s="201"/>
      <c r="M86" s="201"/>
      <c r="N86" s="201"/>
      <c r="O86" s="201"/>
      <c r="Q86" s="203"/>
    </row>
    <row r="87" spans="1:17" s="202" customFormat="1" ht="15.95" customHeight="1">
      <c r="A87" s="201"/>
      <c r="B87" s="201"/>
      <c r="C87" s="201"/>
      <c r="D87" s="201"/>
      <c r="E87" s="201"/>
      <c r="F87" s="201"/>
      <c r="G87" s="201"/>
      <c r="H87" s="201"/>
      <c r="I87" s="201"/>
      <c r="J87" s="201"/>
      <c r="K87" s="201"/>
      <c r="L87" s="201"/>
      <c r="M87" s="201"/>
      <c r="N87" s="201"/>
      <c r="O87" s="201"/>
      <c r="Q87" s="203"/>
    </row>
    <row r="88" spans="1:17" s="202" customFormat="1" ht="15.95" customHeight="1">
      <c r="A88" s="201"/>
      <c r="B88" s="201"/>
      <c r="C88" s="201"/>
      <c r="D88" s="201"/>
      <c r="E88" s="201"/>
      <c r="F88" s="201"/>
      <c r="G88" s="201"/>
      <c r="H88" s="201"/>
      <c r="I88" s="201"/>
      <c r="J88" s="201"/>
      <c r="K88" s="201"/>
      <c r="L88" s="201"/>
      <c r="M88" s="201"/>
      <c r="N88" s="201"/>
      <c r="O88" s="201"/>
      <c r="Q88" s="203"/>
    </row>
    <row r="89" spans="1:17" s="202" customFormat="1" ht="15.95" customHeight="1">
      <c r="A89" s="201"/>
      <c r="B89" s="201"/>
      <c r="C89" s="201"/>
      <c r="D89" s="201"/>
      <c r="E89" s="201"/>
      <c r="F89" s="201"/>
      <c r="G89" s="201"/>
      <c r="H89" s="201"/>
      <c r="I89" s="201"/>
      <c r="J89" s="201"/>
      <c r="K89" s="201"/>
      <c r="L89" s="201"/>
      <c r="M89" s="201"/>
      <c r="N89" s="201"/>
      <c r="O89" s="201"/>
      <c r="Q89" s="203"/>
    </row>
    <row r="90" spans="1:17" s="202" customFormat="1" ht="15.95" customHeight="1">
      <c r="A90" s="201"/>
      <c r="B90" s="201"/>
      <c r="C90" s="201"/>
      <c r="D90" s="201"/>
      <c r="E90" s="201"/>
      <c r="F90" s="201"/>
      <c r="G90" s="201"/>
      <c r="H90" s="201"/>
      <c r="I90" s="201"/>
      <c r="J90" s="201"/>
      <c r="K90" s="201"/>
      <c r="L90" s="201"/>
      <c r="M90" s="201"/>
      <c r="N90" s="201"/>
      <c r="O90" s="201"/>
      <c r="Q90" s="203"/>
    </row>
    <row r="91" spans="1:17" s="202" customFormat="1" ht="15.95" customHeight="1">
      <c r="A91" s="201"/>
      <c r="B91" s="201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201"/>
      <c r="O91" s="201"/>
      <c r="Q91" s="203"/>
    </row>
    <row r="92" spans="1:17" s="202" customFormat="1" ht="15.95" customHeight="1">
      <c r="A92" s="201"/>
      <c r="B92" s="201"/>
      <c r="C92" s="201"/>
      <c r="D92" s="201"/>
      <c r="E92" s="201"/>
      <c r="F92" s="201"/>
      <c r="G92" s="201"/>
      <c r="H92" s="201"/>
      <c r="I92" s="201"/>
      <c r="J92" s="201"/>
      <c r="K92" s="201"/>
      <c r="L92" s="201"/>
      <c r="M92" s="201"/>
      <c r="N92" s="201"/>
      <c r="O92" s="201"/>
      <c r="Q92" s="203"/>
    </row>
    <row r="93" spans="1:17" s="202" customFormat="1" ht="15.95" customHeight="1">
      <c r="A93" s="201"/>
      <c r="B93" s="201"/>
      <c r="C93" s="201"/>
      <c r="D93" s="201"/>
      <c r="E93" s="201"/>
      <c r="F93" s="201"/>
      <c r="G93" s="201"/>
      <c r="H93" s="201"/>
      <c r="I93" s="201"/>
      <c r="J93" s="201"/>
      <c r="K93" s="201"/>
      <c r="L93" s="201"/>
      <c r="M93" s="201"/>
      <c r="N93" s="201"/>
      <c r="O93" s="201"/>
      <c r="Q93" s="203"/>
    </row>
    <row r="94" spans="1:17" s="202" customFormat="1" ht="15.95" customHeight="1">
      <c r="A94" s="201"/>
      <c r="B94" s="201"/>
      <c r="C94" s="201"/>
      <c r="D94" s="201"/>
      <c r="E94" s="201"/>
      <c r="F94" s="201"/>
      <c r="G94" s="201"/>
      <c r="H94" s="201"/>
      <c r="I94" s="201"/>
      <c r="J94" s="201"/>
      <c r="K94" s="201"/>
      <c r="L94" s="201"/>
      <c r="M94" s="201"/>
      <c r="N94" s="201"/>
      <c r="O94" s="201"/>
      <c r="Q94" s="203"/>
    </row>
    <row r="95" spans="1:17" s="202" customFormat="1" ht="15.95" customHeight="1">
      <c r="A95" s="201"/>
      <c r="B95" s="201"/>
      <c r="C95" s="201"/>
      <c r="D95" s="201"/>
      <c r="E95" s="201"/>
      <c r="F95" s="201"/>
      <c r="G95" s="201"/>
      <c r="H95" s="201"/>
      <c r="I95" s="201"/>
      <c r="J95" s="201"/>
      <c r="K95" s="201"/>
      <c r="L95" s="201"/>
      <c r="M95" s="201"/>
      <c r="N95" s="201"/>
      <c r="O95" s="201"/>
      <c r="Q95" s="203"/>
    </row>
    <row r="96" spans="1:17" s="202" customFormat="1" ht="15.95" customHeight="1">
      <c r="A96" s="201"/>
      <c r="B96" s="201"/>
      <c r="C96" s="201"/>
      <c r="D96" s="201"/>
      <c r="E96" s="201"/>
      <c r="F96" s="201"/>
      <c r="G96" s="201"/>
      <c r="H96" s="201"/>
      <c r="I96" s="201"/>
      <c r="J96" s="201"/>
      <c r="K96" s="201"/>
      <c r="L96" s="201"/>
      <c r="M96" s="201"/>
      <c r="N96" s="201"/>
      <c r="O96" s="201"/>
      <c r="Q96" s="203"/>
    </row>
    <row r="97" spans="1:17" s="202" customFormat="1" ht="15.95" customHeight="1">
      <c r="A97" s="201"/>
      <c r="B97" s="201"/>
      <c r="C97" s="201"/>
      <c r="D97" s="201"/>
      <c r="E97" s="201"/>
      <c r="F97" s="201"/>
      <c r="G97" s="201"/>
      <c r="H97" s="201"/>
      <c r="I97" s="201"/>
      <c r="J97" s="201"/>
      <c r="K97" s="201"/>
      <c r="L97" s="201"/>
      <c r="M97" s="201"/>
      <c r="N97" s="201"/>
      <c r="O97" s="201"/>
      <c r="Q97" s="203"/>
    </row>
    <row r="98" spans="1:17" s="202" customFormat="1" ht="15.95" customHeight="1">
      <c r="A98" s="201"/>
      <c r="B98" s="201"/>
      <c r="C98" s="201"/>
      <c r="D98" s="201"/>
      <c r="E98" s="201"/>
      <c r="F98" s="201"/>
      <c r="G98" s="201"/>
      <c r="H98" s="201"/>
      <c r="I98" s="201"/>
      <c r="J98" s="201"/>
      <c r="K98" s="201"/>
      <c r="L98" s="201"/>
      <c r="M98" s="201"/>
      <c r="N98" s="201"/>
      <c r="O98" s="201"/>
      <c r="Q98" s="203"/>
    </row>
    <row r="99" spans="1:17" s="202" customFormat="1" ht="15.95" customHeight="1">
      <c r="A99" s="201"/>
      <c r="B99" s="201"/>
      <c r="C99" s="201"/>
      <c r="D99" s="201"/>
      <c r="E99" s="201"/>
      <c r="F99" s="201"/>
      <c r="G99" s="201"/>
      <c r="H99" s="201"/>
      <c r="I99" s="201"/>
      <c r="J99" s="201"/>
      <c r="K99" s="201"/>
      <c r="L99" s="201"/>
      <c r="M99" s="201"/>
      <c r="N99" s="201"/>
      <c r="O99" s="201"/>
      <c r="Q99" s="203"/>
    </row>
    <row r="100" spans="1:17" s="202" customFormat="1" ht="15.95" customHeight="1">
      <c r="A100" s="201"/>
      <c r="B100" s="201"/>
      <c r="C100" s="201"/>
      <c r="D100" s="201"/>
      <c r="E100" s="201"/>
      <c r="F100" s="201"/>
      <c r="G100" s="201"/>
      <c r="H100" s="201"/>
      <c r="I100" s="201"/>
      <c r="J100" s="201"/>
      <c r="K100" s="201"/>
      <c r="L100" s="201"/>
      <c r="M100" s="201"/>
      <c r="N100" s="201"/>
      <c r="O100" s="201"/>
      <c r="Q100" s="203"/>
    </row>
    <row r="101" spans="1:17" s="202" customFormat="1" ht="15.95" customHeight="1">
      <c r="A101" s="201"/>
      <c r="B101" s="201"/>
      <c r="C101" s="201"/>
      <c r="D101" s="201"/>
      <c r="E101" s="201"/>
      <c r="F101" s="201"/>
      <c r="G101" s="201"/>
      <c r="H101" s="201"/>
      <c r="I101" s="201"/>
      <c r="J101" s="201"/>
      <c r="K101" s="201"/>
      <c r="L101" s="201"/>
      <c r="M101" s="201"/>
      <c r="N101" s="201"/>
      <c r="O101" s="201"/>
      <c r="Q101" s="203"/>
    </row>
    <row r="102" spans="1:17" s="202" customFormat="1" ht="15.95" customHeight="1">
      <c r="A102" s="201"/>
      <c r="B102" s="201"/>
      <c r="C102" s="201"/>
      <c r="D102" s="201"/>
      <c r="E102" s="201"/>
      <c r="F102" s="201"/>
      <c r="G102" s="201"/>
      <c r="H102" s="201"/>
      <c r="I102" s="201"/>
      <c r="J102" s="201"/>
      <c r="K102" s="201"/>
      <c r="L102" s="201"/>
      <c r="M102" s="201"/>
      <c r="N102" s="201"/>
      <c r="O102" s="201"/>
      <c r="Q102" s="203"/>
    </row>
    <row r="103" spans="1:17" s="202" customFormat="1" ht="15.95" customHeight="1">
      <c r="A103" s="201"/>
      <c r="B103" s="201"/>
      <c r="C103" s="201"/>
      <c r="D103" s="201"/>
      <c r="E103" s="201"/>
      <c r="F103" s="201"/>
      <c r="G103" s="201"/>
      <c r="H103" s="201"/>
      <c r="I103" s="201"/>
      <c r="J103" s="201"/>
      <c r="K103" s="201"/>
      <c r="L103" s="201"/>
      <c r="M103" s="201"/>
      <c r="N103" s="201"/>
      <c r="O103" s="201"/>
      <c r="Q103" s="203"/>
    </row>
    <row r="104" spans="1:17" s="202" customFormat="1" ht="15.95" customHeight="1">
      <c r="A104" s="201"/>
      <c r="B104" s="201"/>
      <c r="C104" s="201"/>
      <c r="D104" s="201"/>
      <c r="E104" s="201"/>
      <c r="F104" s="201"/>
      <c r="G104" s="201"/>
      <c r="H104" s="201"/>
      <c r="I104" s="201"/>
      <c r="J104" s="201"/>
      <c r="K104" s="201"/>
      <c r="L104" s="201"/>
      <c r="M104" s="201"/>
      <c r="N104" s="201"/>
      <c r="O104" s="201"/>
      <c r="Q104" s="203"/>
    </row>
    <row r="105" spans="1:17" s="202" customFormat="1" ht="15.95" customHeight="1">
      <c r="A105" s="201"/>
      <c r="B105" s="201"/>
      <c r="C105" s="201"/>
      <c r="D105" s="201"/>
      <c r="E105" s="201"/>
      <c r="F105" s="201"/>
      <c r="G105" s="201"/>
      <c r="H105" s="201"/>
      <c r="I105" s="201"/>
      <c r="J105" s="201"/>
      <c r="K105" s="201"/>
      <c r="L105" s="201"/>
      <c r="M105" s="201"/>
      <c r="N105" s="201"/>
      <c r="O105" s="201"/>
      <c r="Q105" s="203"/>
    </row>
    <row r="106" spans="1:17" s="202" customFormat="1" ht="15.95" customHeight="1">
      <c r="A106" s="201"/>
      <c r="B106" s="201"/>
      <c r="C106" s="201"/>
      <c r="D106" s="201"/>
      <c r="E106" s="201"/>
      <c r="F106" s="201"/>
      <c r="G106" s="201"/>
      <c r="H106" s="201"/>
      <c r="I106" s="201"/>
      <c r="J106" s="201"/>
      <c r="K106" s="201"/>
      <c r="L106" s="201"/>
      <c r="M106" s="201"/>
      <c r="N106" s="201"/>
      <c r="O106" s="201"/>
      <c r="Q106" s="203"/>
    </row>
    <row r="107" spans="1:17" s="202" customFormat="1" ht="15.95" customHeight="1">
      <c r="A107" s="201"/>
      <c r="B107" s="201"/>
      <c r="C107" s="201"/>
      <c r="D107" s="201"/>
      <c r="E107" s="201"/>
      <c r="F107" s="201"/>
      <c r="G107" s="201"/>
      <c r="H107" s="201"/>
      <c r="I107" s="201"/>
      <c r="J107" s="201"/>
      <c r="K107" s="201"/>
      <c r="L107" s="201"/>
      <c r="M107" s="201"/>
      <c r="N107" s="201"/>
      <c r="O107" s="201"/>
      <c r="Q107" s="203"/>
    </row>
    <row r="108" spans="1:17" s="202" customFormat="1" ht="15.95" customHeight="1">
      <c r="A108" s="201"/>
      <c r="B108" s="201"/>
      <c r="C108" s="201"/>
      <c r="D108" s="201"/>
      <c r="E108" s="201"/>
      <c r="F108" s="201"/>
      <c r="G108" s="201"/>
      <c r="H108" s="201"/>
      <c r="I108" s="201"/>
      <c r="J108" s="201"/>
      <c r="K108" s="201"/>
      <c r="L108" s="201"/>
      <c r="M108" s="201"/>
      <c r="N108" s="201"/>
      <c r="O108" s="201"/>
      <c r="Q108" s="203"/>
    </row>
    <row r="109" spans="1:17" s="202" customFormat="1" ht="15.95" customHeight="1">
      <c r="A109" s="201"/>
      <c r="B109" s="201"/>
      <c r="C109" s="201"/>
      <c r="D109" s="201"/>
      <c r="E109" s="201"/>
      <c r="F109" s="201"/>
      <c r="G109" s="201"/>
      <c r="H109" s="201"/>
      <c r="I109" s="201"/>
      <c r="J109" s="201"/>
      <c r="K109" s="201"/>
      <c r="L109" s="201"/>
      <c r="M109" s="201"/>
      <c r="N109" s="201"/>
      <c r="O109" s="201"/>
      <c r="Q109" s="203"/>
    </row>
    <row r="110" spans="1:17" s="202" customFormat="1" ht="15.95" customHeight="1">
      <c r="A110" s="201"/>
      <c r="B110" s="201"/>
      <c r="C110" s="201"/>
      <c r="D110" s="201"/>
      <c r="E110" s="201"/>
      <c r="F110" s="201"/>
      <c r="G110" s="201"/>
      <c r="H110" s="201"/>
      <c r="I110" s="201"/>
      <c r="J110" s="201"/>
      <c r="K110" s="201"/>
      <c r="L110" s="201"/>
      <c r="M110" s="201"/>
      <c r="N110" s="201"/>
      <c r="O110" s="201"/>
      <c r="Q110" s="203"/>
    </row>
    <row r="111" spans="1:17" s="202" customFormat="1" ht="15.95" customHeight="1">
      <c r="A111" s="201"/>
      <c r="B111" s="201"/>
      <c r="C111" s="201"/>
      <c r="D111" s="201"/>
      <c r="E111" s="201"/>
      <c r="F111" s="201"/>
      <c r="G111" s="201"/>
      <c r="H111" s="201"/>
      <c r="I111" s="201"/>
      <c r="J111" s="201"/>
      <c r="K111" s="201"/>
      <c r="L111" s="201"/>
      <c r="M111" s="201"/>
      <c r="N111" s="201"/>
      <c r="O111" s="201"/>
      <c r="Q111" s="203"/>
    </row>
    <row r="112" spans="1:17" s="202" customFormat="1" ht="15.95" customHeight="1">
      <c r="A112" s="201"/>
      <c r="B112" s="201"/>
      <c r="C112" s="201"/>
      <c r="D112" s="201"/>
      <c r="E112" s="201"/>
      <c r="F112" s="201"/>
      <c r="G112" s="201"/>
      <c r="H112" s="201"/>
      <c r="I112" s="201"/>
      <c r="J112" s="201"/>
      <c r="K112" s="201"/>
      <c r="L112" s="201"/>
      <c r="M112" s="201"/>
      <c r="N112" s="201"/>
      <c r="O112" s="201"/>
      <c r="Q112" s="203"/>
    </row>
    <row r="113" spans="1:17" s="202" customFormat="1" ht="15.95" customHeight="1">
      <c r="A113" s="201"/>
      <c r="B113" s="201"/>
      <c r="C113" s="201"/>
      <c r="D113" s="201"/>
      <c r="E113" s="201"/>
      <c r="F113" s="201"/>
      <c r="G113" s="201"/>
      <c r="H113" s="201"/>
      <c r="I113" s="201"/>
      <c r="J113" s="201"/>
      <c r="K113" s="201"/>
      <c r="L113" s="201"/>
      <c r="M113" s="201"/>
      <c r="N113" s="201"/>
      <c r="O113" s="201"/>
      <c r="Q113" s="203"/>
    </row>
    <row r="114" spans="1:17" s="202" customFormat="1" ht="15.95" customHeight="1">
      <c r="A114" s="201"/>
      <c r="B114" s="201"/>
      <c r="C114" s="201"/>
      <c r="D114" s="201"/>
      <c r="E114" s="201"/>
      <c r="F114" s="201"/>
      <c r="G114" s="201"/>
      <c r="H114" s="201"/>
      <c r="I114" s="201"/>
      <c r="J114" s="201"/>
      <c r="K114" s="201"/>
      <c r="L114" s="201"/>
      <c r="M114" s="201"/>
      <c r="N114" s="201"/>
      <c r="O114" s="201"/>
      <c r="Q114" s="203"/>
    </row>
    <row r="115" spans="1:17" s="202" customFormat="1" ht="15.95" customHeight="1">
      <c r="A115" s="201"/>
      <c r="B115" s="201"/>
      <c r="C115" s="201"/>
      <c r="D115" s="201"/>
      <c r="E115" s="201"/>
      <c r="F115" s="201"/>
      <c r="G115" s="201"/>
      <c r="H115" s="201"/>
      <c r="I115" s="201"/>
      <c r="J115" s="201"/>
      <c r="K115" s="201"/>
      <c r="L115" s="201"/>
      <c r="M115" s="201"/>
      <c r="N115" s="201"/>
      <c r="O115" s="201"/>
      <c r="Q115" s="203"/>
    </row>
    <row r="116" spans="1:17" s="202" customFormat="1" ht="15.95" customHeight="1">
      <c r="A116" s="201"/>
      <c r="B116" s="201"/>
      <c r="C116" s="201"/>
      <c r="D116" s="201"/>
      <c r="E116" s="201"/>
      <c r="F116" s="201"/>
      <c r="G116" s="201"/>
      <c r="H116" s="201"/>
      <c r="I116" s="201"/>
      <c r="J116" s="201"/>
      <c r="K116" s="201"/>
      <c r="L116" s="201"/>
      <c r="M116" s="201"/>
      <c r="N116" s="201"/>
      <c r="O116" s="201"/>
      <c r="Q116" s="203"/>
    </row>
    <row r="117" spans="1:17" s="202" customFormat="1" ht="15.95" customHeight="1">
      <c r="A117" s="201"/>
      <c r="B117" s="201"/>
      <c r="C117" s="201"/>
      <c r="D117" s="201"/>
      <c r="E117" s="201"/>
      <c r="F117" s="201"/>
      <c r="G117" s="201"/>
      <c r="H117" s="201"/>
      <c r="I117" s="201"/>
      <c r="J117" s="201"/>
      <c r="K117" s="201"/>
      <c r="L117" s="201"/>
      <c r="M117" s="201"/>
      <c r="N117" s="201"/>
      <c r="O117" s="201"/>
      <c r="Q117" s="203"/>
    </row>
    <row r="118" spans="1:17" ht="15.95" customHeight="1">
      <c r="B118" s="201"/>
      <c r="C118" s="201"/>
      <c r="D118" s="201"/>
      <c r="E118" s="201"/>
      <c r="F118" s="201"/>
    </row>
  </sheetData>
  <phoneticPr fontId="2" type="noConversion"/>
  <pageMargins left="0.74803149606299213" right="0.74803149606299213" top="0.78740157480314965" bottom="0.6" header="0.51181102362204722" footer="0.51181102362204722"/>
  <pageSetup paperSize="9" scale="93" fitToHeight="4" orientation="landscape" horizontalDpi="4294967293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9" enableFormatConditionsCalculation="0">
    <tabColor indexed="10"/>
    <pageSetUpPr fitToPage="1"/>
  </sheetPr>
  <dimension ref="A1:U58"/>
  <sheetViews>
    <sheetView view="pageBreakPreview" zoomScale="85" zoomScaleNormal="70" zoomScaleSheetLayoutView="70" workbookViewId="0">
      <selection activeCell="G8" sqref="G8"/>
    </sheetView>
  </sheetViews>
  <sheetFormatPr defaultRowHeight="15.95" customHeight="1"/>
  <cols>
    <col min="1" max="1" width="3.21875" style="24" customWidth="1"/>
    <col min="2" max="2" width="25.21875" style="24" customWidth="1"/>
    <col min="3" max="3" width="10.5546875" style="24" customWidth="1"/>
    <col min="4" max="4" width="9.6640625" style="24" customWidth="1"/>
    <col min="5" max="6" width="10.6640625" style="24" customWidth="1"/>
    <col min="7" max="8" width="12.21875" style="24" customWidth="1"/>
    <col min="9" max="9" width="10.109375" style="24" customWidth="1"/>
    <col min="10" max="10" width="10.5546875" style="24" customWidth="1"/>
    <col min="11" max="11" width="7.6640625" style="24" customWidth="1"/>
    <col min="12" max="13" width="8.88671875" style="24"/>
    <col min="14" max="16" width="7.77734375" style="24" customWidth="1"/>
    <col min="17" max="17" width="6.6640625" style="24" customWidth="1"/>
    <col min="18" max="18" width="15" style="2" customWidth="1"/>
    <col min="19" max="20" width="14.33203125" style="2" customWidth="1"/>
    <col min="21" max="21" width="12.33203125" style="22" customWidth="1"/>
    <col min="22" max="22" width="7.88671875" style="2" customWidth="1"/>
    <col min="23" max="23" width="10.109375" style="2" bestFit="1" customWidth="1"/>
    <col min="24" max="24" width="7.77734375" style="2" customWidth="1"/>
    <col min="25" max="16384" width="8.88671875" style="2"/>
  </cols>
  <sheetData>
    <row r="1" spans="1:21" s="8" customFormat="1" ht="20.100000000000001" customHeight="1">
      <c r="A1" s="77" t="s">
        <v>209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U1" s="20"/>
    </row>
    <row r="2" spans="1:21" s="4" customFormat="1" ht="20.100000000000001" customHeight="1">
      <c r="A2" s="106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U2" s="21"/>
    </row>
    <row r="3" spans="1:21" s="8" customFormat="1" ht="20.100000000000001" customHeight="1">
      <c r="A3" s="78"/>
      <c r="B3" s="95" t="s">
        <v>184</v>
      </c>
      <c r="C3" s="95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</row>
    <row r="4" spans="1:21" s="4" customFormat="1" ht="20.100000000000001" customHeight="1">
      <c r="A4" s="25"/>
      <c r="B4" s="884" t="s">
        <v>63</v>
      </c>
      <c r="C4" s="894" t="s">
        <v>97</v>
      </c>
      <c r="D4" s="896" t="s">
        <v>70</v>
      </c>
      <c r="E4" s="894" t="s">
        <v>107</v>
      </c>
      <c r="F4" s="897"/>
      <c r="G4" s="897"/>
      <c r="H4" s="897" t="s">
        <v>94</v>
      </c>
      <c r="I4" s="896" t="s">
        <v>70</v>
      </c>
      <c r="J4" s="894" t="s">
        <v>83</v>
      </c>
      <c r="K4" s="897"/>
      <c r="L4" s="897" t="s">
        <v>94</v>
      </c>
      <c r="M4" s="896" t="s">
        <v>70</v>
      </c>
      <c r="N4" s="920" t="s">
        <v>84</v>
      </c>
      <c r="O4" s="896" t="s">
        <v>64</v>
      </c>
    </row>
    <row r="5" spans="1:21" s="4" customFormat="1" ht="20.100000000000001" customHeight="1">
      <c r="A5" s="25"/>
      <c r="B5" s="885"/>
      <c r="C5" s="895"/>
      <c r="D5" s="901"/>
      <c r="E5" s="511" t="s">
        <v>93</v>
      </c>
      <c r="F5" s="512" t="s">
        <v>95</v>
      </c>
      <c r="G5" s="512" t="s">
        <v>96</v>
      </c>
      <c r="H5" s="910"/>
      <c r="I5" s="901"/>
      <c r="J5" s="511" t="s">
        <v>93</v>
      </c>
      <c r="K5" s="512" t="s">
        <v>95</v>
      </c>
      <c r="L5" s="910"/>
      <c r="M5" s="901"/>
      <c r="N5" s="921"/>
      <c r="O5" s="901"/>
    </row>
    <row r="6" spans="1:21" s="4" customFormat="1" ht="27" customHeight="1">
      <c r="A6" s="25"/>
      <c r="B6" s="319" t="str">
        <f>부실벌점!B5</f>
        <v>oo엔지니어링</v>
      </c>
      <c r="C6" s="596">
        <f>'개발(000)'!J4</f>
        <v>0</v>
      </c>
      <c r="D6" s="917">
        <f>C6*N6+C7*N7+C8*N8</f>
        <v>0.33250000000000002</v>
      </c>
      <c r="E6" s="259">
        <f>'개발(000)'!J12</f>
        <v>0</v>
      </c>
      <c r="F6" s="260">
        <f>'개발(000)'!J9</f>
        <v>2</v>
      </c>
      <c r="G6" s="601">
        <f>'개발(000)'!J6</f>
        <v>0</v>
      </c>
      <c r="H6" s="599">
        <f>(E6+F6*배점기준!$F$84+G6*배점기준!$G$84)*배점기준!$F$82</f>
        <v>0.96</v>
      </c>
      <c r="I6" s="917">
        <f>H6*N6+H7*N7+H8*N8</f>
        <v>0.77159999999999995</v>
      </c>
      <c r="J6" s="604">
        <f>'개발(000)'!J16</f>
        <v>0</v>
      </c>
      <c r="K6" s="605">
        <f>'개발(000)'!J14</f>
        <v>0</v>
      </c>
      <c r="L6" s="606">
        <f>(J6*배점기준!$E$85+K6*배점기준!$F$85)*배점기준!$G$82</f>
        <v>0</v>
      </c>
      <c r="M6" s="914">
        <f>L6*N6+L8*N8</f>
        <v>0</v>
      </c>
      <c r="N6" s="264">
        <f>참여업체!C7</f>
        <v>0.42</v>
      </c>
      <c r="O6" s="911">
        <f>IF((D6+I6+M6)&gt;=배점기준!$C$81,배점기준!$C$81,(D6+I6+M6))</f>
        <v>1.1040999999999999</v>
      </c>
    </row>
    <row r="7" spans="1:21" s="4" customFormat="1" ht="27" customHeight="1">
      <c r="A7" s="25"/>
      <c r="B7" s="578" t="str">
        <f>부실벌점!B6</f>
        <v>＊＊엔지니어링</v>
      </c>
      <c r="C7" s="596">
        <f>'개발(0001)'!J4</f>
        <v>0.25</v>
      </c>
      <c r="D7" s="918"/>
      <c r="E7" s="597">
        <f>'개발(0001)'!J10</f>
        <v>0</v>
      </c>
      <c r="F7" s="598">
        <f>'개발(0001)'!J8</f>
        <v>1</v>
      </c>
      <c r="G7" s="602">
        <f>'개발(0001)'!J6</f>
        <v>0</v>
      </c>
      <c r="H7" s="599">
        <f>(E7+F7*배점기준!$F$84+G7*배점기준!$G$84)*배점기준!$F$82</f>
        <v>0.48</v>
      </c>
      <c r="I7" s="918"/>
      <c r="J7" s="607">
        <f>'개발(0001)'!J14</f>
        <v>0</v>
      </c>
      <c r="K7" s="608">
        <f>'개발(0001)'!J12</f>
        <v>0</v>
      </c>
      <c r="L7" s="609">
        <f>(J7*배점기준!$E$85+K7*배점기준!$F$85)*배점기준!$G$82</f>
        <v>0</v>
      </c>
      <c r="M7" s="915"/>
      <c r="N7" s="264">
        <f>참여업체!D7</f>
        <v>0.33</v>
      </c>
      <c r="O7" s="912"/>
    </row>
    <row r="8" spans="1:21" s="4" customFormat="1" ht="27" customHeight="1">
      <c r="A8" s="25"/>
      <c r="B8" s="320" t="str">
        <f>부실벌점!B7</f>
        <v>☆☆엔지니어링</v>
      </c>
      <c r="C8" s="596">
        <f>'개발(0002)'!J4</f>
        <v>1</v>
      </c>
      <c r="D8" s="919"/>
      <c r="E8" s="261">
        <f>'개발(0002)'!J10</f>
        <v>0</v>
      </c>
      <c r="F8" s="262">
        <f>'개발(0002)'!J8</f>
        <v>1</v>
      </c>
      <c r="G8" s="603">
        <f>'개발(0002)'!J6</f>
        <v>1</v>
      </c>
      <c r="H8" s="600">
        <f>(E8+F8*배점기준!$F$84+G8*배점기준!$G$84)*배점기준!$F$82</f>
        <v>0.84</v>
      </c>
      <c r="I8" s="919"/>
      <c r="J8" s="610">
        <f>'개발(0002)'!J14</f>
        <v>0</v>
      </c>
      <c r="K8" s="611">
        <f>'개발(0002)'!J12</f>
        <v>0</v>
      </c>
      <c r="L8" s="612">
        <f>(J8*배점기준!$E$85+K8*배점기준!$F$85)*배점기준!$G$82</f>
        <v>0</v>
      </c>
      <c r="M8" s="916"/>
      <c r="N8" s="613">
        <f>참여업체!E7</f>
        <v>0.25</v>
      </c>
      <c r="O8" s="913"/>
    </row>
    <row r="9" spans="1:21" s="4" customFormat="1" ht="22.5" customHeight="1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U9" s="21"/>
    </row>
    <row r="10" spans="1:21" ht="19.5" customHeight="1">
      <c r="B10" s="95" t="s">
        <v>343</v>
      </c>
      <c r="C10" s="95"/>
      <c r="D10" s="78"/>
      <c r="E10" s="78"/>
      <c r="F10" s="78"/>
      <c r="G10" s="107"/>
      <c r="H10" s="78"/>
      <c r="I10" s="78"/>
      <c r="J10" s="78"/>
      <c r="K10" s="108"/>
      <c r="L10" s="108"/>
    </row>
    <row r="11" spans="1:21" ht="20.100000000000001" customHeight="1">
      <c r="B11" s="929" t="s">
        <v>63</v>
      </c>
      <c r="C11" s="740" t="s">
        <v>224</v>
      </c>
      <c r="D11" s="931" t="s">
        <v>112</v>
      </c>
      <c r="E11" s="896"/>
      <c r="F11" s="932" t="s">
        <v>71</v>
      </c>
      <c r="G11" s="903" t="s">
        <v>170</v>
      </c>
      <c r="H11" s="924" t="s">
        <v>84</v>
      </c>
      <c r="I11" s="884" t="s">
        <v>81</v>
      </c>
      <c r="J11" s="922" t="s">
        <v>64</v>
      </c>
      <c r="K11" s="108"/>
      <c r="L11" s="108"/>
    </row>
    <row r="12" spans="1:21" ht="20.100000000000001" customHeight="1">
      <c r="B12" s="930"/>
      <c r="C12" s="742"/>
      <c r="D12" s="338" t="s">
        <v>120</v>
      </c>
      <c r="E12" s="515" t="s">
        <v>121</v>
      </c>
      <c r="F12" s="933"/>
      <c r="G12" s="904"/>
      <c r="H12" s="925"/>
      <c r="I12" s="885"/>
      <c r="J12" s="923"/>
      <c r="K12" s="108"/>
      <c r="L12" s="108"/>
    </row>
    <row r="13" spans="1:21" ht="21" customHeight="1">
      <c r="B13" s="940" t="str">
        <f>B6</f>
        <v>oo엔지니어링</v>
      </c>
      <c r="C13" s="115">
        <v>2012</v>
      </c>
      <c r="D13" s="581">
        <v>5268</v>
      </c>
      <c r="E13" s="581">
        <v>140278</v>
      </c>
      <c r="F13" s="211">
        <f t="shared" ref="F13:F21" si="0">IF(D13=0,"0",D13/E13)</f>
        <v>3.7553999914455578E-2</v>
      </c>
      <c r="G13" s="902">
        <f>(F13+F14+F15)/3</f>
        <v>3.6042270835497124E-2</v>
      </c>
      <c r="H13" s="926">
        <f>참여업체!C7</f>
        <v>0.42</v>
      </c>
      <c r="I13" s="945">
        <f>G13*H13+G16*H16+G19*H19</f>
        <v>3.9058943480552062E-2</v>
      </c>
      <c r="J13" s="944">
        <f>IF(I13&gt;=배점기준!$E$86,배점기준!$E$87,IF(I13&gt;=배점기준!$F$86,배점기준!$F$87,IF(I13&gt;=배점기준!$G$86,배점기준!$G$87,IF(I13&gt;=배점기준!$H$86,배점기준!$H$87,IF(I13&lt;배점기준!$I$86,배점기준!$I$87)))))</f>
        <v>10</v>
      </c>
      <c r="K13" s="108"/>
      <c r="L13" s="108"/>
    </row>
    <row r="14" spans="1:21" ht="21" customHeight="1">
      <c r="B14" s="940"/>
      <c r="C14" s="115">
        <v>2013</v>
      </c>
      <c r="D14" s="581">
        <v>5556</v>
      </c>
      <c r="E14" s="581">
        <v>140506</v>
      </c>
      <c r="F14" s="211">
        <f t="shared" si="0"/>
        <v>3.9542795325466527E-2</v>
      </c>
      <c r="G14" s="902"/>
      <c r="H14" s="926"/>
      <c r="I14" s="945"/>
      <c r="J14" s="944"/>
      <c r="K14" s="108"/>
      <c r="L14" s="108"/>
    </row>
    <row r="15" spans="1:21" ht="21" customHeight="1">
      <c r="B15" s="940"/>
      <c r="C15" s="115">
        <v>2014</v>
      </c>
      <c r="D15" s="581">
        <v>3738</v>
      </c>
      <c r="E15" s="581">
        <v>120464</v>
      </c>
      <c r="F15" s="211">
        <f t="shared" si="0"/>
        <v>3.1030017266569267E-2</v>
      </c>
      <c r="G15" s="902"/>
      <c r="H15" s="926"/>
      <c r="I15" s="945"/>
      <c r="J15" s="944"/>
      <c r="K15" s="108"/>
      <c r="L15" s="108"/>
    </row>
    <row r="16" spans="1:21" ht="21" customHeight="1">
      <c r="B16" s="940" t="str">
        <f>B7</f>
        <v>＊＊엔지니어링</v>
      </c>
      <c r="C16" s="115">
        <v>2012</v>
      </c>
      <c r="D16" s="582">
        <v>1761</v>
      </c>
      <c r="E16" s="582">
        <v>48107</v>
      </c>
      <c r="F16" s="211">
        <f t="shared" si="0"/>
        <v>3.6605899349367033E-2</v>
      </c>
      <c r="G16" s="902">
        <f>(F16+F17+F18)/3</f>
        <v>3.4557549320889634E-2</v>
      </c>
      <c r="H16" s="907">
        <v>0.33</v>
      </c>
      <c r="I16" s="945"/>
      <c r="J16" s="944"/>
      <c r="K16" s="108"/>
      <c r="L16" s="108"/>
    </row>
    <row r="17" spans="1:21" ht="21" customHeight="1">
      <c r="B17" s="940"/>
      <c r="C17" s="115">
        <v>2013</v>
      </c>
      <c r="D17" s="210">
        <v>1587</v>
      </c>
      <c r="E17" s="210">
        <v>45360</v>
      </c>
      <c r="F17" s="211">
        <f t="shared" si="0"/>
        <v>3.498677248677249E-2</v>
      </c>
      <c r="G17" s="902"/>
      <c r="H17" s="908"/>
      <c r="I17" s="945"/>
      <c r="J17" s="944"/>
      <c r="K17" s="108"/>
      <c r="L17" s="108"/>
    </row>
    <row r="18" spans="1:21" ht="21" customHeight="1">
      <c r="B18" s="940"/>
      <c r="C18" s="115">
        <v>2014</v>
      </c>
      <c r="D18" s="583">
        <v>1505</v>
      </c>
      <c r="E18" s="583">
        <v>46914</v>
      </c>
      <c r="F18" s="211">
        <f t="shared" si="0"/>
        <v>3.2079976126529394E-2</v>
      </c>
      <c r="G18" s="902"/>
      <c r="H18" s="909"/>
      <c r="I18" s="945"/>
      <c r="J18" s="944"/>
      <c r="K18" s="108"/>
      <c r="L18" s="108"/>
    </row>
    <row r="19" spans="1:21" ht="21" customHeight="1">
      <c r="B19" s="940" t="str">
        <f>B8</f>
        <v>☆☆엔지니어링</v>
      </c>
      <c r="C19" s="115">
        <v>2012</v>
      </c>
      <c r="D19" s="579">
        <v>7548</v>
      </c>
      <c r="E19" s="580">
        <v>150287</v>
      </c>
      <c r="F19" s="211">
        <f t="shared" si="0"/>
        <v>5.0223904928570005E-2</v>
      </c>
      <c r="G19" s="902">
        <f>(F19+F20+F21)/3</f>
        <v>5.0068793814998763E-2</v>
      </c>
      <c r="H19" s="926">
        <v>0.25</v>
      </c>
      <c r="I19" s="945"/>
      <c r="J19" s="944"/>
      <c r="K19" s="108"/>
      <c r="L19" s="108"/>
    </row>
    <row r="20" spans="1:21" ht="21" customHeight="1">
      <c r="B20" s="940"/>
      <c r="C20" s="115">
        <v>2013</v>
      </c>
      <c r="D20" s="210">
        <v>7695</v>
      </c>
      <c r="E20" s="210">
        <v>153835</v>
      </c>
      <c r="F20" s="211">
        <f t="shared" si="0"/>
        <v>5.0021126531673545E-2</v>
      </c>
      <c r="G20" s="902"/>
      <c r="H20" s="926"/>
      <c r="I20" s="945"/>
      <c r="J20" s="944"/>
      <c r="K20" s="108"/>
      <c r="L20" s="108"/>
    </row>
    <row r="21" spans="1:21" ht="21" customHeight="1">
      <c r="B21" s="940"/>
      <c r="C21" s="115">
        <v>2014</v>
      </c>
      <c r="D21" s="530">
        <v>7045</v>
      </c>
      <c r="E21" s="531">
        <v>141009</v>
      </c>
      <c r="F21" s="211">
        <f t="shared" si="0"/>
        <v>4.9961349984752747E-2</v>
      </c>
      <c r="G21" s="902"/>
      <c r="H21" s="926"/>
      <c r="I21" s="945"/>
      <c r="J21" s="944"/>
      <c r="K21" s="108"/>
      <c r="L21" s="108"/>
    </row>
    <row r="22" spans="1:21" ht="22.5" customHeight="1">
      <c r="J22" s="109"/>
      <c r="K22" s="108"/>
      <c r="L22" s="108"/>
    </row>
    <row r="23" spans="1:21" ht="20.100000000000001" customHeight="1">
      <c r="B23" s="95" t="s">
        <v>185</v>
      </c>
      <c r="C23" s="95"/>
      <c r="D23" s="78"/>
      <c r="E23" s="78"/>
      <c r="F23" s="78"/>
      <c r="G23" s="78"/>
      <c r="H23" s="78"/>
      <c r="I23" s="78"/>
      <c r="J23" s="78"/>
      <c r="K23" s="78"/>
      <c r="L23" s="78"/>
    </row>
    <row r="24" spans="1:21" ht="22.5" customHeight="1">
      <c r="B24" s="884" t="s">
        <v>63</v>
      </c>
      <c r="C24" s="905" t="s">
        <v>97</v>
      </c>
      <c r="D24" s="906"/>
      <c r="E24" s="894" t="s">
        <v>107</v>
      </c>
      <c r="F24" s="941"/>
      <c r="G24" s="894" t="s">
        <v>83</v>
      </c>
      <c r="H24" s="896"/>
      <c r="I24" s="740" t="s">
        <v>84</v>
      </c>
      <c r="J24" s="922" t="s">
        <v>64</v>
      </c>
      <c r="P24" s="2"/>
      <c r="Q24" s="2"/>
      <c r="S24" s="22"/>
      <c r="U24" s="2"/>
    </row>
    <row r="25" spans="1:21" ht="22.5" customHeight="1">
      <c r="B25" s="885"/>
      <c r="C25" s="338" t="s">
        <v>70</v>
      </c>
      <c r="D25" s="339" t="s">
        <v>94</v>
      </c>
      <c r="E25" s="324" t="s">
        <v>70</v>
      </c>
      <c r="F25" s="339" t="s">
        <v>94</v>
      </c>
      <c r="G25" s="511" t="s">
        <v>70</v>
      </c>
      <c r="H25" s="515" t="s">
        <v>94</v>
      </c>
      <c r="I25" s="742"/>
      <c r="J25" s="923"/>
      <c r="P25" s="2"/>
      <c r="Q25" s="2"/>
      <c r="S25" s="22"/>
      <c r="U25" s="2"/>
    </row>
    <row r="26" spans="1:21" ht="26.25" customHeight="1">
      <c r="B26" s="319" t="str">
        <f>B6</f>
        <v>oo엔지니어링</v>
      </c>
      <c r="C26" s="263">
        <f>'활용(000)'!J6</f>
        <v>2.9</v>
      </c>
      <c r="D26" s="934">
        <f>C26*I26+C27*L27+C28*I28</f>
        <v>2.6929999999999996</v>
      </c>
      <c r="E26" s="615">
        <f>'활용(000)'!J8</f>
        <v>0.216</v>
      </c>
      <c r="F26" s="937">
        <f>E26*I26+E28*I28</f>
        <v>9.0719999999999995E-2</v>
      </c>
      <c r="G26" s="615">
        <f>'활용(000)'!J10</f>
        <v>0</v>
      </c>
      <c r="H26" s="927">
        <f>G26*I26+G28*I28</f>
        <v>0</v>
      </c>
      <c r="I26" s="264">
        <f>참여업체!C7</f>
        <v>0.42</v>
      </c>
      <c r="J26" s="942">
        <f>IF((D26+F26+H26)&gt;=배점기준!$C$88,배점기준!$C$88,(D26+F26+H26))</f>
        <v>2.7837199999999998</v>
      </c>
      <c r="P26" s="2"/>
      <c r="Q26" s="2"/>
      <c r="S26" s="22"/>
      <c r="U26" s="2"/>
    </row>
    <row r="27" spans="1:21" ht="26.25" customHeight="1">
      <c r="B27" s="545" t="str">
        <f>B7</f>
        <v>＊＊엔지니어링</v>
      </c>
      <c r="C27" s="263">
        <f>'활용(0001)'!J10</f>
        <v>5.5</v>
      </c>
      <c r="D27" s="935"/>
      <c r="E27" s="615">
        <f>'활용(0001)'!J12</f>
        <v>0</v>
      </c>
      <c r="F27" s="938"/>
      <c r="G27" s="615">
        <f>'활용(0001)'!J14</f>
        <v>0</v>
      </c>
      <c r="H27" s="915"/>
      <c r="I27" s="264">
        <f>참여업체!D7</f>
        <v>0.33</v>
      </c>
      <c r="J27" s="887"/>
      <c r="P27" s="2"/>
      <c r="Q27" s="2"/>
      <c r="S27" s="22"/>
      <c r="U27" s="2"/>
    </row>
    <row r="28" spans="1:21" ht="26.25" customHeight="1">
      <c r="B28" s="545" t="str">
        <f>B8</f>
        <v>☆☆엔지니어링</v>
      </c>
      <c r="C28" s="614">
        <f>'활용(0002)'!J12</f>
        <v>5.8999999999999995</v>
      </c>
      <c r="D28" s="936"/>
      <c r="E28" s="615">
        <f>'활용(0002)'!J14</f>
        <v>0</v>
      </c>
      <c r="F28" s="939"/>
      <c r="G28" s="615">
        <f>'활용(0002)'!J16</f>
        <v>0</v>
      </c>
      <c r="H28" s="928"/>
      <c r="I28" s="613">
        <f>참여업체!E7</f>
        <v>0.25</v>
      </c>
      <c r="J28" s="943"/>
      <c r="P28" s="2"/>
      <c r="Q28" s="2"/>
      <c r="S28" s="22"/>
      <c r="U28" s="2"/>
    </row>
    <row r="29" spans="1:21" ht="10.5" customHeight="1"/>
    <row r="30" spans="1:21" ht="15.95" customHeight="1">
      <c r="B30" s="265"/>
      <c r="J30" s="109"/>
      <c r="K30" s="108"/>
      <c r="L30" s="108"/>
    </row>
    <row r="31" spans="1:21" ht="15.95" customHeight="1">
      <c r="A31" s="156" t="s">
        <v>222</v>
      </c>
      <c r="B31" s="157" t="s">
        <v>220</v>
      </c>
      <c r="C31" s="157"/>
      <c r="D31" s="204"/>
      <c r="E31" s="204"/>
      <c r="J31" s="109"/>
      <c r="K31" s="108"/>
      <c r="L31" s="108"/>
    </row>
    <row r="32" spans="1:21" ht="15.95" customHeight="1">
      <c r="A32" s="204"/>
      <c r="B32" s="157" t="s">
        <v>221</v>
      </c>
      <c r="C32" s="157"/>
      <c r="D32" s="204"/>
      <c r="E32" s="204"/>
      <c r="J32" s="109"/>
      <c r="K32" s="108"/>
      <c r="L32" s="108"/>
    </row>
    <row r="33" spans="2:12" ht="15.95" customHeight="1">
      <c r="B33" s="162" t="s">
        <v>219</v>
      </c>
      <c r="C33" s="162"/>
      <c r="J33" s="109"/>
      <c r="K33" s="87"/>
      <c r="L33" s="87"/>
    </row>
    <row r="34" spans="2:12" ht="15.95" customHeight="1">
      <c r="J34" s="109"/>
      <c r="K34" s="87"/>
    </row>
    <row r="35" spans="2:12" ht="15.95" customHeight="1">
      <c r="J35" s="109"/>
      <c r="K35" s="87"/>
    </row>
    <row r="36" spans="2:12" ht="15.95" customHeight="1">
      <c r="J36" s="109"/>
      <c r="K36" s="87"/>
    </row>
    <row r="37" spans="2:12" ht="15.95" customHeight="1">
      <c r="J37" s="109"/>
      <c r="K37" s="87"/>
    </row>
    <row r="38" spans="2:12" ht="15.95" customHeight="1">
      <c r="J38" s="109"/>
      <c r="K38" s="87"/>
    </row>
    <row r="39" spans="2:12" ht="15.95" customHeight="1">
      <c r="J39" s="109"/>
      <c r="K39" s="87"/>
    </row>
    <row r="40" spans="2:12" ht="15.95" customHeight="1">
      <c r="J40" s="109"/>
      <c r="K40" s="87"/>
    </row>
    <row r="41" spans="2:12" ht="15.95" customHeight="1">
      <c r="J41" s="109"/>
      <c r="K41" s="87"/>
    </row>
    <row r="42" spans="2:12" ht="15.95" customHeight="1">
      <c r="J42" s="109"/>
      <c r="K42" s="87"/>
    </row>
    <row r="43" spans="2:12" ht="15.95" customHeight="1">
      <c r="J43" s="109"/>
      <c r="K43" s="87"/>
    </row>
    <row r="44" spans="2:12" ht="15.95" customHeight="1">
      <c r="J44" s="109"/>
      <c r="K44" s="87"/>
    </row>
    <row r="45" spans="2:12" ht="15.95" customHeight="1">
      <c r="J45" s="109"/>
      <c r="K45" s="87"/>
    </row>
    <row r="46" spans="2:12" ht="15.95" customHeight="1">
      <c r="J46" s="109"/>
      <c r="K46" s="87"/>
    </row>
    <row r="47" spans="2:12" ht="15.95" customHeight="1">
      <c r="J47" s="109"/>
      <c r="K47" s="87"/>
    </row>
    <row r="48" spans="2:12" ht="15.95" customHeight="1">
      <c r="J48" s="109"/>
      <c r="K48" s="87"/>
    </row>
    <row r="49" spans="10:11" ht="15.95" customHeight="1">
      <c r="J49" s="109"/>
      <c r="K49" s="87"/>
    </row>
    <row r="50" spans="10:11" ht="15.95" customHeight="1">
      <c r="J50" s="109"/>
      <c r="K50" s="87"/>
    </row>
    <row r="51" spans="10:11" ht="15.95" customHeight="1">
      <c r="J51" s="109"/>
      <c r="K51" s="87"/>
    </row>
    <row r="52" spans="10:11" ht="15.95" customHeight="1">
      <c r="J52" s="109"/>
      <c r="K52" s="87"/>
    </row>
    <row r="53" spans="10:11" ht="15.95" customHeight="1">
      <c r="J53" s="109"/>
      <c r="K53" s="87"/>
    </row>
    <row r="54" spans="10:11" ht="15.95" customHeight="1">
      <c r="J54" s="109"/>
      <c r="K54" s="87"/>
    </row>
    <row r="55" spans="10:11" ht="15.95" customHeight="1">
      <c r="J55" s="109"/>
      <c r="K55" s="87"/>
    </row>
    <row r="56" spans="10:11" ht="15.95" customHeight="1">
      <c r="J56" s="109"/>
      <c r="K56" s="87"/>
    </row>
    <row r="57" spans="10:11" ht="15.95" customHeight="1">
      <c r="J57" s="109"/>
      <c r="K57" s="87"/>
    </row>
    <row r="58" spans="10:11" ht="15.95" customHeight="1">
      <c r="J58" s="109"/>
      <c r="K58" s="87"/>
    </row>
  </sheetData>
  <protectedRanges>
    <protectedRange password="CF2F" sqref="D13:E13" name="범위1_1"/>
    <protectedRange password="CF2F" sqref="D16:E18" name="범위1_1_1"/>
  </protectedRanges>
  <mergeCells count="44">
    <mergeCell ref="J26:J28"/>
    <mergeCell ref="J13:J21"/>
    <mergeCell ref="I13:I21"/>
    <mergeCell ref="J24:J25"/>
    <mergeCell ref="I24:I25"/>
    <mergeCell ref="H13:H15"/>
    <mergeCell ref="G16:G18"/>
    <mergeCell ref="H26:H28"/>
    <mergeCell ref="B11:B12"/>
    <mergeCell ref="D11:E11"/>
    <mergeCell ref="F11:F12"/>
    <mergeCell ref="D26:D28"/>
    <mergeCell ref="F26:F28"/>
    <mergeCell ref="B13:B15"/>
    <mergeCell ref="B19:B21"/>
    <mergeCell ref="G19:G21"/>
    <mergeCell ref="B16:B18"/>
    <mergeCell ref="B24:B25"/>
    <mergeCell ref="E24:F24"/>
    <mergeCell ref="G24:H24"/>
    <mergeCell ref="H19:H21"/>
    <mergeCell ref="C24:D24"/>
    <mergeCell ref="H16:H18"/>
    <mergeCell ref="I4:I5"/>
    <mergeCell ref="H4:H5"/>
    <mergeCell ref="O6:O8"/>
    <mergeCell ref="M6:M8"/>
    <mergeCell ref="I6:I8"/>
    <mergeCell ref="O4:O5"/>
    <mergeCell ref="J4:K4"/>
    <mergeCell ref="L4:L5"/>
    <mergeCell ref="M4:M5"/>
    <mergeCell ref="N4:N5"/>
    <mergeCell ref="J11:J12"/>
    <mergeCell ref="I11:I12"/>
    <mergeCell ref="D6:D8"/>
    <mergeCell ref="H11:H12"/>
    <mergeCell ref="B4:B5"/>
    <mergeCell ref="C4:C5"/>
    <mergeCell ref="D4:D5"/>
    <mergeCell ref="G13:G15"/>
    <mergeCell ref="E4:G4"/>
    <mergeCell ref="C11:C12"/>
    <mergeCell ref="G11:G12"/>
  </mergeCells>
  <phoneticPr fontId="2" type="noConversion"/>
  <pageMargins left="0.74803149606299213" right="0.74803149606299213" top="1.08" bottom="0.78740157480314965" header="0.51181102362204722" footer="0.51181102362204722"/>
  <pageSetup paperSize="9" scale="72" orientation="landscape" horizontalDpi="4294967293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enableFormatConditionsCalculation="0">
    <tabColor indexed="41"/>
  </sheetPr>
  <dimension ref="A1:J16"/>
  <sheetViews>
    <sheetView view="pageBreakPreview" topLeftCell="A4" zoomScaleSheetLayoutView="100" workbookViewId="0">
      <selection activeCell="M11" sqref="M11"/>
    </sheetView>
  </sheetViews>
  <sheetFormatPr defaultRowHeight="13.5"/>
  <cols>
    <col min="1" max="1" width="7.77734375" customWidth="1"/>
    <col min="2" max="2" width="7.21875" customWidth="1"/>
    <col min="3" max="3" width="12.88671875" customWidth="1"/>
    <col min="4" max="4" width="31.109375" customWidth="1"/>
    <col min="5" max="5" width="7.33203125" customWidth="1"/>
    <col min="6" max="6" width="5.5546875" customWidth="1"/>
    <col min="7" max="7" width="13.77734375" customWidth="1"/>
    <col min="8" max="8" width="11.33203125" customWidth="1"/>
    <col min="9" max="9" width="10.21875" customWidth="1"/>
    <col min="10" max="10" width="5.88671875" customWidth="1"/>
  </cols>
  <sheetData>
    <row r="1" spans="1:10" ht="20.25" thickBot="1">
      <c r="A1" s="273" t="str">
        <f>'[1]개발(동일)'!A1</f>
        <v>▣ 개발실적</v>
      </c>
      <c r="B1" s="274"/>
      <c r="C1" s="273" t="str">
        <f>기술투자!B6</f>
        <v>oo엔지니어링</v>
      </c>
      <c r="D1" s="273"/>
      <c r="E1" s="273"/>
      <c r="F1" s="118"/>
      <c r="G1" s="461" t="s">
        <v>445</v>
      </c>
      <c r="H1" s="584">
        <v>42213</v>
      </c>
      <c r="I1" s="235"/>
      <c r="J1" s="118"/>
    </row>
    <row r="2" spans="1:10" ht="24">
      <c r="A2" s="463" t="s">
        <v>191</v>
      </c>
      <c r="B2" s="360" t="s">
        <v>192</v>
      </c>
      <c r="C2" s="360" t="s">
        <v>193</v>
      </c>
      <c r="D2" s="360" t="s">
        <v>446</v>
      </c>
      <c r="E2" s="360" t="s">
        <v>447</v>
      </c>
      <c r="F2" s="360" t="s">
        <v>448</v>
      </c>
      <c r="G2" s="360" t="s">
        <v>449</v>
      </c>
      <c r="H2" s="360" t="s">
        <v>194</v>
      </c>
      <c r="I2" s="360" t="s">
        <v>195</v>
      </c>
      <c r="J2" s="464" t="s">
        <v>160</v>
      </c>
    </row>
    <row r="3" spans="1:10" ht="22.5" customHeight="1">
      <c r="A3" s="498" t="s">
        <v>450</v>
      </c>
      <c r="B3" s="212"/>
      <c r="C3" s="212"/>
      <c r="D3" s="212"/>
      <c r="E3" s="228"/>
      <c r="F3" s="229"/>
      <c r="G3" s="230"/>
      <c r="H3" s="231"/>
      <c r="I3" s="232"/>
      <c r="J3" s="465"/>
    </row>
    <row r="4" spans="1:10" ht="22.5" customHeight="1">
      <c r="A4" s="946" t="s">
        <v>451</v>
      </c>
      <c r="B4" s="947"/>
      <c r="C4" s="947"/>
      <c r="D4" s="947"/>
      <c r="E4" s="947"/>
      <c r="F4" s="947"/>
      <c r="G4" s="947"/>
      <c r="H4" s="947"/>
      <c r="I4" s="948"/>
      <c r="J4" s="466">
        <f>SUM(J3:J3)</f>
        <v>0</v>
      </c>
    </row>
    <row r="5" spans="1:10" ht="22.5" customHeight="1">
      <c r="A5" s="498" t="s">
        <v>452</v>
      </c>
      <c r="B5" s="212"/>
      <c r="C5" s="212"/>
      <c r="D5" s="212"/>
      <c r="E5" s="228"/>
      <c r="F5" s="233"/>
      <c r="G5" s="230"/>
      <c r="H5" s="231"/>
      <c r="I5" s="232"/>
      <c r="J5" s="465"/>
    </row>
    <row r="6" spans="1:10" ht="22.5" customHeight="1">
      <c r="A6" s="946" t="s">
        <v>453</v>
      </c>
      <c r="B6" s="947"/>
      <c r="C6" s="947"/>
      <c r="D6" s="947"/>
      <c r="E6" s="947"/>
      <c r="F6" s="947"/>
      <c r="G6" s="947"/>
      <c r="H6" s="947"/>
      <c r="I6" s="948"/>
      <c r="J6" s="466">
        <f>SUM(J5:J5)</f>
        <v>0</v>
      </c>
    </row>
    <row r="7" spans="1:10" ht="75" customHeight="1">
      <c r="A7" s="585" t="s">
        <v>454</v>
      </c>
      <c r="B7" s="563">
        <v>1</v>
      </c>
      <c r="C7" s="547" t="s">
        <v>628</v>
      </c>
      <c r="D7" s="562" t="s">
        <v>628</v>
      </c>
      <c r="E7" s="586" t="s">
        <v>628</v>
      </c>
      <c r="F7" s="587">
        <v>1</v>
      </c>
      <c r="G7" s="588">
        <v>39850</v>
      </c>
      <c r="H7" s="589">
        <f>$H$1-G7</f>
        <v>2363</v>
      </c>
      <c r="I7" s="589">
        <v>47155</v>
      </c>
      <c r="J7" s="590">
        <f>1/F7</f>
        <v>1</v>
      </c>
    </row>
    <row r="8" spans="1:10" ht="75" customHeight="1">
      <c r="A8" s="585" t="s">
        <v>455</v>
      </c>
      <c r="B8" s="563">
        <v>2</v>
      </c>
      <c r="C8" s="547" t="s">
        <v>628</v>
      </c>
      <c r="D8" s="562" t="s">
        <v>628</v>
      </c>
      <c r="E8" s="586" t="s">
        <v>628</v>
      </c>
      <c r="F8" s="587">
        <v>1</v>
      </c>
      <c r="G8" s="588">
        <v>39850</v>
      </c>
      <c r="H8" s="589">
        <f>$H$1-G8</f>
        <v>2363</v>
      </c>
      <c r="I8" s="589">
        <v>47155</v>
      </c>
      <c r="J8" s="590">
        <f>1/F8</f>
        <v>1</v>
      </c>
    </row>
    <row r="9" spans="1:10" ht="22.5" customHeight="1">
      <c r="A9" s="946" t="s">
        <v>456</v>
      </c>
      <c r="B9" s="947"/>
      <c r="C9" s="947"/>
      <c r="D9" s="947"/>
      <c r="E9" s="947"/>
      <c r="F9" s="947"/>
      <c r="G9" s="947"/>
      <c r="H9" s="947"/>
      <c r="I9" s="948"/>
      <c r="J9" s="466">
        <f>SUM(J7:J8)</f>
        <v>2</v>
      </c>
    </row>
    <row r="10" spans="1:10" ht="75" customHeight="1">
      <c r="A10" s="585"/>
      <c r="B10" s="563"/>
      <c r="C10" s="547"/>
      <c r="D10" s="562"/>
      <c r="E10" s="586"/>
      <c r="F10" s="587"/>
      <c r="G10" s="588"/>
      <c r="H10" s="589"/>
      <c r="I10" s="589"/>
      <c r="J10" s="590"/>
    </row>
    <row r="11" spans="1:10" ht="123.75" customHeight="1">
      <c r="A11" s="585"/>
      <c r="B11" s="563"/>
      <c r="C11" s="547"/>
      <c r="D11" s="562"/>
      <c r="E11" s="586"/>
      <c r="F11" s="587"/>
      <c r="G11" s="588"/>
      <c r="H11" s="589"/>
      <c r="I11" s="589"/>
      <c r="J11" s="590"/>
    </row>
    <row r="12" spans="1:10" ht="22.5" customHeight="1">
      <c r="A12" s="946" t="s">
        <v>606</v>
      </c>
      <c r="B12" s="947"/>
      <c r="C12" s="947"/>
      <c r="D12" s="947"/>
      <c r="E12" s="947"/>
      <c r="F12" s="947"/>
      <c r="G12" s="947"/>
      <c r="H12" s="947"/>
      <c r="I12" s="948"/>
      <c r="J12" s="466">
        <f>SUM(J10:J11)</f>
        <v>0</v>
      </c>
    </row>
    <row r="13" spans="1:10" ht="22.5" customHeight="1">
      <c r="A13" s="498" t="s">
        <v>607</v>
      </c>
      <c r="B13" s="212"/>
      <c r="C13" s="212"/>
      <c r="D13" s="212"/>
      <c r="E13" s="228"/>
      <c r="F13" s="233"/>
      <c r="G13" s="230"/>
      <c r="H13" s="231"/>
      <c r="I13" s="232"/>
      <c r="J13" s="465"/>
    </row>
    <row r="14" spans="1:10" ht="22.5" customHeight="1">
      <c r="A14" s="946" t="s">
        <v>608</v>
      </c>
      <c r="B14" s="947"/>
      <c r="C14" s="947"/>
      <c r="D14" s="947"/>
      <c r="E14" s="947"/>
      <c r="F14" s="947"/>
      <c r="G14" s="947"/>
      <c r="H14" s="947"/>
      <c r="I14" s="948"/>
      <c r="J14" s="466">
        <f>SUM(J13:J13)</f>
        <v>0</v>
      </c>
    </row>
    <row r="15" spans="1:10" ht="22.5" customHeight="1">
      <c r="A15" s="498" t="s">
        <v>200</v>
      </c>
      <c r="B15" s="212"/>
      <c r="C15" s="212"/>
      <c r="D15" s="212"/>
      <c r="E15" s="228"/>
      <c r="F15" s="233"/>
      <c r="G15" s="230"/>
      <c r="H15" s="231"/>
      <c r="I15" s="232"/>
      <c r="J15" s="465"/>
    </row>
    <row r="16" spans="1:10" ht="22.5" customHeight="1" thickBot="1">
      <c r="A16" s="949" t="s">
        <v>237</v>
      </c>
      <c r="B16" s="950"/>
      <c r="C16" s="950"/>
      <c r="D16" s="950"/>
      <c r="E16" s="950"/>
      <c r="F16" s="950"/>
      <c r="G16" s="950"/>
      <c r="H16" s="950"/>
      <c r="I16" s="951"/>
      <c r="J16" s="467">
        <f>SUM(J15:J15)</f>
        <v>0</v>
      </c>
    </row>
  </sheetData>
  <mergeCells count="6">
    <mergeCell ref="A14:I14"/>
    <mergeCell ref="A16:I16"/>
    <mergeCell ref="A4:I4"/>
    <mergeCell ref="A6:I6"/>
    <mergeCell ref="A9:I9"/>
    <mergeCell ref="A12:I12"/>
  </mergeCells>
  <phoneticPr fontId="2" type="noConversion"/>
  <pageMargins left="0.75" right="0.75" top="1" bottom="1" header="0.5" footer="0.5"/>
  <pageSetup paperSize="9" scale="66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indexed="41"/>
  </sheetPr>
  <dimension ref="A1:L124"/>
  <sheetViews>
    <sheetView view="pageBreakPreview" zoomScale="85" zoomScaleNormal="115" workbookViewId="0">
      <selection activeCell="E3" sqref="E3"/>
    </sheetView>
  </sheetViews>
  <sheetFormatPr defaultRowHeight="12" customHeight="1"/>
  <cols>
    <col min="1" max="1" width="14.6640625" style="134" customWidth="1"/>
    <col min="2" max="2" width="5.33203125" style="130" customWidth="1"/>
    <col min="3" max="3" width="17.88671875" style="130" customWidth="1"/>
    <col min="4" max="4" width="35.88671875" style="130" customWidth="1"/>
    <col min="5" max="5" width="13.44140625" style="130" customWidth="1"/>
    <col min="6" max="6" width="5.44140625" style="131" customWidth="1"/>
    <col min="7" max="7" width="10.5546875" style="138" customWidth="1"/>
    <col min="8" max="8" width="10.6640625" style="138" customWidth="1"/>
    <col min="9" max="9" width="10.5546875" style="132" customWidth="1"/>
    <col min="10" max="10" width="8.5546875" style="133" customWidth="1"/>
    <col min="11" max="16384" width="8.88671875" style="125"/>
  </cols>
  <sheetData>
    <row r="1" spans="1:12" s="122" customFormat="1" ht="30" customHeight="1" thickBot="1">
      <c r="A1" s="273" t="s">
        <v>545</v>
      </c>
      <c r="B1" s="274"/>
      <c r="C1" s="273" t="str">
        <f>기술투자!B7</f>
        <v>＊＊엔지니어링</v>
      </c>
      <c r="D1" s="273"/>
      <c r="E1" s="273"/>
      <c r="F1" s="235"/>
      <c r="G1" s="461" t="s">
        <v>546</v>
      </c>
      <c r="H1" s="504">
        <v>42213</v>
      </c>
      <c r="I1" s="118"/>
      <c r="J1" s="118"/>
      <c r="K1" s="121"/>
      <c r="L1" s="121"/>
    </row>
    <row r="2" spans="1:12" s="123" customFormat="1" ht="35.1" customHeight="1">
      <c r="A2" s="463" t="s">
        <v>191</v>
      </c>
      <c r="B2" s="360" t="s">
        <v>192</v>
      </c>
      <c r="C2" s="360" t="s">
        <v>193</v>
      </c>
      <c r="D2" s="360" t="s">
        <v>547</v>
      </c>
      <c r="E2" s="360" t="s">
        <v>196</v>
      </c>
      <c r="F2" s="360" t="s">
        <v>197</v>
      </c>
      <c r="G2" s="360" t="s">
        <v>199</v>
      </c>
      <c r="H2" s="360" t="s">
        <v>194</v>
      </c>
      <c r="I2" s="360" t="s">
        <v>195</v>
      </c>
      <c r="J2" s="464" t="s">
        <v>160</v>
      </c>
    </row>
    <row r="3" spans="1:12" s="124" customFormat="1" ht="106.5" customHeight="1">
      <c r="A3" s="498" t="s">
        <v>234</v>
      </c>
      <c r="B3" s="212">
        <v>1</v>
      </c>
      <c r="C3" s="189" t="s">
        <v>596</v>
      </c>
      <c r="D3" s="180" t="s">
        <v>601</v>
      </c>
      <c r="E3" s="468" t="s">
        <v>597</v>
      </c>
      <c r="F3" s="233">
        <v>4</v>
      </c>
      <c r="G3" s="230">
        <v>40977</v>
      </c>
      <c r="H3" s="231">
        <f>$H$1-G3</f>
        <v>1236</v>
      </c>
      <c r="I3" s="232">
        <v>42802</v>
      </c>
      <c r="J3" s="465">
        <f>1/F3</f>
        <v>0.25</v>
      </c>
    </row>
    <row r="4" spans="1:12" s="361" customFormat="1" ht="35.1" customHeight="1">
      <c r="A4" s="946" t="s">
        <v>198</v>
      </c>
      <c r="B4" s="947"/>
      <c r="C4" s="947"/>
      <c r="D4" s="947"/>
      <c r="E4" s="947"/>
      <c r="F4" s="947"/>
      <c r="G4" s="947"/>
      <c r="H4" s="947"/>
      <c r="I4" s="948"/>
      <c r="J4" s="466">
        <f>SUM(J3:J3)</f>
        <v>0.25</v>
      </c>
    </row>
    <row r="5" spans="1:12" s="124" customFormat="1" ht="35.1" customHeight="1">
      <c r="A5" s="498" t="s">
        <v>548</v>
      </c>
      <c r="B5" s="212"/>
      <c r="C5" s="212"/>
      <c r="D5" s="212" t="s">
        <v>600</v>
      </c>
      <c r="E5" s="228"/>
      <c r="F5" s="229"/>
      <c r="G5" s="230"/>
      <c r="H5" s="231"/>
      <c r="I5" s="232"/>
      <c r="J5" s="465"/>
    </row>
    <row r="6" spans="1:12" s="362" customFormat="1" ht="35.1" customHeight="1">
      <c r="A6" s="946" t="s">
        <v>549</v>
      </c>
      <c r="B6" s="947"/>
      <c r="C6" s="947"/>
      <c r="D6" s="947"/>
      <c r="E6" s="947"/>
      <c r="F6" s="947"/>
      <c r="G6" s="947"/>
      <c r="H6" s="947"/>
      <c r="I6" s="948"/>
      <c r="J6" s="466">
        <f>SUM(J5:J5)</f>
        <v>0</v>
      </c>
    </row>
    <row r="7" spans="1:12" ht="276.75" customHeight="1">
      <c r="A7" s="498" t="s">
        <v>599</v>
      </c>
      <c r="B7" s="212">
        <v>1</v>
      </c>
      <c r="C7" s="189" t="s">
        <v>623</v>
      </c>
      <c r="D7" s="594" t="s">
        <v>623</v>
      </c>
      <c r="E7" s="228" t="s">
        <v>623</v>
      </c>
      <c r="F7" s="233">
        <v>1</v>
      </c>
      <c r="G7" s="595">
        <v>38845</v>
      </c>
      <c r="H7" s="231">
        <f>$H$1-G7</f>
        <v>3368</v>
      </c>
      <c r="I7" s="232">
        <v>46150</v>
      </c>
      <c r="J7" s="465">
        <f>1/F7</f>
        <v>1</v>
      </c>
    </row>
    <row r="8" spans="1:12" s="362" customFormat="1" ht="31.5" customHeight="1">
      <c r="A8" s="946" t="s">
        <v>551</v>
      </c>
      <c r="B8" s="947"/>
      <c r="C8" s="947"/>
      <c r="D8" s="947"/>
      <c r="E8" s="947"/>
      <c r="F8" s="947"/>
      <c r="G8" s="947"/>
      <c r="H8" s="947"/>
      <c r="I8" s="948"/>
      <c r="J8" s="466">
        <f>SUM(J7:J7)</f>
        <v>1</v>
      </c>
    </row>
    <row r="9" spans="1:12" ht="41.25" customHeight="1">
      <c r="A9" s="498" t="s">
        <v>550</v>
      </c>
      <c r="B9" s="212"/>
      <c r="C9" s="189"/>
      <c r="D9" s="189" t="s">
        <v>598</v>
      </c>
      <c r="E9" s="468"/>
      <c r="F9" s="229"/>
      <c r="G9" s="469"/>
      <c r="H9" s="231"/>
      <c r="I9" s="501"/>
      <c r="J9" s="465">
        <v>0</v>
      </c>
    </row>
    <row r="10" spans="1:12" s="361" customFormat="1" ht="35.1" customHeight="1">
      <c r="A10" s="946" t="s">
        <v>552</v>
      </c>
      <c r="B10" s="947"/>
      <c r="C10" s="947"/>
      <c r="D10" s="947"/>
      <c r="E10" s="947"/>
      <c r="F10" s="947"/>
      <c r="G10" s="947"/>
      <c r="H10" s="947"/>
      <c r="I10" s="948"/>
      <c r="J10" s="466">
        <f>SUM(J9:J9)</f>
        <v>0</v>
      </c>
    </row>
    <row r="11" spans="1:12" s="124" customFormat="1" ht="41.25" customHeight="1">
      <c r="A11" s="498" t="s">
        <v>553</v>
      </c>
      <c r="B11" s="212"/>
      <c r="C11" s="212"/>
      <c r="D11" s="189" t="s">
        <v>598</v>
      </c>
      <c r="E11" s="468"/>
      <c r="F11" s="229"/>
      <c r="G11" s="230"/>
      <c r="H11" s="231"/>
      <c r="I11" s="232"/>
      <c r="J11" s="465">
        <v>0</v>
      </c>
    </row>
    <row r="12" spans="1:12" s="361" customFormat="1" ht="35.1" customHeight="1">
      <c r="A12" s="946" t="s">
        <v>554</v>
      </c>
      <c r="B12" s="947"/>
      <c r="C12" s="947"/>
      <c r="D12" s="947"/>
      <c r="E12" s="947"/>
      <c r="F12" s="947"/>
      <c r="G12" s="947"/>
      <c r="H12" s="947"/>
      <c r="I12" s="948"/>
      <c r="J12" s="466">
        <f>SUM(J11:J11)</f>
        <v>0</v>
      </c>
    </row>
    <row r="13" spans="1:12" s="124" customFormat="1" ht="42.75" customHeight="1">
      <c r="A13" s="498" t="s">
        <v>555</v>
      </c>
      <c r="B13" s="212"/>
      <c r="C13" s="212"/>
      <c r="D13" s="212" t="s">
        <v>598</v>
      </c>
      <c r="E13" s="228"/>
      <c r="F13" s="229"/>
      <c r="G13" s="230"/>
      <c r="H13" s="231"/>
      <c r="I13" s="232"/>
      <c r="J13" s="465">
        <v>0</v>
      </c>
    </row>
    <row r="14" spans="1:12" s="361" customFormat="1" ht="35.1" customHeight="1" thickBot="1">
      <c r="A14" s="949" t="s">
        <v>556</v>
      </c>
      <c r="B14" s="950"/>
      <c r="C14" s="950"/>
      <c r="D14" s="950"/>
      <c r="E14" s="950"/>
      <c r="F14" s="950"/>
      <c r="G14" s="950"/>
      <c r="H14" s="950"/>
      <c r="I14" s="951"/>
      <c r="J14" s="467">
        <f>SUM(J13:J13)</f>
        <v>0</v>
      </c>
    </row>
    <row r="15" spans="1:12" s="185" customFormat="1" ht="24.95" customHeight="1">
      <c r="A15" s="207" t="s">
        <v>557</v>
      </c>
      <c r="B15" s="157" t="s">
        <v>558</v>
      </c>
      <c r="C15" s="226"/>
      <c r="D15" s="226"/>
      <c r="E15" s="226"/>
      <c r="F15" s="227"/>
      <c r="G15" s="227"/>
      <c r="H15" s="227"/>
      <c r="I15" s="234"/>
      <c r="J15" s="187"/>
    </row>
    <row r="16" spans="1:12" s="185" customFormat="1" ht="24.95" customHeight="1">
      <c r="A16" s="207" t="s">
        <v>559</v>
      </c>
      <c r="B16" s="157" t="s">
        <v>560</v>
      </c>
      <c r="C16" s="226"/>
      <c r="D16" s="226"/>
      <c r="E16" s="226"/>
      <c r="F16" s="227"/>
      <c r="G16" s="227"/>
      <c r="H16" s="227"/>
      <c r="I16" s="234"/>
      <c r="J16" s="187"/>
    </row>
    <row r="17" spans="1:10" s="185" customFormat="1" ht="24.95" customHeight="1">
      <c r="A17" s="207" t="s">
        <v>561</v>
      </c>
      <c r="B17" s="157" t="s">
        <v>562</v>
      </c>
      <c r="C17" s="226"/>
      <c r="D17" s="226"/>
      <c r="E17" s="226"/>
      <c r="F17" s="227"/>
      <c r="G17" s="227"/>
      <c r="H17" s="227"/>
      <c r="I17" s="234"/>
      <c r="J17" s="187"/>
    </row>
    <row r="18" spans="1:10" ht="15" customHeight="1">
      <c r="A18" s="129"/>
      <c r="G18" s="131"/>
      <c r="H18" s="131"/>
    </row>
    <row r="19" spans="1:10" ht="15" customHeight="1">
      <c r="A19" s="129"/>
      <c r="G19" s="131"/>
      <c r="H19" s="131"/>
    </row>
    <row r="20" spans="1:10" ht="15" customHeight="1">
      <c r="C20" s="135"/>
      <c r="D20" s="135"/>
      <c r="E20" s="135"/>
      <c r="F20" s="136"/>
      <c r="G20" s="137"/>
      <c r="H20" s="137"/>
    </row>
    <row r="21" spans="1:10" ht="15" customHeight="1">
      <c r="C21" s="135"/>
      <c r="D21" s="135"/>
      <c r="E21" s="135"/>
      <c r="F21" s="136"/>
      <c r="G21" s="137"/>
      <c r="H21" s="137"/>
    </row>
    <row r="22" spans="1:10" ht="15" customHeight="1">
      <c r="C22" s="135"/>
      <c r="D22" s="135"/>
      <c r="E22" s="135"/>
      <c r="F22" s="136"/>
      <c r="G22" s="137"/>
      <c r="H22" s="137"/>
    </row>
    <row r="23" spans="1:10" ht="15" customHeight="1">
      <c r="C23" s="135"/>
      <c r="D23" s="135"/>
      <c r="E23" s="135"/>
      <c r="F23" s="136"/>
      <c r="G23" s="137"/>
      <c r="H23" s="137"/>
    </row>
    <row r="24" spans="1:10" ht="15" customHeight="1">
      <c r="C24" s="135"/>
      <c r="D24" s="135"/>
      <c r="E24" s="135"/>
      <c r="F24" s="136"/>
      <c r="G24" s="137"/>
      <c r="H24" s="137"/>
    </row>
    <row r="25" spans="1:10" ht="12" customHeight="1">
      <c r="C25" s="135"/>
      <c r="D25" s="135"/>
      <c r="E25" s="135"/>
      <c r="F25" s="136"/>
      <c r="G25" s="137"/>
      <c r="H25" s="137"/>
    </row>
    <row r="26" spans="1:10" ht="12" customHeight="1">
      <c r="C26" s="135"/>
      <c r="D26" s="135"/>
      <c r="E26" s="135"/>
      <c r="F26" s="136"/>
      <c r="G26" s="137"/>
      <c r="H26" s="137"/>
    </row>
    <row r="27" spans="1:10" ht="12" customHeight="1">
      <c r="C27" s="135"/>
      <c r="D27" s="135"/>
      <c r="E27" s="135"/>
      <c r="F27" s="136"/>
      <c r="G27" s="137"/>
      <c r="H27" s="137"/>
    </row>
    <row r="28" spans="1:10" ht="12" customHeight="1">
      <c r="C28" s="135"/>
      <c r="D28" s="135"/>
      <c r="E28" s="135"/>
      <c r="F28" s="136"/>
      <c r="G28" s="137"/>
      <c r="H28" s="137"/>
    </row>
    <row r="29" spans="1:10" ht="12" customHeight="1">
      <c r="C29" s="135"/>
      <c r="D29" s="135"/>
      <c r="E29" s="135"/>
      <c r="F29" s="136"/>
      <c r="G29" s="137"/>
      <c r="H29" s="137"/>
    </row>
    <row r="30" spans="1:10" ht="12" customHeight="1">
      <c r="C30" s="135"/>
      <c r="D30" s="135"/>
      <c r="E30" s="135"/>
      <c r="F30" s="136"/>
      <c r="G30" s="137"/>
      <c r="H30" s="137"/>
    </row>
    <row r="31" spans="1:10" ht="12" customHeight="1">
      <c r="C31" s="135"/>
      <c r="D31" s="135"/>
      <c r="E31" s="135"/>
      <c r="F31" s="136"/>
      <c r="G31" s="137"/>
      <c r="H31" s="137"/>
    </row>
    <row r="32" spans="1:10" ht="12" customHeight="1">
      <c r="C32" s="135"/>
      <c r="D32" s="135"/>
      <c r="E32" s="135"/>
      <c r="F32" s="136"/>
      <c r="G32" s="137"/>
      <c r="H32" s="137"/>
    </row>
    <row r="33" spans="3:8" ht="12" customHeight="1">
      <c r="C33" s="135"/>
      <c r="D33" s="135"/>
      <c r="E33" s="135"/>
      <c r="F33" s="136"/>
      <c r="G33" s="137"/>
      <c r="H33" s="137"/>
    </row>
    <row r="34" spans="3:8" ht="12" customHeight="1">
      <c r="C34" s="135"/>
      <c r="D34" s="135"/>
      <c r="E34" s="135"/>
      <c r="F34" s="136"/>
      <c r="G34" s="137"/>
      <c r="H34" s="137"/>
    </row>
    <row r="35" spans="3:8" ht="12" customHeight="1">
      <c r="C35" s="135"/>
      <c r="D35" s="135"/>
      <c r="E35" s="135"/>
      <c r="F35" s="136"/>
      <c r="G35" s="137"/>
      <c r="H35" s="137"/>
    </row>
    <row r="36" spans="3:8" ht="12" customHeight="1">
      <c r="C36" s="135"/>
      <c r="D36" s="135"/>
      <c r="E36" s="135"/>
      <c r="F36" s="136"/>
      <c r="G36" s="137"/>
      <c r="H36" s="137"/>
    </row>
    <row r="37" spans="3:8" ht="12" customHeight="1">
      <c r="C37" s="135"/>
      <c r="D37" s="135"/>
      <c r="E37" s="135"/>
      <c r="F37" s="136"/>
      <c r="G37" s="137"/>
      <c r="H37" s="137"/>
    </row>
    <row r="38" spans="3:8" ht="12" customHeight="1">
      <c r="C38" s="135"/>
      <c r="D38" s="135"/>
      <c r="E38" s="135"/>
      <c r="F38" s="136"/>
      <c r="G38" s="137"/>
      <c r="H38" s="137"/>
    </row>
    <row r="39" spans="3:8" ht="12" customHeight="1">
      <c r="C39" s="135"/>
      <c r="D39" s="135"/>
      <c r="E39" s="135"/>
      <c r="F39" s="136"/>
      <c r="G39" s="137"/>
      <c r="H39" s="137"/>
    </row>
    <row r="40" spans="3:8" ht="12" customHeight="1">
      <c r="C40" s="135"/>
      <c r="D40" s="135"/>
      <c r="E40" s="135"/>
      <c r="F40" s="136"/>
      <c r="G40" s="137"/>
      <c r="H40" s="137"/>
    </row>
    <row r="41" spans="3:8" ht="12" customHeight="1">
      <c r="C41" s="135"/>
      <c r="D41" s="135"/>
      <c r="E41" s="135"/>
      <c r="F41" s="136"/>
      <c r="G41" s="137"/>
      <c r="H41" s="137"/>
    </row>
    <row r="42" spans="3:8" ht="12" customHeight="1">
      <c r="C42" s="135"/>
      <c r="D42" s="135"/>
      <c r="E42" s="135"/>
      <c r="F42" s="136"/>
      <c r="G42" s="137"/>
      <c r="H42" s="137"/>
    </row>
    <row r="43" spans="3:8" ht="12" customHeight="1">
      <c r="C43" s="135"/>
      <c r="D43" s="135"/>
      <c r="E43" s="135"/>
      <c r="F43" s="136"/>
      <c r="G43" s="137"/>
      <c r="H43" s="137"/>
    </row>
    <row r="44" spans="3:8" ht="12" customHeight="1">
      <c r="C44" s="135"/>
      <c r="D44" s="135"/>
      <c r="E44" s="135"/>
      <c r="F44" s="136"/>
      <c r="G44" s="137"/>
      <c r="H44" s="137"/>
    </row>
    <row r="45" spans="3:8" ht="12" customHeight="1">
      <c r="C45" s="135"/>
      <c r="D45" s="135"/>
      <c r="E45" s="135"/>
      <c r="F45" s="136"/>
      <c r="G45" s="137"/>
      <c r="H45" s="137"/>
    </row>
    <row r="46" spans="3:8" ht="12" customHeight="1">
      <c r="C46" s="135"/>
      <c r="D46" s="135"/>
      <c r="E46" s="135"/>
      <c r="F46" s="136"/>
      <c r="G46" s="137"/>
      <c r="H46" s="137"/>
    </row>
    <row r="47" spans="3:8" ht="12" customHeight="1">
      <c r="C47" s="135"/>
      <c r="D47" s="135"/>
      <c r="E47" s="135"/>
      <c r="F47" s="136"/>
      <c r="G47" s="137"/>
      <c r="H47" s="137"/>
    </row>
    <row r="48" spans="3:8" ht="12" customHeight="1">
      <c r="C48" s="135"/>
      <c r="D48" s="135"/>
      <c r="E48" s="135"/>
      <c r="F48" s="136"/>
      <c r="G48" s="137"/>
      <c r="H48" s="137"/>
    </row>
    <row r="49" spans="3:8" ht="12" customHeight="1">
      <c r="C49" s="135"/>
      <c r="D49" s="135"/>
      <c r="E49" s="135"/>
      <c r="F49" s="136"/>
      <c r="G49" s="137"/>
      <c r="H49" s="137"/>
    </row>
    <row r="50" spans="3:8" ht="12" customHeight="1">
      <c r="C50" s="135"/>
      <c r="D50" s="135"/>
      <c r="E50" s="135"/>
      <c r="F50" s="136"/>
      <c r="G50" s="137"/>
      <c r="H50" s="137"/>
    </row>
    <row r="51" spans="3:8" ht="12" customHeight="1">
      <c r="C51" s="135"/>
      <c r="D51" s="135"/>
      <c r="E51" s="135"/>
      <c r="F51" s="136"/>
      <c r="G51" s="137"/>
      <c r="H51" s="137"/>
    </row>
    <row r="52" spans="3:8" ht="12" customHeight="1">
      <c r="C52" s="135"/>
      <c r="D52" s="135"/>
      <c r="E52" s="135"/>
      <c r="F52" s="136"/>
      <c r="G52" s="137"/>
      <c r="H52" s="137"/>
    </row>
    <row r="53" spans="3:8" ht="12" customHeight="1">
      <c r="C53" s="135"/>
      <c r="D53" s="135"/>
      <c r="E53" s="135"/>
      <c r="F53" s="136"/>
      <c r="G53" s="137"/>
      <c r="H53" s="137"/>
    </row>
    <row r="54" spans="3:8" ht="12" customHeight="1">
      <c r="C54" s="135"/>
      <c r="D54" s="135"/>
      <c r="E54" s="135"/>
      <c r="F54" s="136"/>
      <c r="G54" s="137"/>
      <c r="H54" s="137"/>
    </row>
    <row r="55" spans="3:8" ht="12" customHeight="1">
      <c r="C55" s="135"/>
      <c r="D55" s="135"/>
      <c r="E55" s="135"/>
      <c r="F55" s="136"/>
      <c r="G55" s="137"/>
      <c r="H55" s="137"/>
    </row>
    <row r="56" spans="3:8" ht="12" customHeight="1">
      <c r="C56" s="135"/>
      <c r="D56" s="135"/>
      <c r="E56" s="135"/>
      <c r="F56" s="136"/>
      <c r="G56" s="137"/>
      <c r="H56" s="137"/>
    </row>
    <row r="57" spans="3:8" ht="12" customHeight="1">
      <c r="C57" s="135"/>
      <c r="D57" s="135"/>
      <c r="E57" s="135"/>
      <c r="F57" s="136"/>
      <c r="G57" s="137"/>
      <c r="H57" s="137"/>
    </row>
    <row r="58" spans="3:8" ht="12" customHeight="1">
      <c r="C58" s="135"/>
      <c r="D58" s="135"/>
      <c r="E58" s="135"/>
      <c r="F58" s="136"/>
      <c r="G58" s="137"/>
      <c r="H58" s="137"/>
    </row>
    <row r="59" spans="3:8" ht="12" customHeight="1">
      <c r="C59" s="135"/>
      <c r="D59" s="135"/>
      <c r="E59" s="135"/>
      <c r="F59" s="136"/>
      <c r="G59" s="137"/>
      <c r="H59" s="137"/>
    </row>
    <row r="60" spans="3:8" ht="12" customHeight="1">
      <c r="C60" s="135"/>
      <c r="D60" s="135"/>
      <c r="E60" s="135"/>
      <c r="F60" s="136"/>
      <c r="G60" s="137"/>
      <c r="H60" s="137"/>
    </row>
    <row r="61" spans="3:8" ht="12" customHeight="1">
      <c r="C61" s="135"/>
      <c r="D61" s="135"/>
      <c r="E61" s="135"/>
      <c r="F61" s="136"/>
      <c r="G61" s="137"/>
      <c r="H61" s="137"/>
    </row>
    <row r="62" spans="3:8" ht="12" customHeight="1">
      <c r="C62" s="135"/>
      <c r="D62" s="135"/>
      <c r="E62" s="135"/>
      <c r="F62" s="136"/>
      <c r="G62" s="137"/>
      <c r="H62" s="137"/>
    </row>
    <row r="63" spans="3:8" ht="12" customHeight="1">
      <c r="C63" s="135"/>
      <c r="D63" s="135"/>
      <c r="E63" s="135"/>
      <c r="F63" s="136"/>
      <c r="G63" s="137"/>
      <c r="H63" s="137"/>
    </row>
    <row r="64" spans="3:8" ht="12" customHeight="1">
      <c r="C64" s="135"/>
      <c r="D64" s="135"/>
      <c r="E64" s="135"/>
      <c r="F64" s="136"/>
      <c r="G64" s="137"/>
      <c r="H64" s="137"/>
    </row>
    <row r="65" spans="3:8" ht="12" customHeight="1">
      <c r="C65" s="135"/>
      <c r="D65" s="135"/>
      <c r="E65" s="135"/>
      <c r="F65" s="136"/>
      <c r="G65" s="137"/>
      <c r="H65" s="137"/>
    </row>
    <row r="66" spans="3:8" ht="12" customHeight="1">
      <c r="C66" s="135"/>
      <c r="D66" s="135"/>
      <c r="E66" s="135"/>
      <c r="F66" s="136"/>
      <c r="G66" s="137"/>
      <c r="H66" s="137"/>
    </row>
    <row r="67" spans="3:8" ht="12" customHeight="1">
      <c r="C67" s="135"/>
      <c r="D67" s="135"/>
      <c r="E67" s="135"/>
      <c r="F67" s="136"/>
      <c r="G67" s="137"/>
      <c r="H67" s="137"/>
    </row>
    <row r="68" spans="3:8" ht="12" customHeight="1">
      <c r="C68" s="135"/>
      <c r="D68" s="135"/>
      <c r="E68" s="135"/>
      <c r="F68" s="136"/>
      <c r="G68" s="137"/>
      <c r="H68" s="137"/>
    </row>
    <row r="69" spans="3:8" ht="12" customHeight="1">
      <c r="C69" s="135"/>
      <c r="D69" s="135"/>
      <c r="E69" s="135"/>
      <c r="F69" s="136"/>
      <c r="G69" s="137"/>
      <c r="H69" s="137"/>
    </row>
    <row r="70" spans="3:8" ht="12" customHeight="1">
      <c r="C70" s="135"/>
      <c r="D70" s="135"/>
      <c r="E70" s="135"/>
      <c r="F70" s="136"/>
      <c r="G70" s="137"/>
      <c r="H70" s="137"/>
    </row>
    <row r="71" spans="3:8" ht="12" customHeight="1">
      <c r="C71" s="135"/>
      <c r="D71" s="135"/>
      <c r="E71" s="135"/>
      <c r="F71" s="136"/>
      <c r="G71" s="137"/>
      <c r="H71" s="137"/>
    </row>
    <row r="72" spans="3:8" ht="12" customHeight="1">
      <c r="C72" s="135"/>
      <c r="D72" s="135"/>
      <c r="E72" s="135"/>
      <c r="F72" s="136"/>
      <c r="G72" s="137"/>
      <c r="H72" s="137"/>
    </row>
    <row r="73" spans="3:8" ht="12" customHeight="1">
      <c r="C73" s="135"/>
      <c r="D73" s="135"/>
      <c r="E73" s="135"/>
      <c r="F73" s="136"/>
      <c r="G73" s="137"/>
      <c r="H73" s="137"/>
    </row>
    <row r="74" spans="3:8" ht="12" customHeight="1">
      <c r="C74" s="135"/>
      <c r="D74" s="135"/>
      <c r="E74" s="135"/>
      <c r="F74" s="136"/>
      <c r="G74" s="137"/>
      <c r="H74" s="137"/>
    </row>
    <row r="75" spans="3:8" ht="12" customHeight="1">
      <c r="C75" s="135"/>
      <c r="D75" s="135"/>
      <c r="E75" s="135"/>
      <c r="F75" s="136"/>
      <c r="G75" s="137"/>
      <c r="H75" s="137"/>
    </row>
    <row r="76" spans="3:8" ht="12" customHeight="1">
      <c r="C76" s="135"/>
      <c r="D76" s="135"/>
      <c r="E76" s="135"/>
      <c r="F76" s="136"/>
      <c r="G76" s="137"/>
      <c r="H76" s="137"/>
    </row>
    <row r="77" spans="3:8" ht="12" customHeight="1">
      <c r="C77" s="135"/>
      <c r="D77" s="135"/>
      <c r="E77" s="135"/>
      <c r="F77" s="136"/>
      <c r="G77" s="137"/>
      <c r="H77" s="137"/>
    </row>
    <row r="78" spans="3:8" ht="12" customHeight="1">
      <c r="C78" s="135"/>
      <c r="D78" s="135"/>
      <c r="E78" s="135"/>
      <c r="F78" s="136"/>
      <c r="G78" s="137"/>
      <c r="H78" s="137"/>
    </row>
    <row r="79" spans="3:8" ht="12" customHeight="1">
      <c r="C79" s="135"/>
      <c r="D79" s="135"/>
      <c r="E79" s="135"/>
      <c r="F79" s="136"/>
      <c r="G79" s="137"/>
      <c r="H79" s="137"/>
    </row>
    <row r="80" spans="3:8" ht="12" customHeight="1">
      <c r="C80" s="135"/>
      <c r="D80" s="135"/>
      <c r="E80" s="135"/>
      <c r="F80" s="136"/>
      <c r="G80" s="137"/>
      <c r="H80" s="137"/>
    </row>
    <row r="81" spans="3:8" ht="12" customHeight="1">
      <c r="C81" s="135"/>
      <c r="D81" s="135"/>
      <c r="E81" s="135"/>
      <c r="F81" s="136"/>
      <c r="G81" s="137"/>
      <c r="H81" s="137"/>
    </row>
    <row r="82" spans="3:8" ht="12" customHeight="1">
      <c r="C82" s="135"/>
      <c r="D82" s="135"/>
      <c r="E82" s="135"/>
      <c r="F82" s="136"/>
      <c r="G82" s="137"/>
      <c r="H82" s="137"/>
    </row>
    <row r="83" spans="3:8" ht="12" customHeight="1">
      <c r="C83" s="135"/>
      <c r="D83" s="135"/>
      <c r="E83" s="135"/>
      <c r="F83" s="136"/>
      <c r="G83" s="137"/>
      <c r="H83" s="137"/>
    </row>
    <row r="84" spans="3:8" ht="12" customHeight="1">
      <c r="C84" s="135"/>
      <c r="D84" s="135"/>
      <c r="E84" s="135"/>
      <c r="F84" s="136"/>
      <c r="G84" s="137"/>
      <c r="H84" s="137"/>
    </row>
    <row r="85" spans="3:8" ht="12" customHeight="1">
      <c r="C85" s="135"/>
      <c r="D85" s="135"/>
      <c r="E85" s="135"/>
      <c r="F85" s="136"/>
      <c r="G85" s="137"/>
      <c r="H85" s="137"/>
    </row>
    <row r="86" spans="3:8" ht="12" customHeight="1">
      <c r="C86" s="135"/>
      <c r="D86" s="135"/>
      <c r="E86" s="135"/>
      <c r="F86" s="136"/>
      <c r="G86" s="137"/>
      <c r="H86" s="137"/>
    </row>
    <row r="87" spans="3:8" ht="12" customHeight="1">
      <c r="C87" s="135"/>
      <c r="D87" s="135"/>
      <c r="E87" s="135"/>
      <c r="F87" s="136"/>
      <c r="G87" s="137"/>
      <c r="H87" s="137"/>
    </row>
    <row r="88" spans="3:8" ht="12" customHeight="1">
      <c r="C88" s="135"/>
      <c r="D88" s="135"/>
      <c r="E88" s="135"/>
      <c r="F88" s="136"/>
      <c r="G88" s="137"/>
      <c r="H88" s="137"/>
    </row>
    <row r="89" spans="3:8" ht="12" customHeight="1">
      <c r="C89" s="135"/>
      <c r="D89" s="135"/>
      <c r="E89" s="135"/>
      <c r="F89" s="136"/>
      <c r="G89" s="137"/>
      <c r="H89" s="137"/>
    </row>
    <row r="90" spans="3:8" ht="12" customHeight="1">
      <c r="C90" s="135"/>
      <c r="D90" s="135"/>
      <c r="E90" s="135"/>
      <c r="F90" s="136"/>
      <c r="G90" s="137"/>
      <c r="H90" s="137"/>
    </row>
    <row r="91" spans="3:8" ht="12" customHeight="1">
      <c r="C91" s="135"/>
      <c r="D91" s="135"/>
      <c r="E91" s="135"/>
      <c r="F91" s="136"/>
      <c r="G91" s="137"/>
      <c r="H91" s="137"/>
    </row>
    <row r="92" spans="3:8" ht="12" customHeight="1">
      <c r="C92" s="135"/>
      <c r="D92" s="135"/>
      <c r="E92" s="135"/>
      <c r="F92" s="136"/>
      <c r="G92" s="137"/>
      <c r="H92" s="137"/>
    </row>
    <row r="93" spans="3:8" ht="12" customHeight="1">
      <c r="C93" s="135"/>
      <c r="D93" s="135"/>
      <c r="E93" s="135"/>
      <c r="F93" s="136"/>
      <c r="G93" s="137"/>
      <c r="H93" s="137"/>
    </row>
    <row r="94" spans="3:8" ht="12" customHeight="1">
      <c r="C94" s="135"/>
      <c r="D94" s="135"/>
      <c r="E94" s="135"/>
      <c r="F94" s="136"/>
      <c r="G94" s="137"/>
      <c r="H94" s="137"/>
    </row>
    <row r="95" spans="3:8" ht="12" customHeight="1">
      <c r="C95" s="135"/>
      <c r="D95" s="135"/>
      <c r="E95" s="135"/>
      <c r="F95" s="136"/>
      <c r="G95" s="137"/>
      <c r="H95" s="137"/>
    </row>
    <row r="96" spans="3:8" ht="12" customHeight="1">
      <c r="C96" s="135"/>
      <c r="D96" s="135"/>
      <c r="E96" s="135"/>
      <c r="F96" s="136"/>
      <c r="G96" s="137"/>
      <c r="H96" s="137"/>
    </row>
    <row r="97" spans="3:8" ht="12" customHeight="1">
      <c r="C97" s="135"/>
      <c r="D97" s="135"/>
      <c r="E97" s="135"/>
      <c r="F97" s="136"/>
      <c r="G97" s="137"/>
      <c r="H97" s="137"/>
    </row>
    <row r="98" spans="3:8" ht="12" customHeight="1">
      <c r="C98" s="135"/>
      <c r="D98" s="135"/>
      <c r="E98" s="135"/>
      <c r="F98" s="136"/>
      <c r="G98" s="137"/>
      <c r="H98" s="137"/>
    </row>
    <row r="99" spans="3:8" ht="12" customHeight="1">
      <c r="C99" s="135"/>
      <c r="D99" s="135"/>
      <c r="E99" s="135"/>
      <c r="F99" s="136"/>
      <c r="G99" s="137"/>
      <c r="H99" s="137"/>
    </row>
    <row r="100" spans="3:8" ht="12" customHeight="1">
      <c r="C100" s="135"/>
      <c r="D100" s="135"/>
      <c r="E100" s="135"/>
      <c r="F100" s="136"/>
      <c r="G100" s="137"/>
      <c r="H100" s="137"/>
    </row>
    <row r="101" spans="3:8" ht="12" customHeight="1">
      <c r="C101" s="135"/>
      <c r="D101" s="135"/>
      <c r="E101" s="135"/>
      <c r="F101" s="136"/>
      <c r="G101" s="137"/>
      <c r="H101" s="137"/>
    </row>
    <row r="102" spans="3:8" ht="12" customHeight="1">
      <c r="C102" s="135"/>
      <c r="D102" s="135"/>
      <c r="E102" s="135"/>
      <c r="F102" s="136"/>
      <c r="G102" s="137"/>
      <c r="H102" s="137"/>
    </row>
    <row r="103" spans="3:8" ht="12" customHeight="1">
      <c r="C103" s="135"/>
      <c r="D103" s="135"/>
      <c r="E103" s="135"/>
      <c r="F103" s="136"/>
      <c r="G103" s="137"/>
      <c r="H103" s="137"/>
    </row>
    <row r="104" spans="3:8" ht="12" customHeight="1">
      <c r="C104" s="135"/>
      <c r="D104" s="135"/>
      <c r="E104" s="135"/>
      <c r="F104" s="136"/>
      <c r="G104" s="137"/>
      <c r="H104" s="137"/>
    </row>
    <row r="105" spans="3:8" ht="12" customHeight="1">
      <c r="C105" s="135"/>
      <c r="D105" s="135"/>
      <c r="E105" s="135"/>
      <c r="F105" s="136"/>
      <c r="G105" s="137"/>
      <c r="H105" s="137"/>
    </row>
    <row r="106" spans="3:8" ht="12" customHeight="1">
      <c r="C106" s="135"/>
      <c r="D106" s="135"/>
      <c r="E106" s="135"/>
      <c r="F106" s="136"/>
      <c r="G106" s="137"/>
      <c r="H106" s="137"/>
    </row>
    <row r="107" spans="3:8" ht="12" customHeight="1">
      <c r="C107" s="135"/>
      <c r="D107" s="135"/>
      <c r="E107" s="135"/>
      <c r="F107" s="136"/>
      <c r="G107" s="137"/>
      <c r="H107" s="137"/>
    </row>
    <row r="108" spans="3:8" ht="12" customHeight="1">
      <c r="C108" s="135"/>
      <c r="D108" s="135"/>
      <c r="E108" s="135"/>
      <c r="F108" s="136"/>
      <c r="G108" s="137"/>
      <c r="H108" s="137"/>
    </row>
    <row r="109" spans="3:8" ht="12" customHeight="1">
      <c r="C109" s="135"/>
      <c r="D109" s="135"/>
      <c r="E109" s="135"/>
      <c r="F109" s="136"/>
      <c r="G109" s="137"/>
      <c r="H109" s="137"/>
    </row>
    <row r="110" spans="3:8" ht="12" customHeight="1">
      <c r="C110" s="135"/>
      <c r="D110" s="135"/>
      <c r="E110" s="135"/>
      <c r="F110" s="136"/>
      <c r="G110" s="137"/>
      <c r="H110" s="137"/>
    </row>
    <row r="111" spans="3:8" ht="12" customHeight="1">
      <c r="C111" s="135"/>
      <c r="D111" s="135"/>
      <c r="E111" s="135"/>
      <c r="F111" s="136"/>
      <c r="G111" s="137"/>
      <c r="H111" s="137"/>
    </row>
    <row r="112" spans="3:8" ht="12" customHeight="1">
      <c r="C112" s="135"/>
      <c r="D112" s="135"/>
      <c r="E112" s="135"/>
      <c r="F112" s="136"/>
      <c r="G112" s="137"/>
      <c r="H112" s="137"/>
    </row>
    <row r="113" spans="3:8" ht="12" customHeight="1">
      <c r="C113" s="135"/>
      <c r="D113" s="135"/>
      <c r="E113" s="135"/>
      <c r="F113" s="136"/>
      <c r="G113" s="137"/>
      <c r="H113" s="137"/>
    </row>
    <row r="114" spans="3:8" ht="12" customHeight="1">
      <c r="C114" s="135"/>
      <c r="D114" s="135"/>
      <c r="E114" s="135"/>
      <c r="F114" s="136"/>
      <c r="G114" s="137"/>
      <c r="H114" s="137"/>
    </row>
    <row r="115" spans="3:8" ht="12" customHeight="1">
      <c r="C115" s="135"/>
      <c r="D115" s="135"/>
      <c r="E115" s="135"/>
      <c r="F115" s="136"/>
      <c r="G115" s="137"/>
      <c r="H115" s="137"/>
    </row>
    <row r="116" spans="3:8" ht="12" customHeight="1">
      <c r="C116" s="135"/>
      <c r="D116" s="135"/>
      <c r="E116" s="135"/>
      <c r="F116" s="136"/>
      <c r="G116" s="137"/>
      <c r="H116" s="137"/>
    </row>
    <row r="117" spans="3:8" ht="12" customHeight="1">
      <c r="C117" s="135"/>
      <c r="D117" s="135"/>
      <c r="E117" s="135"/>
      <c r="F117" s="136"/>
      <c r="G117" s="137"/>
      <c r="H117" s="137"/>
    </row>
    <row r="118" spans="3:8" ht="12" customHeight="1">
      <c r="C118" s="135"/>
      <c r="D118" s="135"/>
      <c r="E118" s="135"/>
      <c r="F118" s="136"/>
      <c r="G118" s="137"/>
      <c r="H118" s="137"/>
    </row>
    <row r="119" spans="3:8" ht="12" customHeight="1">
      <c r="C119" s="135"/>
      <c r="D119" s="135"/>
      <c r="E119" s="135"/>
      <c r="F119" s="136"/>
      <c r="G119" s="137"/>
      <c r="H119" s="137"/>
    </row>
    <row r="120" spans="3:8" ht="12" customHeight="1">
      <c r="C120" s="135"/>
      <c r="D120" s="135"/>
      <c r="E120" s="135"/>
      <c r="F120" s="136"/>
      <c r="G120" s="137"/>
      <c r="H120" s="137"/>
    </row>
    <row r="121" spans="3:8" ht="12" customHeight="1">
      <c r="C121" s="135"/>
      <c r="D121" s="135"/>
      <c r="E121" s="135"/>
      <c r="F121" s="136"/>
      <c r="G121" s="137"/>
      <c r="H121" s="137"/>
    </row>
    <row r="122" spans="3:8" ht="12" customHeight="1">
      <c r="C122" s="135"/>
      <c r="D122" s="135"/>
      <c r="E122" s="135"/>
      <c r="F122" s="136"/>
      <c r="G122" s="137"/>
      <c r="H122" s="137"/>
    </row>
    <row r="123" spans="3:8" ht="12" customHeight="1">
      <c r="C123" s="135"/>
      <c r="D123" s="135"/>
      <c r="E123" s="135"/>
      <c r="F123" s="136"/>
      <c r="G123" s="137"/>
      <c r="H123" s="137"/>
    </row>
    <row r="124" spans="3:8" ht="12" customHeight="1">
      <c r="C124" s="135"/>
      <c r="D124" s="135"/>
      <c r="E124" s="135"/>
      <c r="F124" s="136"/>
      <c r="G124" s="137"/>
      <c r="H124" s="137"/>
    </row>
  </sheetData>
  <mergeCells count="6">
    <mergeCell ref="A14:I14"/>
    <mergeCell ref="A4:I4"/>
    <mergeCell ref="A6:I6"/>
    <mergeCell ref="A8:I8"/>
    <mergeCell ref="A10:I10"/>
    <mergeCell ref="A12:I12"/>
  </mergeCells>
  <phoneticPr fontId="2" type="noConversion"/>
  <pageMargins left="0.74803149606299213" right="0.74803149606299213" top="0.9055118110236221" bottom="0.78740157480314965" header="0.51181102362204722" footer="0.51181102362204722"/>
  <pageSetup paperSize="9" scale="85" fitToHeight="3" orientation="landscape" r:id="rId1"/>
  <headerFooter alignWithMargins="0"/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38" enableFormatConditionsCalculation="0">
    <tabColor indexed="41"/>
  </sheetPr>
  <dimension ref="A1:L124"/>
  <sheetViews>
    <sheetView view="pageBreakPreview" topLeftCell="A2" zoomScale="85" zoomScaleSheetLayoutView="85" workbookViewId="0">
      <selection activeCell="J7" sqref="J7"/>
    </sheetView>
  </sheetViews>
  <sheetFormatPr defaultRowHeight="12" customHeight="1"/>
  <cols>
    <col min="1" max="1" width="14.6640625" style="134" customWidth="1"/>
    <col min="2" max="2" width="5.33203125" style="130" customWidth="1"/>
    <col min="3" max="3" width="17.88671875" style="130" customWidth="1"/>
    <col min="4" max="4" width="35.88671875" style="130" customWidth="1"/>
    <col min="5" max="5" width="11.6640625" style="130" customWidth="1"/>
    <col min="6" max="6" width="5.44140625" style="131" customWidth="1"/>
    <col min="7" max="7" width="10.5546875" style="138" customWidth="1"/>
    <col min="8" max="8" width="10.6640625" style="138" customWidth="1"/>
    <col min="9" max="9" width="10.5546875" style="132" customWidth="1"/>
    <col min="10" max="10" width="8.5546875" style="133" customWidth="1"/>
    <col min="11" max="16384" width="8.88671875" style="125"/>
  </cols>
  <sheetData>
    <row r="1" spans="1:12" s="122" customFormat="1" ht="30" customHeight="1" thickBot="1">
      <c r="A1" s="273" t="s">
        <v>61</v>
      </c>
      <c r="B1" s="274"/>
      <c r="C1" s="273" t="str">
        <f>기술투자!B8</f>
        <v>☆☆엔지니어링</v>
      </c>
      <c r="D1" s="273"/>
      <c r="E1" s="273"/>
      <c r="F1" s="118"/>
      <c r="G1" s="461" t="s">
        <v>238</v>
      </c>
      <c r="H1" s="462">
        <v>42213</v>
      </c>
      <c r="I1" s="118"/>
      <c r="J1" s="118"/>
      <c r="K1" s="121"/>
      <c r="L1" s="121"/>
    </row>
    <row r="2" spans="1:12" s="123" customFormat="1" ht="35.1" customHeight="1">
      <c r="A2" s="516" t="s">
        <v>191</v>
      </c>
      <c r="B2" s="517" t="s">
        <v>192</v>
      </c>
      <c r="C2" s="517" t="s">
        <v>193</v>
      </c>
      <c r="D2" s="517" t="s">
        <v>216</v>
      </c>
      <c r="E2" s="517" t="s">
        <v>196</v>
      </c>
      <c r="F2" s="517" t="s">
        <v>197</v>
      </c>
      <c r="G2" s="517" t="s">
        <v>199</v>
      </c>
      <c r="H2" s="517" t="s">
        <v>194</v>
      </c>
      <c r="I2" s="517" t="s">
        <v>195</v>
      </c>
      <c r="J2" s="518" t="s">
        <v>160</v>
      </c>
    </row>
    <row r="3" spans="1:12" s="124" customFormat="1" ht="78.75" customHeight="1">
      <c r="A3" s="498" t="s">
        <v>234</v>
      </c>
      <c r="B3" s="212">
        <v>1</v>
      </c>
      <c r="C3" s="445" t="s">
        <v>353</v>
      </c>
      <c r="D3" s="454" t="s">
        <v>354</v>
      </c>
      <c r="E3" s="228" t="s">
        <v>622</v>
      </c>
      <c r="F3" s="233">
        <v>1</v>
      </c>
      <c r="G3" s="230">
        <v>39913</v>
      </c>
      <c r="H3" s="231">
        <f>$H$1-G3</f>
        <v>2300</v>
      </c>
      <c r="I3" s="230">
        <v>43564</v>
      </c>
      <c r="J3" s="465">
        <f>1/F3</f>
        <v>1</v>
      </c>
    </row>
    <row r="4" spans="1:12" s="361" customFormat="1" ht="35.1" customHeight="1">
      <c r="A4" s="954" t="s">
        <v>198</v>
      </c>
      <c r="B4" s="955"/>
      <c r="C4" s="955"/>
      <c r="D4" s="955"/>
      <c r="E4" s="955"/>
      <c r="F4" s="955"/>
      <c r="G4" s="955"/>
      <c r="H4" s="955"/>
      <c r="I4" s="955"/>
      <c r="J4" s="466">
        <f>SUM(J3:J3)</f>
        <v>1</v>
      </c>
    </row>
    <row r="5" spans="1:12" ht="168" customHeight="1">
      <c r="A5" s="633" t="s">
        <v>355</v>
      </c>
      <c r="B5" s="212">
        <v>1</v>
      </c>
      <c r="C5" s="454" t="s">
        <v>622</v>
      </c>
      <c r="D5" s="454" t="s">
        <v>622</v>
      </c>
      <c r="E5" s="228" t="s">
        <v>622</v>
      </c>
      <c r="F5" s="233">
        <v>1</v>
      </c>
      <c r="G5" s="230">
        <v>39141</v>
      </c>
      <c r="H5" s="231">
        <f>$H$1-G5</f>
        <v>3072</v>
      </c>
      <c r="I5" s="230">
        <v>46446</v>
      </c>
      <c r="J5" s="465">
        <f>1/F5</f>
        <v>1</v>
      </c>
    </row>
    <row r="6" spans="1:12" s="362" customFormat="1" ht="35.1" customHeight="1">
      <c r="A6" s="954" t="s">
        <v>201</v>
      </c>
      <c r="B6" s="955"/>
      <c r="C6" s="955"/>
      <c r="D6" s="955"/>
      <c r="E6" s="955"/>
      <c r="F6" s="955"/>
      <c r="G6" s="955"/>
      <c r="H6" s="955"/>
      <c r="I6" s="955"/>
      <c r="J6" s="466">
        <f>SUM(J5)</f>
        <v>1</v>
      </c>
    </row>
    <row r="7" spans="1:12" ht="168" customHeight="1">
      <c r="A7" s="498" t="s">
        <v>355</v>
      </c>
      <c r="B7" s="212">
        <v>1</v>
      </c>
      <c r="C7" s="454" t="s">
        <v>622</v>
      </c>
      <c r="D7" s="454" t="s">
        <v>622</v>
      </c>
      <c r="E7" s="228" t="s">
        <v>622</v>
      </c>
      <c r="F7" s="233">
        <v>1</v>
      </c>
      <c r="G7" s="230">
        <v>39141</v>
      </c>
      <c r="H7" s="231">
        <f>$H$1-G7</f>
        <v>3072</v>
      </c>
      <c r="I7" s="230">
        <v>46446</v>
      </c>
      <c r="J7" s="465">
        <f>1/F7</f>
        <v>1</v>
      </c>
    </row>
    <row r="8" spans="1:12" s="362" customFormat="1" ht="35.1" customHeight="1">
      <c r="A8" s="954" t="s">
        <v>202</v>
      </c>
      <c r="B8" s="955"/>
      <c r="C8" s="955"/>
      <c r="D8" s="955"/>
      <c r="E8" s="955"/>
      <c r="F8" s="955"/>
      <c r="G8" s="955"/>
      <c r="H8" s="955"/>
      <c r="I8" s="955"/>
      <c r="J8" s="466">
        <f>SUM(J7:J7)</f>
        <v>1</v>
      </c>
    </row>
    <row r="9" spans="1:12" s="124" customFormat="1" ht="35.1" customHeight="1">
      <c r="A9" s="498" t="s">
        <v>231</v>
      </c>
      <c r="B9" s="212"/>
      <c r="C9" s="212"/>
      <c r="D9" s="212"/>
      <c r="E9" s="228"/>
      <c r="F9" s="233"/>
      <c r="G9" s="230"/>
      <c r="H9" s="231"/>
      <c r="I9" s="232"/>
      <c r="J9" s="465"/>
    </row>
    <row r="10" spans="1:12" s="361" customFormat="1" ht="35.1" customHeight="1">
      <c r="A10" s="954" t="s">
        <v>235</v>
      </c>
      <c r="B10" s="955"/>
      <c r="C10" s="955"/>
      <c r="D10" s="955"/>
      <c r="E10" s="955"/>
      <c r="F10" s="955"/>
      <c r="G10" s="955"/>
      <c r="H10" s="955"/>
      <c r="I10" s="955"/>
      <c r="J10" s="466">
        <f>SUM(J9:J9)</f>
        <v>0</v>
      </c>
    </row>
    <row r="11" spans="1:12" s="124" customFormat="1" ht="35.1" customHeight="1">
      <c r="A11" s="498" t="s">
        <v>200</v>
      </c>
      <c r="B11" s="212"/>
      <c r="C11" s="212"/>
      <c r="D11" s="212"/>
      <c r="E11" s="228"/>
      <c r="F11" s="233"/>
      <c r="G11" s="230"/>
      <c r="H11" s="231"/>
      <c r="I11" s="232"/>
      <c r="J11" s="465"/>
    </row>
    <row r="12" spans="1:12" s="361" customFormat="1" ht="35.1" customHeight="1">
      <c r="A12" s="954" t="s">
        <v>236</v>
      </c>
      <c r="B12" s="955"/>
      <c r="C12" s="955"/>
      <c r="D12" s="955"/>
      <c r="E12" s="955"/>
      <c r="F12" s="955"/>
      <c r="G12" s="955"/>
      <c r="H12" s="955"/>
      <c r="I12" s="955"/>
      <c r="J12" s="466">
        <f>SUM(J11:J11)</f>
        <v>0</v>
      </c>
    </row>
    <row r="13" spans="1:12" s="124" customFormat="1" ht="35.1" customHeight="1">
      <c r="A13" s="498" t="s">
        <v>200</v>
      </c>
      <c r="B13" s="212"/>
      <c r="C13" s="212"/>
      <c r="D13" s="212"/>
      <c r="E13" s="228"/>
      <c r="F13" s="233"/>
      <c r="G13" s="230"/>
      <c r="H13" s="231"/>
      <c r="I13" s="232"/>
      <c r="J13" s="465"/>
    </row>
    <row r="14" spans="1:12" s="361" customFormat="1" ht="35.1" customHeight="1" thickBot="1">
      <c r="A14" s="952" t="s">
        <v>237</v>
      </c>
      <c r="B14" s="953"/>
      <c r="C14" s="953"/>
      <c r="D14" s="953"/>
      <c r="E14" s="953"/>
      <c r="F14" s="953"/>
      <c r="G14" s="953"/>
      <c r="H14" s="953"/>
      <c r="I14" s="953"/>
      <c r="J14" s="467">
        <f>SUM(J13:J13)</f>
        <v>0</v>
      </c>
    </row>
    <row r="15" spans="1:12" s="185" customFormat="1" ht="24.95" customHeight="1">
      <c r="A15" s="207" t="s">
        <v>239</v>
      </c>
      <c r="B15" s="157" t="s">
        <v>240</v>
      </c>
      <c r="C15" s="226"/>
      <c r="D15" s="226"/>
      <c r="E15" s="226"/>
      <c r="F15" s="227"/>
      <c r="G15" s="227"/>
      <c r="H15" s="227"/>
      <c r="I15" s="234"/>
      <c r="J15" s="187"/>
    </row>
    <row r="16" spans="1:12" s="185" customFormat="1" ht="24.95" customHeight="1">
      <c r="A16" s="207" t="s">
        <v>241</v>
      </c>
      <c r="B16" s="157" t="s">
        <v>242</v>
      </c>
      <c r="C16" s="226"/>
      <c r="D16" s="226"/>
      <c r="E16" s="226"/>
      <c r="F16" s="227"/>
      <c r="G16" s="227"/>
      <c r="H16" s="227"/>
      <c r="I16" s="234"/>
      <c r="J16" s="187"/>
    </row>
    <row r="17" spans="1:10" s="185" customFormat="1" ht="24.95" customHeight="1">
      <c r="A17" s="207" t="s">
        <v>243</v>
      </c>
      <c r="B17" s="157" t="s">
        <v>244</v>
      </c>
      <c r="C17" s="226"/>
      <c r="D17" s="226"/>
      <c r="E17" s="226"/>
      <c r="F17" s="227"/>
      <c r="G17" s="227"/>
      <c r="H17" s="227"/>
      <c r="I17" s="234"/>
      <c r="J17" s="187"/>
    </row>
    <row r="18" spans="1:10" ht="15" customHeight="1">
      <c r="A18" s="129"/>
      <c r="G18" s="131"/>
      <c r="H18" s="131"/>
    </row>
    <row r="19" spans="1:10" ht="15" customHeight="1">
      <c r="A19" s="129"/>
      <c r="G19" s="131"/>
      <c r="H19" s="131"/>
    </row>
    <row r="20" spans="1:10" ht="15" customHeight="1">
      <c r="C20" s="135"/>
      <c r="D20" s="135"/>
      <c r="E20" s="135"/>
      <c r="F20" s="136"/>
      <c r="G20" s="137"/>
      <c r="H20" s="137"/>
    </row>
    <row r="21" spans="1:10" ht="15" customHeight="1">
      <c r="C21" s="135"/>
      <c r="D21" s="135"/>
      <c r="E21" s="135"/>
      <c r="F21" s="136"/>
      <c r="G21" s="137"/>
      <c r="H21" s="137"/>
    </row>
    <row r="22" spans="1:10" ht="15" customHeight="1">
      <c r="C22" s="135"/>
      <c r="D22" s="135"/>
      <c r="E22" s="135"/>
      <c r="F22" s="136"/>
      <c r="G22" s="137"/>
      <c r="H22" s="137"/>
    </row>
    <row r="23" spans="1:10" ht="15" customHeight="1">
      <c r="C23" s="135"/>
      <c r="D23" s="135"/>
      <c r="E23" s="135"/>
      <c r="F23" s="136"/>
      <c r="G23" s="137"/>
      <c r="H23" s="137"/>
    </row>
    <row r="24" spans="1:10" ht="15" customHeight="1">
      <c r="C24" s="135"/>
      <c r="D24" s="135"/>
      <c r="E24" s="135"/>
      <c r="F24" s="136"/>
      <c r="G24" s="137"/>
      <c r="H24" s="137"/>
    </row>
    <row r="25" spans="1:10" ht="12" customHeight="1">
      <c r="C25" s="135"/>
      <c r="D25" s="135"/>
      <c r="E25" s="135"/>
      <c r="F25" s="136"/>
      <c r="G25" s="137"/>
      <c r="H25" s="137"/>
    </row>
    <row r="26" spans="1:10" ht="12" customHeight="1">
      <c r="C26" s="135"/>
      <c r="D26" s="135"/>
      <c r="E26" s="135"/>
      <c r="F26" s="136"/>
      <c r="G26" s="137"/>
      <c r="H26" s="137"/>
    </row>
    <row r="27" spans="1:10" ht="12" customHeight="1">
      <c r="C27" s="135"/>
      <c r="D27" s="135"/>
      <c r="E27" s="135"/>
      <c r="F27" s="136"/>
      <c r="G27" s="137"/>
      <c r="H27" s="137"/>
    </row>
    <row r="28" spans="1:10" ht="12" customHeight="1">
      <c r="C28" s="135"/>
      <c r="D28" s="135"/>
      <c r="E28" s="135"/>
      <c r="F28" s="136"/>
      <c r="G28" s="137"/>
      <c r="H28" s="137"/>
    </row>
    <row r="29" spans="1:10" ht="12" customHeight="1">
      <c r="C29" s="135"/>
      <c r="D29" s="135"/>
      <c r="E29" s="135"/>
      <c r="F29" s="136"/>
      <c r="G29" s="137"/>
      <c r="H29" s="137"/>
    </row>
    <row r="30" spans="1:10" ht="12" customHeight="1">
      <c r="C30" s="135"/>
      <c r="D30" s="135"/>
      <c r="E30" s="135"/>
      <c r="F30" s="136"/>
      <c r="G30" s="137"/>
      <c r="H30" s="137"/>
    </row>
    <row r="31" spans="1:10" ht="12" customHeight="1">
      <c r="C31" s="135"/>
      <c r="D31" s="135"/>
      <c r="E31" s="135"/>
      <c r="F31" s="136"/>
      <c r="G31" s="137"/>
      <c r="H31" s="137"/>
    </row>
    <row r="32" spans="1:10" ht="12" customHeight="1">
      <c r="C32" s="135"/>
      <c r="D32" s="135"/>
      <c r="E32" s="135"/>
      <c r="F32" s="136"/>
      <c r="G32" s="137"/>
      <c r="H32" s="137"/>
    </row>
    <row r="33" spans="3:8" ht="12" customHeight="1">
      <c r="C33" s="135"/>
      <c r="D33" s="135"/>
      <c r="E33" s="135"/>
      <c r="F33" s="136"/>
      <c r="G33" s="137"/>
      <c r="H33" s="137"/>
    </row>
    <row r="34" spans="3:8" ht="12" customHeight="1">
      <c r="C34" s="135"/>
      <c r="D34" s="135"/>
      <c r="E34" s="135"/>
      <c r="F34" s="136"/>
      <c r="G34" s="137"/>
      <c r="H34" s="137"/>
    </row>
    <row r="35" spans="3:8" ht="12" customHeight="1">
      <c r="C35" s="135"/>
      <c r="D35" s="135"/>
      <c r="E35" s="135"/>
      <c r="F35" s="136"/>
      <c r="G35" s="137"/>
      <c r="H35" s="137"/>
    </row>
    <row r="36" spans="3:8" ht="12" customHeight="1">
      <c r="C36" s="135"/>
      <c r="D36" s="135"/>
      <c r="E36" s="135"/>
      <c r="F36" s="136"/>
      <c r="G36" s="137"/>
      <c r="H36" s="137"/>
    </row>
    <row r="37" spans="3:8" ht="12" customHeight="1">
      <c r="C37" s="135"/>
      <c r="D37" s="135"/>
      <c r="E37" s="135"/>
      <c r="F37" s="136"/>
      <c r="G37" s="137"/>
      <c r="H37" s="137"/>
    </row>
    <row r="38" spans="3:8" ht="12" customHeight="1">
      <c r="C38" s="135"/>
      <c r="D38" s="135"/>
      <c r="E38" s="135"/>
      <c r="F38" s="136"/>
      <c r="G38" s="137"/>
      <c r="H38" s="137"/>
    </row>
    <row r="39" spans="3:8" ht="12" customHeight="1">
      <c r="C39" s="135"/>
      <c r="D39" s="135"/>
      <c r="E39" s="135"/>
      <c r="F39" s="136"/>
      <c r="G39" s="137"/>
      <c r="H39" s="137"/>
    </row>
    <row r="40" spans="3:8" ht="12" customHeight="1">
      <c r="C40" s="135"/>
      <c r="D40" s="135"/>
      <c r="E40" s="135"/>
      <c r="F40" s="136"/>
      <c r="G40" s="137"/>
      <c r="H40" s="137"/>
    </row>
    <row r="41" spans="3:8" ht="12" customHeight="1">
      <c r="C41" s="135"/>
      <c r="D41" s="135"/>
      <c r="E41" s="135"/>
      <c r="F41" s="136"/>
      <c r="G41" s="137"/>
      <c r="H41" s="137"/>
    </row>
    <row r="42" spans="3:8" ht="12" customHeight="1">
      <c r="C42" s="135"/>
      <c r="D42" s="135"/>
      <c r="E42" s="135"/>
      <c r="F42" s="136"/>
      <c r="G42" s="137"/>
      <c r="H42" s="137"/>
    </row>
    <row r="43" spans="3:8" ht="12" customHeight="1">
      <c r="C43" s="135"/>
      <c r="D43" s="135"/>
      <c r="E43" s="135"/>
      <c r="F43" s="136"/>
      <c r="G43" s="137"/>
      <c r="H43" s="137"/>
    </row>
    <row r="44" spans="3:8" ht="12" customHeight="1">
      <c r="C44" s="135"/>
      <c r="D44" s="135"/>
      <c r="E44" s="135"/>
      <c r="F44" s="136"/>
      <c r="G44" s="137"/>
      <c r="H44" s="137"/>
    </row>
    <row r="45" spans="3:8" ht="12" customHeight="1">
      <c r="C45" s="135"/>
      <c r="D45" s="135"/>
      <c r="E45" s="135"/>
      <c r="F45" s="136"/>
      <c r="G45" s="137"/>
      <c r="H45" s="137"/>
    </row>
    <row r="46" spans="3:8" ht="12" customHeight="1">
      <c r="C46" s="135"/>
      <c r="D46" s="135"/>
      <c r="E46" s="135"/>
      <c r="F46" s="136"/>
      <c r="G46" s="137"/>
      <c r="H46" s="137"/>
    </row>
    <row r="47" spans="3:8" ht="12" customHeight="1">
      <c r="C47" s="135"/>
      <c r="D47" s="135"/>
      <c r="E47" s="135"/>
      <c r="F47" s="136"/>
      <c r="G47" s="137"/>
      <c r="H47" s="137"/>
    </row>
    <row r="48" spans="3:8" ht="12" customHeight="1">
      <c r="C48" s="135"/>
      <c r="D48" s="135"/>
      <c r="E48" s="135"/>
      <c r="F48" s="136"/>
      <c r="G48" s="137"/>
      <c r="H48" s="137"/>
    </row>
    <row r="49" spans="3:8" ht="12" customHeight="1">
      <c r="C49" s="135"/>
      <c r="D49" s="135"/>
      <c r="E49" s="135"/>
      <c r="F49" s="136"/>
      <c r="G49" s="137"/>
      <c r="H49" s="137"/>
    </row>
    <row r="50" spans="3:8" ht="12" customHeight="1">
      <c r="C50" s="135"/>
      <c r="D50" s="135"/>
      <c r="E50" s="135"/>
      <c r="F50" s="136"/>
      <c r="G50" s="137"/>
      <c r="H50" s="137"/>
    </row>
    <row r="51" spans="3:8" ht="12" customHeight="1">
      <c r="C51" s="135"/>
      <c r="D51" s="135"/>
      <c r="E51" s="135"/>
      <c r="F51" s="136"/>
      <c r="G51" s="137"/>
      <c r="H51" s="137"/>
    </row>
    <row r="52" spans="3:8" ht="12" customHeight="1">
      <c r="C52" s="135"/>
      <c r="D52" s="135"/>
      <c r="E52" s="135"/>
      <c r="F52" s="136"/>
      <c r="G52" s="137"/>
      <c r="H52" s="137"/>
    </row>
    <row r="53" spans="3:8" ht="12" customHeight="1">
      <c r="C53" s="135"/>
      <c r="D53" s="135"/>
      <c r="E53" s="135"/>
      <c r="F53" s="136"/>
      <c r="G53" s="137"/>
      <c r="H53" s="137"/>
    </row>
    <row r="54" spans="3:8" ht="12" customHeight="1">
      <c r="C54" s="135"/>
      <c r="D54" s="135"/>
      <c r="E54" s="135"/>
      <c r="F54" s="136"/>
      <c r="G54" s="137"/>
      <c r="H54" s="137"/>
    </row>
    <row r="55" spans="3:8" ht="12" customHeight="1">
      <c r="C55" s="135"/>
      <c r="D55" s="135"/>
      <c r="E55" s="135"/>
      <c r="F55" s="136"/>
      <c r="G55" s="137"/>
      <c r="H55" s="137"/>
    </row>
    <row r="56" spans="3:8" ht="12" customHeight="1">
      <c r="C56" s="135"/>
      <c r="D56" s="135"/>
      <c r="E56" s="135"/>
      <c r="F56" s="136"/>
      <c r="G56" s="137"/>
      <c r="H56" s="137"/>
    </row>
    <row r="57" spans="3:8" ht="12" customHeight="1">
      <c r="C57" s="135"/>
      <c r="D57" s="135"/>
      <c r="E57" s="135"/>
      <c r="F57" s="136"/>
      <c r="G57" s="137"/>
      <c r="H57" s="137"/>
    </row>
    <row r="58" spans="3:8" ht="12" customHeight="1">
      <c r="C58" s="135"/>
      <c r="D58" s="135"/>
      <c r="E58" s="135"/>
      <c r="F58" s="136"/>
      <c r="G58" s="137"/>
      <c r="H58" s="137"/>
    </row>
    <row r="59" spans="3:8" ht="12" customHeight="1">
      <c r="C59" s="135"/>
      <c r="D59" s="135"/>
      <c r="E59" s="135"/>
      <c r="F59" s="136"/>
      <c r="G59" s="137"/>
      <c r="H59" s="137"/>
    </row>
    <row r="60" spans="3:8" ht="12" customHeight="1">
      <c r="C60" s="135"/>
      <c r="D60" s="135"/>
      <c r="E60" s="135"/>
      <c r="F60" s="136"/>
      <c r="G60" s="137"/>
      <c r="H60" s="137"/>
    </row>
    <row r="61" spans="3:8" ht="12" customHeight="1">
      <c r="C61" s="135"/>
      <c r="D61" s="135"/>
      <c r="E61" s="135"/>
      <c r="F61" s="136"/>
      <c r="G61" s="137"/>
      <c r="H61" s="137"/>
    </row>
    <row r="62" spans="3:8" ht="12" customHeight="1">
      <c r="C62" s="135"/>
      <c r="D62" s="135"/>
      <c r="E62" s="135"/>
      <c r="F62" s="136"/>
      <c r="G62" s="137"/>
      <c r="H62" s="137"/>
    </row>
    <row r="63" spans="3:8" ht="12" customHeight="1">
      <c r="C63" s="135"/>
      <c r="D63" s="135"/>
      <c r="E63" s="135"/>
      <c r="F63" s="136"/>
      <c r="G63" s="137"/>
      <c r="H63" s="137"/>
    </row>
    <row r="64" spans="3:8" ht="12" customHeight="1">
      <c r="C64" s="135"/>
      <c r="D64" s="135"/>
      <c r="E64" s="135"/>
      <c r="F64" s="136"/>
      <c r="G64" s="137"/>
      <c r="H64" s="137"/>
    </row>
    <row r="65" spans="3:8" ht="12" customHeight="1">
      <c r="C65" s="135"/>
      <c r="D65" s="135"/>
      <c r="E65" s="135"/>
      <c r="F65" s="136"/>
      <c r="G65" s="137"/>
      <c r="H65" s="137"/>
    </row>
    <row r="66" spans="3:8" ht="12" customHeight="1">
      <c r="C66" s="135"/>
      <c r="D66" s="135"/>
      <c r="E66" s="135"/>
      <c r="F66" s="136"/>
      <c r="G66" s="137"/>
      <c r="H66" s="137"/>
    </row>
    <row r="67" spans="3:8" ht="12" customHeight="1">
      <c r="C67" s="135"/>
      <c r="D67" s="135"/>
      <c r="E67" s="135"/>
      <c r="F67" s="136"/>
      <c r="G67" s="137"/>
      <c r="H67" s="137"/>
    </row>
    <row r="68" spans="3:8" ht="12" customHeight="1">
      <c r="C68" s="135"/>
      <c r="D68" s="135"/>
      <c r="E68" s="135"/>
      <c r="F68" s="136"/>
      <c r="G68" s="137"/>
      <c r="H68" s="137"/>
    </row>
    <row r="69" spans="3:8" ht="12" customHeight="1">
      <c r="C69" s="135"/>
      <c r="D69" s="135"/>
      <c r="E69" s="135"/>
      <c r="F69" s="136"/>
      <c r="G69" s="137"/>
      <c r="H69" s="137"/>
    </row>
    <row r="70" spans="3:8" ht="12" customHeight="1">
      <c r="C70" s="135"/>
      <c r="D70" s="135"/>
      <c r="E70" s="135"/>
      <c r="F70" s="136"/>
      <c r="G70" s="137"/>
      <c r="H70" s="137"/>
    </row>
    <row r="71" spans="3:8" ht="12" customHeight="1">
      <c r="C71" s="135"/>
      <c r="D71" s="135"/>
      <c r="E71" s="135"/>
      <c r="F71" s="136"/>
      <c r="G71" s="137"/>
      <c r="H71" s="137"/>
    </row>
    <row r="72" spans="3:8" ht="12" customHeight="1">
      <c r="C72" s="135"/>
      <c r="D72" s="135"/>
      <c r="E72" s="135"/>
      <c r="F72" s="136"/>
      <c r="G72" s="137"/>
      <c r="H72" s="137"/>
    </row>
    <row r="73" spans="3:8" ht="12" customHeight="1">
      <c r="C73" s="135"/>
      <c r="D73" s="135"/>
      <c r="E73" s="135"/>
      <c r="F73" s="136"/>
      <c r="G73" s="137"/>
      <c r="H73" s="137"/>
    </row>
    <row r="74" spans="3:8" ht="12" customHeight="1">
      <c r="C74" s="135"/>
      <c r="D74" s="135"/>
      <c r="E74" s="135"/>
      <c r="F74" s="136"/>
      <c r="G74" s="137"/>
      <c r="H74" s="137"/>
    </row>
    <row r="75" spans="3:8" ht="12" customHeight="1">
      <c r="C75" s="135"/>
      <c r="D75" s="135"/>
      <c r="E75" s="135"/>
      <c r="F75" s="136"/>
      <c r="G75" s="137"/>
      <c r="H75" s="137"/>
    </row>
    <row r="76" spans="3:8" ht="12" customHeight="1">
      <c r="C76" s="135"/>
      <c r="D76" s="135"/>
      <c r="E76" s="135"/>
      <c r="F76" s="136"/>
      <c r="G76" s="137"/>
      <c r="H76" s="137"/>
    </row>
    <row r="77" spans="3:8" ht="12" customHeight="1">
      <c r="C77" s="135"/>
      <c r="D77" s="135"/>
      <c r="E77" s="135"/>
      <c r="F77" s="136"/>
      <c r="G77" s="137"/>
      <c r="H77" s="137"/>
    </row>
    <row r="78" spans="3:8" ht="12" customHeight="1">
      <c r="C78" s="135"/>
      <c r="D78" s="135"/>
      <c r="E78" s="135"/>
      <c r="F78" s="136"/>
      <c r="G78" s="137"/>
      <c r="H78" s="137"/>
    </row>
    <row r="79" spans="3:8" ht="12" customHeight="1">
      <c r="C79" s="135"/>
      <c r="D79" s="135"/>
      <c r="E79" s="135"/>
      <c r="F79" s="136"/>
      <c r="G79" s="137"/>
      <c r="H79" s="137"/>
    </row>
    <row r="80" spans="3:8" ht="12" customHeight="1">
      <c r="C80" s="135"/>
      <c r="D80" s="135"/>
      <c r="E80" s="135"/>
      <c r="F80" s="136"/>
      <c r="G80" s="137"/>
      <c r="H80" s="137"/>
    </row>
    <row r="81" spans="3:8" ht="12" customHeight="1">
      <c r="C81" s="135"/>
      <c r="D81" s="135"/>
      <c r="E81" s="135"/>
      <c r="F81" s="136"/>
      <c r="G81" s="137"/>
      <c r="H81" s="137"/>
    </row>
    <row r="82" spans="3:8" ht="12" customHeight="1">
      <c r="C82" s="135"/>
      <c r="D82" s="135"/>
      <c r="E82" s="135"/>
      <c r="F82" s="136"/>
      <c r="G82" s="137"/>
      <c r="H82" s="137"/>
    </row>
    <row r="83" spans="3:8" ht="12" customHeight="1">
      <c r="C83" s="135"/>
      <c r="D83" s="135"/>
      <c r="E83" s="135"/>
      <c r="F83" s="136"/>
      <c r="G83" s="137"/>
      <c r="H83" s="137"/>
    </row>
    <row r="84" spans="3:8" ht="12" customHeight="1">
      <c r="C84" s="135"/>
      <c r="D84" s="135"/>
      <c r="E84" s="135"/>
      <c r="F84" s="136"/>
      <c r="G84" s="137"/>
      <c r="H84" s="137"/>
    </row>
    <row r="85" spans="3:8" ht="12" customHeight="1">
      <c r="C85" s="135"/>
      <c r="D85" s="135"/>
      <c r="E85" s="135"/>
      <c r="F85" s="136"/>
      <c r="G85" s="137"/>
      <c r="H85" s="137"/>
    </row>
    <row r="86" spans="3:8" ht="12" customHeight="1">
      <c r="C86" s="135"/>
      <c r="D86" s="135"/>
      <c r="E86" s="135"/>
      <c r="F86" s="136"/>
      <c r="G86" s="137"/>
      <c r="H86" s="137"/>
    </row>
    <row r="87" spans="3:8" ht="12" customHeight="1">
      <c r="C87" s="135"/>
      <c r="D87" s="135"/>
      <c r="E87" s="135"/>
      <c r="F87" s="136"/>
      <c r="G87" s="137"/>
      <c r="H87" s="137"/>
    </row>
    <row r="88" spans="3:8" ht="12" customHeight="1">
      <c r="C88" s="135"/>
      <c r="D88" s="135"/>
      <c r="E88" s="135"/>
      <c r="F88" s="136"/>
      <c r="G88" s="137"/>
      <c r="H88" s="137"/>
    </row>
    <row r="89" spans="3:8" ht="12" customHeight="1">
      <c r="C89" s="135"/>
      <c r="D89" s="135"/>
      <c r="E89" s="135"/>
      <c r="F89" s="136"/>
      <c r="G89" s="137"/>
      <c r="H89" s="137"/>
    </row>
    <row r="90" spans="3:8" ht="12" customHeight="1">
      <c r="C90" s="135"/>
      <c r="D90" s="135"/>
      <c r="E90" s="135"/>
      <c r="F90" s="136"/>
      <c r="G90" s="137"/>
      <c r="H90" s="137"/>
    </row>
    <row r="91" spans="3:8" ht="12" customHeight="1">
      <c r="C91" s="135"/>
      <c r="D91" s="135"/>
      <c r="E91" s="135"/>
      <c r="F91" s="136"/>
      <c r="G91" s="137"/>
      <c r="H91" s="137"/>
    </row>
    <row r="92" spans="3:8" ht="12" customHeight="1">
      <c r="C92" s="135"/>
      <c r="D92" s="135"/>
      <c r="E92" s="135"/>
      <c r="F92" s="136"/>
      <c r="G92" s="137"/>
      <c r="H92" s="137"/>
    </row>
    <row r="93" spans="3:8" ht="12" customHeight="1">
      <c r="C93" s="135"/>
      <c r="D93" s="135"/>
      <c r="E93" s="135"/>
      <c r="F93" s="136"/>
      <c r="G93" s="137"/>
      <c r="H93" s="137"/>
    </row>
    <row r="94" spans="3:8" ht="12" customHeight="1">
      <c r="C94" s="135"/>
      <c r="D94" s="135"/>
      <c r="E94" s="135"/>
      <c r="F94" s="136"/>
      <c r="G94" s="137"/>
      <c r="H94" s="137"/>
    </row>
    <row r="95" spans="3:8" ht="12" customHeight="1">
      <c r="C95" s="135"/>
      <c r="D95" s="135"/>
      <c r="E95" s="135"/>
      <c r="F95" s="136"/>
      <c r="G95" s="137"/>
      <c r="H95" s="137"/>
    </row>
    <row r="96" spans="3:8" ht="12" customHeight="1">
      <c r="C96" s="135"/>
      <c r="D96" s="135"/>
      <c r="E96" s="135"/>
      <c r="F96" s="136"/>
      <c r="G96" s="137"/>
      <c r="H96" s="137"/>
    </row>
    <row r="97" spans="3:8" ht="12" customHeight="1">
      <c r="C97" s="135"/>
      <c r="D97" s="135"/>
      <c r="E97" s="135"/>
      <c r="F97" s="136"/>
      <c r="G97" s="137"/>
      <c r="H97" s="137"/>
    </row>
    <row r="98" spans="3:8" ht="12" customHeight="1">
      <c r="C98" s="135"/>
      <c r="D98" s="135"/>
      <c r="E98" s="135"/>
      <c r="F98" s="136"/>
      <c r="G98" s="137"/>
      <c r="H98" s="137"/>
    </row>
    <row r="99" spans="3:8" ht="12" customHeight="1">
      <c r="C99" s="135"/>
      <c r="D99" s="135"/>
      <c r="E99" s="135"/>
      <c r="F99" s="136"/>
      <c r="G99" s="137"/>
      <c r="H99" s="137"/>
    </row>
    <row r="100" spans="3:8" ht="12" customHeight="1">
      <c r="C100" s="135"/>
      <c r="D100" s="135"/>
      <c r="E100" s="135"/>
      <c r="F100" s="136"/>
      <c r="G100" s="137"/>
      <c r="H100" s="137"/>
    </row>
    <row r="101" spans="3:8" ht="12" customHeight="1">
      <c r="C101" s="135"/>
      <c r="D101" s="135"/>
      <c r="E101" s="135"/>
      <c r="F101" s="136"/>
      <c r="G101" s="137"/>
      <c r="H101" s="137"/>
    </row>
    <row r="102" spans="3:8" ht="12" customHeight="1">
      <c r="C102" s="135"/>
      <c r="D102" s="135"/>
      <c r="E102" s="135"/>
      <c r="F102" s="136"/>
      <c r="G102" s="137"/>
      <c r="H102" s="137"/>
    </row>
    <row r="103" spans="3:8" ht="12" customHeight="1">
      <c r="C103" s="135"/>
      <c r="D103" s="135"/>
      <c r="E103" s="135"/>
      <c r="F103" s="136"/>
      <c r="G103" s="137"/>
      <c r="H103" s="137"/>
    </row>
    <row r="104" spans="3:8" ht="12" customHeight="1">
      <c r="C104" s="135"/>
      <c r="D104" s="135"/>
      <c r="E104" s="135"/>
      <c r="F104" s="136"/>
      <c r="G104" s="137"/>
      <c r="H104" s="137"/>
    </row>
    <row r="105" spans="3:8" ht="12" customHeight="1">
      <c r="C105" s="135"/>
      <c r="D105" s="135"/>
      <c r="E105" s="135"/>
      <c r="F105" s="136"/>
      <c r="G105" s="137"/>
      <c r="H105" s="137"/>
    </row>
    <row r="106" spans="3:8" ht="12" customHeight="1">
      <c r="C106" s="135"/>
      <c r="D106" s="135"/>
      <c r="E106" s="135"/>
      <c r="F106" s="136"/>
      <c r="G106" s="137"/>
      <c r="H106" s="137"/>
    </row>
    <row r="107" spans="3:8" ht="12" customHeight="1">
      <c r="C107" s="135"/>
      <c r="D107" s="135"/>
      <c r="E107" s="135"/>
      <c r="F107" s="136"/>
      <c r="G107" s="137"/>
      <c r="H107" s="137"/>
    </row>
    <row r="108" spans="3:8" ht="12" customHeight="1">
      <c r="C108" s="135"/>
      <c r="D108" s="135"/>
      <c r="E108" s="135"/>
      <c r="F108" s="136"/>
      <c r="G108" s="137"/>
      <c r="H108" s="137"/>
    </row>
    <row r="109" spans="3:8" ht="12" customHeight="1">
      <c r="C109" s="135"/>
      <c r="D109" s="135"/>
      <c r="E109" s="135"/>
      <c r="F109" s="136"/>
      <c r="G109" s="137"/>
      <c r="H109" s="137"/>
    </row>
    <row r="110" spans="3:8" ht="12" customHeight="1">
      <c r="C110" s="135"/>
      <c r="D110" s="135"/>
      <c r="E110" s="135"/>
      <c r="F110" s="136"/>
      <c r="G110" s="137"/>
      <c r="H110" s="137"/>
    </row>
    <row r="111" spans="3:8" ht="12" customHeight="1">
      <c r="C111" s="135"/>
      <c r="D111" s="135"/>
      <c r="E111" s="135"/>
      <c r="F111" s="136"/>
      <c r="G111" s="137"/>
      <c r="H111" s="137"/>
    </row>
    <row r="112" spans="3:8" ht="12" customHeight="1">
      <c r="C112" s="135"/>
      <c r="D112" s="135"/>
      <c r="E112" s="135"/>
      <c r="F112" s="136"/>
      <c r="G112" s="137"/>
      <c r="H112" s="137"/>
    </row>
    <row r="113" spans="3:8" ht="12" customHeight="1">
      <c r="C113" s="135"/>
      <c r="D113" s="135"/>
      <c r="E113" s="135"/>
      <c r="F113" s="136"/>
      <c r="G113" s="137"/>
      <c r="H113" s="137"/>
    </row>
    <row r="114" spans="3:8" ht="12" customHeight="1">
      <c r="C114" s="135"/>
      <c r="D114" s="135"/>
      <c r="E114" s="135"/>
      <c r="F114" s="136"/>
      <c r="G114" s="137"/>
      <c r="H114" s="137"/>
    </row>
    <row r="115" spans="3:8" ht="12" customHeight="1">
      <c r="C115" s="135"/>
      <c r="D115" s="135"/>
      <c r="E115" s="135"/>
      <c r="F115" s="136"/>
      <c r="G115" s="137"/>
      <c r="H115" s="137"/>
    </row>
    <row r="116" spans="3:8" ht="12" customHeight="1">
      <c r="C116" s="135"/>
      <c r="D116" s="135"/>
      <c r="E116" s="135"/>
      <c r="F116" s="136"/>
      <c r="G116" s="137"/>
      <c r="H116" s="137"/>
    </row>
    <row r="117" spans="3:8" ht="12" customHeight="1">
      <c r="C117" s="135"/>
      <c r="D117" s="135"/>
      <c r="E117" s="135"/>
      <c r="F117" s="136"/>
      <c r="G117" s="137"/>
      <c r="H117" s="137"/>
    </row>
    <row r="118" spans="3:8" ht="12" customHeight="1">
      <c r="C118" s="135"/>
      <c r="D118" s="135"/>
      <c r="E118" s="135"/>
      <c r="F118" s="136"/>
      <c r="G118" s="137"/>
      <c r="H118" s="137"/>
    </row>
    <row r="119" spans="3:8" ht="12" customHeight="1">
      <c r="C119" s="135"/>
      <c r="D119" s="135"/>
      <c r="E119" s="135"/>
      <c r="F119" s="136"/>
      <c r="G119" s="137"/>
      <c r="H119" s="137"/>
    </row>
    <row r="120" spans="3:8" ht="12" customHeight="1">
      <c r="C120" s="135"/>
      <c r="D120" s="135"/>
      <c r="E120" s="135"/>
      <c r="F120" s="136"/>
      <c r="G120" s="137"/>
      <c r="H120" s="137"/>
    </row>
    <row r="121" spans="3:8" ht="12" customHeight="1">
      <c r="C121" s="135"/>
      <c r="D121" s="135"/>
      <c r="E121" s="135"/>
      <c r="F121" s="136"/>
      <c r="G121" s="137"/>
      <c r="H121" s="137"/>
    </row>
    <row r="122" spans="3:8" ht="12" customHeight="1">
      <c r="C122" s="135"/>
      <c r="D122" s="135"/>
      <c r="E122" s="135"/>
      <c r="F122" s="136"/>
      <c r="G122" s="137"/>
      <c r="H122" s="137"/>
    </row>
    <row r="123" spans="3:8" ht="12" customHeight="1">
      <c r="C123" s="135"/>
      <c r="D123" s="135"/>
      <c r="E123" s="135"/>
      <c r="F123" s="136"/>
      <c r="G123" s="137"/>
      <c r="H123" s="137"/>
    </row>
    <row r="124" spans="3:8" ht="12" customHeight="1">
      <c r="C124" s="135"/>
      <c r="D124" s="135"/>
      <c r="E124" s="135"/>
      <c r="F124" s="136"/>
      <c r="G124" s="137"/>
      <c r="H124" s="137"/>
    </row>
  </sheetData>
  <mergeCells count="6">
    <mergeCell ref="A14:I14"/>
    <mergeCell ref="A12:I12"/>
    <mergeCell ref="A4:I4"/>
    <mergeCell ref="A10:I10"/>
    <mergeCell ref="A6:I6"/>
    <mergeCell ref="A8:I8"/>
  </mergeCells>
  <phoneticPr fontId="23" type="noConversion"/>
  <pageMargins left="0.74803149606299213" right="0.74803149606299213" top="0.88" bottom="1.03" header="0.66" footer="0.76"/>
  <pageSetup paperSize="9" scale="85" fitToHeight="3" orientation="landscape" r:id="rId1"/>
  <headerFooter alignWithMargins="0"/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indexed="41"/>
  </sheetPr>
  <dimension ref="A1:M121"/>
  <sheetViews>
    <sheetView view="pageBreakPreview" zoomScaleNormal="115" workbookViewId="0">
      <selection activeCell="E7" sqref="E7"/>
    </sheetView>
  </sheetViews>
  <sheetFormatPr defaultRowHeight="12" customHeight="1"/>
  <cols>
    <col min="1" max="1" width="6.109375" style="134" customWidth="1"/>
    <col min="2" max="2" width="3.88671875" style="134" customWidth="1"/>
    <col min="3" max="3" width="5.5546875" style="134" customWidth="1"/>
    <col min="4" max="4" width="44.44140625" style="130" customWidth="1"/>
    <col min="5" max="7" width="7.77734375" style="130" customWidth="1"/>
    <col min="8" max="9" width="7.77734375" style="131" customWidth="1"/>
    <col min="10" max="10" width="7.77734375" style="138" customWidth="1"/>
    <col min="11" max="11" width="5" style="125" customWidth="1"/>
    <col min="12" max="16384" width="8.88671875" style="125"/>
  </cols>
  <sheetData>
    <row r="1" spans="1:13" s="122" customFormat="1" ht="30" customHeight="1" thickBot="1">
      <c r="A1" s="281" t="s">
        <v>629</v>
      </c>
      <c r="B1" s="116"/>
      <c r="C1" s="116"/>
      <c r="D1" s="140"/>
      <c r="E1" s="116"/>
      <c r="F1" s="116"/>
      <c r="G1" s="116"/>
      <c r="H1" s="117"/>
      <c r="I1" s="117"/>
      <c r="J1" s="117"/>
      <c r="K1" s="120"/>
      <c r="L1" s="121"/>
      <c r="M1" s="121"/>
    </row>
    <row r="2" spans="1:13" s="170" customFormat="1" ht="39.950000000000003" customHeight="1">
      <c r="A2" s="505" t="s">
        <v>225</v>
      </c>
      <c r="B2" s="365" t="s">
        <v>19</v>
      </c>
      <c r="C2" s="365" t="s">
        <v>246</v>
      </c>
      <c r="D2" s="365" t="s">
        <v>226</v>
      </c>
      <c r="E2" s="364" t="s">
        <v>227</v>
      </c>
      <c r="F2" s="365" t="s">
        <v>228</v>
      </c>
      <c r="G2" s="366" t="s">
        <v>205</v>
      </c>
      <c r="H2" s="366" t="s">
        <v>203</v>
      </c>
      <c r="I2" s="366" t="s">
        <v>204</v>
      </c>
      <c r="J2" s="367" t="s">
        <v>229</v>
      </c>
      <c r="K2" s="506" t="s">
        <v>24</v>
      </c>
    </row>
    <row r="3" spans="1:13" s="220" customFormat="1" ht="45" customHeight="1">
      <c r="A3" s="497" t="s">
        <v>230</v>
      </c>
      <c r="B3" s="212">
        <v>1</v>
      </c>
      <c r="C3" s="189">
        <v>401</v>
      </c>
      <c r="D3" s="189" t="s">
        <v>609</v>
      </c>
      <c r="E3" s="213">
        <v>1</v>
      </c>
      <c r="F3" s="214">
        <v>2058</v>
      </c>
      <c r="G3" s="214">
        <v>2</v>
      </c>
      <c r="H3" s="216">
        <f>IF(F3&gt;=2000,1,IF(F3&gt;=1800,0.9,IF(F3&gt;=1600,0.8,IF(F3&gt;=1400,0.7,IF(F3&gt;=1200,0.6,0)))))</f>
        <v>1</v>
      </c>
      <c r="I3" s="217">
        <f>IF(G3&gt;=5,1,IF(G3&gt;=4,0.9,IF(G3&gt;=3,0.8,IF(G3&gt;=2,0.7,IF(G3&gt;=1,0.6,0)))))</f>
        <v>0.7</v>
      </c>
      <c r="J3" s="218">
        <f>배점기준!$E$89*MAX(H3,I3)*E3</f>
        <v>1</v>
      </c>
      <c r="K3" s="219"/>
    </row>
    <row r="4" spans="1:13" s="220" customFormat="1" ht="45" customHeight="1">
      <c r="A4" s="497" t="s">
        <v>230</v>
      </c>
      <c r="B4" s="212">
        <v>2</v>
      </c>
      <c r="C4" s="189">
        <v>441</v>
      </c>
      <c r="D4" s="189" t="s">
        <v>610</v>
      </c>
      <c r="E4" s="213">
        <v>1</v>
      </c>
      <c r="F4" s="214">
        <v>1943</v>
      </c>
      <c r="G4" s="214">
        <v>1</v>
      </c>
      <c r="H4" s="216">
        <f>IF(F4&gt;=2000,1,IF(F4&gt;=1800,0.9,IF(F4&gt;=1600,0.8,IF(F4&gt;=1400,0.7,IF(F4&gt;=1200,0.6,0)))))</f>
        <v>0.9</v>
      </c>
      <c r="I4" s="217">
        <f>IF(G4&gt;=5,1,IF(G4&gt;=4,0.9,IF(G4&gt;=3,0.8,IF(G4&gt;=2,0.7,IF(G4&gt;=1,0.6,0)))))</f>
        <v>0.6</v>
      </c>
      <c r="J4" s="218">
        <f>배점기준!$E$89*MAX(H4,I4)*E4</f>
        <v>0.9</v>
      </c>
      <c r="K4" s="219"/>
    </row>
    <row r="5" spans="1:13" s="185" customFormat="1" ht="45" customHeight="1">
      <c r="A5" s="497" t="s">
        <v>230</v>
      </c>
      <c r="B5" s="212">
        <v>3</v>
      </c>
      <c r="C5" s="189">
        <v>453</v>
      </c>
      <c r="D5" s="189" t="s">
        <v>611</v>
      </c>
      <c r="E5" s="213">
        <v>1</v>
      </c>
      <c r="F5" s="214">
        <v>3326</v>
      </c>
      <c r="G5" s="214">
        <v>5</v>
      </c>
      <c r="H5" s="216">
        <f>IF(F5&gt;=2000,1,IF(F5&gt;=1800,0.9,IF(F5&gt;=1600,0.8,IF(F5&gt;=1400,0.7,IF(F5&gt;=1200,0.6,0)))))</f>
        <v>1</v>
      </c>
      <c r="I5" s="217">
        <f>IF(G5&gt;=5,1,IF(G5&gt;=4,0.9,IF(G5&gt;=3,0.8,IF(G5&gt;=2,0.7,IF(G5&gt;=1,0.6,0)))))</f>
        <v>1</v>
      </c>
      <c r="J5" s="218">
        <f>배점기준!$E$89*MAX(H5,I5)*E5</f>
        <v>1</v>
      </c>
      <c r="K5" s="219"/>
    </row>
    <row r="6" spans="1:13" s="220" customFormat="1" ht="45" customHeight="1">
      <c r="A6" s="956" t="s">
        <v>198</v>
      </c>
      <c r="B6" s="957"/>
      <c r="C6" s="957"/>
      <c r="D6" s="957"/>
      <c r="E6" s="957"/>
      <c r="F6" s="957"/>
      <c r="G6" s="957"/>
      <c r="H6" s="957"/>
      <c r="I6" s="958"/>
      <c r="J6" s="436">
        <f>SUM(J3:J5)</f>
        <v>2.9</v>
      </c>
      <c r="K6" s="219"/>
    </row>
    <row r="7" spans="1:13" s="220" customFormat="1" ht="45" customHeight="1">
      <c r="A7" s="593" t="s">
        <v>612</v>
      </c>
      <c r="B7" s="563">
        <v>12</v>
      </c>
      <c r="C7" s="563" t="s">
        <v>613</v>
      </c>
      <c r="D7" s="562" t="s">
        <v>614</v>
      </c>
      <c r="E7" s="591">
        <v>0.6</v>
      </c>
      <c r="F7" s="592">
        <v>97</v>
      </c>
      <c r="G7" s="592">
        <v>1</v>
      </c>
      <c r="H7" s="216">
        <f>IF(F7&gt;=2000,1,IF(F7&gt;=1800,0.9,IF(F7&gt;=1600,0.8,IF(F7&gt;=1400,0.7,IF(F7&gt;=1200,0.6,0)))))</f>
        <v>0</v>
      </c>
      <c r="I7" s="217">
        <f>IF(G7&gt;=5,1,IF(G7&gt;=4,0.9,IF(G7&gt;=3,0.8,IF(G7&gt;=2,0.7,IF(G7&gt;=1,0.6,0)))))</f>
        <v>0.6</v>
      </c>
      <c r="J7" s="218">
        <f>배점기준!$F$82*MAX(H7,I7)*E7</f>
        <v>0.216</v>
      </c>
      <c r="K7" s="219"/>
    </row>
    <row r="8" spans="1:13" s="220" customFormat="1" ht="45" customHeight="1">
      <c r="A8" s="954" t="s">
        <v>232</v>
      </c>
      <c r="B8" s="955"/>
      <c r="C8" s="955"/>
      <c r="D8" s="955"/>
      <c r="E8" s="955"/>
      <c r="F8" s="955"/>
      <c r="G8" s="955"/>
      <c r="H8" s="955"/>
      <c r="I8" s="955"/>
      <c r="J8" s="436">
        <f>SUM(J7:J7)</f>
        <v>0.216</v>
      </c>
      <c r="K8" s="219"/>
    </row>
    <row r="9" spans="1:13" s="185" customFormat="1" ht="45" customHeight="1">
      <c r="A9" s="498" t="s">
        <v>200</v>
      </c>
      <c r="B9" s="212"/>
      <c r="C9" s="212"/>
      <c r="D9" s="212"/>
      <c r="E9" s="213"/>
      <c r="F9" s="214"/>
      <c r="G9" s="214"/>
      <c r="H9" s="216"/>
      <c r="I9" s="217"/>
      <c r="J9" s="218"/>
      <c r="K9" s="219"/>
    </row>
    <row r="10" spans="1:13" s="220" customFormat="1" ht="45" customHeight="1" thickBot="1">
      <c r="A10" s="952" t="s">
        <v>233</v>
      </c>
      <c r="B10" s="953"/>
      <c r="C10" s="953"/>
      <c r="D10" s="953"/>
      <c r="E10" s="953"/>
      <c r="F10" s="953"/>
      <c r="G10" s="953"/>
      <c r="H10" s="953"/>
      <c r="I10" s="953"/>
      <c r="J10" s="437">
        <f>SUM(J9:J9)</f>
        <v>0</v>
      </c>
      <c r="K10" s="221"/>
    </row>
    <row r="11" spans="1:13" s="185" customFormat="1" ht="15" customHeight="1">
      <c r="A11" s="222"/>
      <c r="B11" s="222"/>
      <c r="C11" s="238"/>
      <c r="D11" s="223"/>
      <c r="E11" s="223"/>
      <c r="F11" s="223"/>
      <c r="G11" s="223"/>
      <c r="H11" s="224"/>
      <c r="I11" s="224"/>
      <c r="J11" s="224"/>
    </row>
    <row r="12" spans="1:13" s="185" customFormat="1" ht="15" customHeight="1">
      <c r="A12" s="225"/>
      <c r="B12" s="225"/>
      <c r="C12" s="236"/>
      <c r="D12" s="226"/>
      <c r="E12" s="226"/>
      <c r="F12" s="226"/>
      <c r="G12" s="226"/>
      <c r="H12" s="227"/>
      <c r="I12" s="227"/>
      <c r="J12" s="227"/>
    </row>
    <row r="13" spans="1:13" ht="15" customHeight="1">
      <c r="A13" s="129"/>
      <c r="B13" s="129"/>
      <c r="C13" s="237"/>
      <c r="J13" s="131"/>
    </row>
    <row r="14" spans="1:13" ht="15" customHeight="1">
      <c r="A14" s="129"/>
      <c r="B14" s="129"/>
      <c r="C14" s="237"/>
      <c r="J14" s="131"/>
    </row>
    <row r="15" spans="1:13" ht="15" customHeight="1">
      <c r="A15" s="129"/>
      <c r="B15" s="129"/>
      <c r="C15" s="237"/>
      <c r="J15" s="131"/>
    </row>
    <row r="16" spans="1:13" ht="15" customHeight="1">
      <c r="A16" s="129"/>
      <c r="B16" s="129"/>
      <c r="C16" s="237"/>
      <c r="J16" s="131"/>
    </row>
    <row r="17" spans="5:10" ht="15" customHeight="1">
      <c r="E17" s="135"/>
      <c r="F17" s="135"/>
      <c r="G17" s="135"/>
      <c r="H17" s="136"/>
      <c r="I17" s="136"/>
      <c r="J17" s="137"/>
    </row>
    <row r="18" spans="5:10" ht="15" customHeight="1">
      <c r="E18" s="135"/>
      <c r="F18" s="135"/>
      <c r="G18" s="135"/>
      <c r="H18" s="136"/>
      <c r="I18" s="136"/>
      <c r="J18" s="137"/>
    </row>
    <row r="19" spans="5:10" ht="15" customHeight="1">
      <c r="E19" s="135"/>
      <c r="F19" s="135"/>
      <c r="G19" s="135"/>
      <c r="H19" s="136"/>
      <c r="I19" s="136"/>
      <c r="J19" s="137"/>
    </row>
    <row r="20" spans="5:10" ht="15" customHeight="1">
      <c r="E20" s="135"/>
      <c r="F20" s="135"/>
      <c r="G20" s="135"/>
      <c r="H20" s="136"/>
      <c r="I20" s="136"/>
      <c r="J20" s="137"/>
    </row>
    <row r="21" spans="5:10" ht="15" customHeight="1">
      <c r="E21" s="135"/>
      <c r="F21" s="135"/>
      <c r="G21" s="135"/>
      <c r="H21" s="136"/>
      <c r="I21" s="136"/>
      <c r="J21" s="137"/>
    </row>
    <row r="22" spans="5:10" ht="12" customHeight="1">
      <c r="E22" s="135"/>
      <c r="F22" s="135"/>
      <c r="G22" s="135"/>
      <c r="H22" s="136"/>
      <c r="I22" s="136"/>
      <c r="J22" s="137"/>
    </row>
    <row r="23" spans="5:10" ht="12" customHeight="1">
      <c r="E23" s="135"/>
      <c r="F23" s="135"/>
      <c r="G23" s="135"/>
      <c r="H23" s="136"/>
      <c r="I23" s="136"/>
      <c r="J23" s="137"/>
    </row>
    <row r="24" spans="5:10" ht="12" customHeight="1">
      <c r="E24" s="135"/>
      <c r="F24" s="135"/>
      <c r="G24" s="135"/>
      <c r="H24" s="136"/>
      <c r="I24" s="136"/>
      <c r="J24" s="137"/>
    </row>
    <row r="25" spans="5:10" ht="12" customHeight="1">
      <c r="E25" s="135"/>
      <c r="F25" s="135"/>
      <c r="G25" s="135"/>
      <c r="H25" s="136"/>
      <c r="I25" s="136"/>
      <c r="J25" s="137"/>
    </row>
    <row r="26" spans="5:10" ht="12" customHeight="1">
      <c r="E26" s="135"/>
      <c r="F26" s="135"/>
      <c r="G26" s="135"/>
      <c r="H26" s="136"/>
      <c r="I26" s="136"/>
      <c r="J26" s="137"/>
    </row>
    <row r="27" spans="5:10" ht="12" customHeight="1">
      <c r="E27" s="135"/>
      <c r="F27" s="135"/>
      <c r="G27" s="135"/>
      <c r="H27" s="136"/>
      <c r="I27" s="136"/>
      <c r="J27" s="137"/>
    </row>
    <row r="28" spans="5:10" ht="12" customHeight="1">
      <c r="E28" s="135"/>
      <c r="F28" s="135"/>
      <c r="G28" s="135"/>
      <c r="H28" s="136"/>
      <c r="I28" s="136"/>
      <c r="J28" s="137"/>
    </row>
    <row r="29" spans="5:10" ht="12" customHeight="1">
      <c r="E29" s="135"/>
      <c r="F29" s="135"/>
      <c r="G29" s="135"/>
      <c r="H29" s="136"/>
      <c r="I29" s="136"/>
      <c r="J29" s="137"/>
    </row>
    <row r="30" spans="5:10" ht="12" customHeight="1">
      <c r="E30" s="135"/>
      <c r="F30" s="135"/>
      <c r="G30" s="135"/>
      <c r="H30" s="136"/>
      <c r="I30" s="136"/>
      <c r="J30" s="137"/>
    </row>
    <row r="31" spans="5:10" ht="12" customHeight="1">
      <c r="E31" s="135"/>
      <c r="F31" s="135"/>
      <c r="G31" s="135"/>
      <c r="H31" s="136"/>
      <c r="I31" s="136"/>
      <c r="J31" s="137"/>
    </row>
    <row r="32" spans="5:10" ht="12" customHeight="1">
      <c r="E32" s="135"/>
      <c r="F32" s="135"/>
      <c r="G32" s="135"/>
      <c r="H32" s="136"/>
      <c r="I32" s="136"/>
      <c r="J32" s="137"/>
    </row>
    <row r="33" spans="5:10" ht="12" customHeight="1">
      <c r="E33" s="135"/>
      <c r="F33" s="135"/>
      <c r="G33" s="135"/>
      <c r="H33" s="136"/>
      <c r="I33" s="136"/>
      <c r="J33" s="137"/>
    </row>
    <row r="34" spans="5:10" ht="12" customHeight="1">
      <c r="E34" s="135"/>
      <c r="F34" s="135"/>
      <c r="G34" s="135"/>
      <c r="H34" s="136"/>
      <c r="I34" s="136"/>
      <c r="J34" s="137"/>
    </row>
    <row r="35" spans="5:10" ht="12" customHeight="1">
      <c r="E35" s="135"/>
      <c r="F35" s="135"/>
      <c r="G35" s="135"/>
      <c r="H35" s="136"/>
      <c r="I35" s="136"/>
      <c r="J35" s="137"/>
    </row>
    <row r="36" spans="5:10" ht="12" customHeight="1">
      <c r="E36" s="135"/>
      <c r="F36" s="135"/>
      <c r="G36" s="135"/>
      <c r="H36" s="136"/>
      <c r="I36" s="136"/>
      <c r="J36" s="137"/>
    </row>
    <row r="37" spans="5:10" ht="12" customHeight="1">
      <c r="E37" s="135"/>
      <c r="F37" s="135"/>
      <c r="G37" s="135"/>
      <c r="H37" s="136"/>
      <c r="I37" s="136"/>
      <c r="J37" s="137"/>
    </row>
    <row r="38" spans="5:10" ht="12" customHeight="1">
      <c r="E38" s="135"/>
      <c r="F38" s="135"/>
      <c r="G38" s="135"/>
      <c r="H38" s="136"/>
      <c r="I38" s="136"/>
      <c r="J38" s="137"/>
    </row>
    <row r="39" spans="5:10" ht="12" customHeight="1">
      <c r="E39" s="135"/>
      <c r="F39" s="135"/>
      <c r="G39" s="135"/>
      <c r="H39" s="136"/>
      <c r="I39" s="136"/>
      <c r="J39" s="137"/>
    </row>
    <row r="40" spans="5:10" ht="12" customHeight="1">
      <c r="E40" s="135"/>
      <c r="F40" s="135"/>
      <c r="G40" s="135"/>
      <c r="H40" s="136"/>
      <c r="I40" s="136"/>
      <c r="J40" s="137"/>
    </row>
    <row r="41" spans="5:10" ht="12" customHeight="1">
      <c r="E41" s="135"/>
      <c r="F41" s="135"/>
      <c r="G41" s="135"/>
      <c r="H41" s="136"/>
      <c r="I41" s="136"/>
      <c r="J41" s="137"/>
    </row>
    <row r="42" spans="5:10" ht="12" customHeight="1">
      <c r="E42" s="135"/>
      <c r="F42" s="135"/>
      <c r="G42" s="135"/>
      <c r="H42" s="136"/>
      <c r="I42" s="136"/>
      <c r="J42" s="137"/>
    </row>
    <row r="43" spans="5:10" ht="12" customHeight="1">
      <c r="E43" s="135"/>
      <c r="F43" s="135"/>
      <c r="G43" s="135"/>
      <c r="H43" s="136"/>
      <c r="I43" s="136"/>
      <c r="J43" s="137"/>
    </row>
    <row r="44" spans="5:10" ht="12" customHeight="1">
      <c r="E44" s="135"/>
      <c r="F44" s="135"/>
      <c r="G44" s="135"/>
      <c r="H44" s="136"/>
      <c r="I44" s="136"/>
      <c r="J44" s="137"/>
    </row>
    <row r="45" spans="5:10" ht="12" customHeight="1">
      <c r="E45" s="135"/>
      <c r="F45" s="135"/>
      <c r="G45" s="135"/>
      <c r="H45" s="136"/>
      <c r="I45" s="136"/>
      <c r="J45" s="137"/>
    </row>
    <row r="46" spans="5:10" ht="12" customHeight="1">
      <c r="E46" s="135"/>
      <c r="F46" s="135"/>
      <c r="G46" s="135"/>
      <c r="H46" s="136"/>
      <c r="I46" s="136"/>
      <c r="J46" s="137"/>
    </row>
    <row r="47" spans="5:10" ht="12" customHeight="1">
      <c r="E47" s="135"/>
      <c r="F47" s="135"/>
      <c r="G47" s="135"/>
      <c r="H47" s="136"/>
      <c r="I47" s="136"/>
      <c r="J47" s="137"/>
    </row>
    <row r="48" spans="5:10" ht="12" customHeight="1">
      <c r="E48" s="135"/>
      <c r="F48" s="135"/>
      <c r="G48" s="135"/>
      <c r="H48" s="136"/>
      <c r="I48" s="136"/>
      <c r="J48" s="137"/>
    </row>
    <row r="49" spans="5:10" ht="12" customHeight="1">
      <c r="E49" s="135"/>
      <c r="F49" s="135"/>
      <c r="G49" s="135"/>
      <c r="H49" s="136"/>
      <c r="I49" s="136"/>
      <c r="J49" s="137"/>
    </row>
    <row r="50" spans="5:10" ht="12" customHeight="1">
      <c r="E50" s="135"/>
      <c r="F50" s="135"/>
      <c r="G50" s="135"/>
      <c r="H50" s="136"/>
      <c r="I50" s="136"/>
      <c r="J50" s="137"/>
    </row>
    <row r="51" spans="5:10" ht="12" customHeight="1">
      <c r="E51" s="135"/>
      <c r="F51" s="135"/>
      <c r="G51" s="135"/>
      <c r="H51" s="136"/>
      <c r="I51" s="136"/>
      <c r="J51" s="137"/>
    </row>
    <row r="52" spans="5:10" ht="12" customHeight="1">
      <c r="E52" s="135"/>
      <c r="F52" s="135"/>
      <c r="G52" s="135"/>
      <c r="H52" s="136"/>
      <c r="I52" s="136"/>
      <c r="J52" s="137"/>
    </row>
    <row r="53" spans="5:10" ht="12" customHeight="1">
      <c r="E53" s="135"/>
      <c r="F53" s="135"/>
      <c r="G53" s="135"/>
      <c r="H53" s="136"/>
      <c r="I53" s="136"/>
      <c r="J53" s="137"/>
    </row>
    <row r="54" spans="5:10" ht="12" customHeight="1">
      <c r="E54" s="135"/>
      <c r="F54" s="135"/>
      <c r="G54" s="135"/>
      <c r="H54" s="136"/>
      <c r="I54" s="136"/>
      <c r="J54" s="137"/>
    </row>
    <row r="55" spans="5:10" ht="12" customHeight="1">
      <c r="E55" s="135"/>
      <c r="F55" s="135"/>
      <c r="G55" s="135"/>
      <c r="H55" s="136"/>
      <c r="I55" s="136"/>
      <c r="J55" s="137"/>
    </row>
    <row r="56" spans="5:10" ht="12" customHeight="1">
      <c r="E56" s="135"/>
      <c r="F56" s="135"/>
      <c r="G56" s="135"/>
      <c r="H56" s="136"/>
      <c r="I56" s="136"/>
      <c r="J56" s="137"/>
    </row>
    <row r="57" spans="5:10" ht="12" customHeight="1">
      <c r="E57" s="135"/>
      <c r="F57" s="135"/>
      <c r="G57" s="135"/>
      <c r="H57" s="136"/>
      <c r="I57" s="136"/>
      <c r="J57" s="137"/>
    </row>
    <row r="58" spans="5:10" ht="12" customHeight="1">
      <c r="E58" s="135"/>
      <c r="F58" s="135"/>
      <c r="G58" s="135"/>
      <c r="H58" s="136"/>
      <c r="I58" s="136"/>
      <c r="J58" s="137"/>
    </row>
    <row r="59" spans="5:10" ht="12" customHeight="1">
      <c r="E59" s="135"/>
      <c r="F59" s="135"/>
      <c r="G59" s="135"/>
      <c r="H59" s="136"/>
      <c r="I59" s="136"/>
      <c r="J59" s="137"/>
    </row>
    <row r="60" spans="5:10" ht="12" customHeight="1">
      <c r="E60" s="135"/>
      <c r="F60" s="135"/>
      <c r="G60" s="135"/>
      <c r="H60" s="136"/>
      <c r="I60" s="136"/>
      <c r="J60" s="137"/>
    </row>
    <row r="61" spans="5:10" ht="12" customHeight="1">
      <c r="E61" s="135"/>
      <c r="F61" s="135"/>
      <c r="G61" s="135"/>
      <c r="H61" s="136"/>
      <c r="I61" s="136"/>
      <c r="J61" s="137"/>
    </row>
    <row r="62" spans="5:10" ht="12" customHeight="1">
      <c r="E62" s="135"/>
      <c r="F62" s="135"/>
      <c r="G62" s="135"/>
      <c r="H62" s="136"/>
      <c r="I62" s="136"/>
      <c r="J62" s="137"/>
    </row>
    <row r="63" spans="5:10" ht="12" customHeight="1">
      <c r="E63" s="135"/>
      <c r="F63" s="135"/>
      <c r="G63" s="135"/>
      <c r="H63" s="136"/>
      <c r="I63" s="136"/>
      <c r="J63" s="137"/>
    </row>
    <row r="64" spans="5:10" ht="12" customHeight="1">
      <c r="E64" s="135"/>
      <c r="F64" s="135"/>
      <c r="G64" s="135"/>
      <c r="H64" s="136"/>
      <c r="I64" s="136"/>
      <c r="J64" s="137"/>
    </row>
    <row r="65" spans="5:10" ht="12" customHeight="1">
      <c r="E65" s="135"/>
      <c r="F65" s="135"/>
      <c r="G65" s="135"/>
      <c r="H65" s="136"/>
      <c r="I65" s="136"/>
      <c r="J65" s="137"/>
    </row>
    <row r="66" spans="5:10" ht="12" customHeight="1">
      <c r="E66" s="135"/>
      <c r="F66" s="135"/>
      <c r="G66" s="135"/>
      <c r="H66" s="136"/>
      <c r="I66" s="136"/>
      <c r="J66" s="137"/>
    </row>
    <row r="67" spans="5:10" ht="12" customHeight="1">
      <c r="E67" s="135"/>
      <c r="F67" s="135"/>
      <c r="G67" s="135"/>
      <c r="H67" s="136"/>
      <c r="I67" s="136"/>
      <c r="J67" s="137"/>
    </row>
    <row r="68" spans="5:10" ht="12" customHeight="1">
      <c r="E68" s="135"/>
      <c r="F68" s="135"/>
      <c r="G68" s="135"/>
      <c r="H68" s="136"/>
      <c r="I68" s="136"/>
      <c r="J68" s="137"/>
    </row>
    <row r="69" spans="5:10" ht="12" customHeight="1">
      <c r="E69" s="135"/>
      <c r="F69" s="135"/>
      <c r="G69" s="135"/>
      <c r="H69" s="136"/>
      <c r="I69" s="136"/>
      <c r="J69" s="137"/>
    </row>
    <row r="70" spans="5:10" ht="12" customHeight="1">
      <c r="E70" s="135"/>
      <c r="F70" s="135"/>
      <c r="G70" s="135"/>
      <c r="H70" s="136"/>
      <c r="I70" s="136"/>
      <c r="J70" s="137"/>
    </row>
    <row r="71" spans="5:10" ht="12" customHeight="1">
      <c r="E71" s="135"/>
      <c r="F71" s="135"/>
      <c r="G71" s="135"/>
      <c r="H71" s="136"/>
      <c r="I71" s="136"/>
      <c r="J71" s="137"/>
    </row>
    <row r="72" spans="5:10" ht="12" customHeight="1">
      <c r="E72" s="135"/>
      <c r="F72" s="135"/>
      <c r="G72" s="135"/>
      <c r="H72" s="136"/>
      <c r="I72" s="136"/>
      <c r="J72" s="137"/>
    </row>
    <row r="73" spans="5:10" ht="12" customHeight="1">
      <c r="E73" s="135"/>
      <c r="F73" s="135"/>
      <c r="G73" s="135"/>
      <c r="H73" s="136"/>
      <c r="I73" s="136"/>
      <c r="J73" s="137"/>
    </row>
    <row r="74" spans="5:10" ht="12" customHeight="1">
      <c r="E74" s="135"/>
      <c r="F74" s="135"/>
      <c r="G74" s="135"/>
      <c r="H74" s="136"/>
      <c r="I74" s="136"/>
      <c r="J74" s="137"/>
    </row>
    <row r="75" spans="5:10" ht="12" customHeight="1">
      <c r="E75" s="135"/>
      <c r="F75" s="135"/>
      <c r="G75" s="135"/>
      <c r="H75" s="136"/>
      <c r="I75" s="136"/>
      <c r="J75" s="137"/>
    </row>
    <row r="76" spans="5:10" ht="12" customHeight="1">
      <c r="E76" s="135"/>
      <c r="F76" s="135"/>
      <c r="G76" s="135"/>
      <c r="H76" s="136"/>
      <c r="I76" s="136"/>
      <c r="J76" s="137"/>
    </row>
    <row r="77" spans="5:10" ht="12" customHeight="1">
      <c r="E77" s="135"/>
      <c r="F77" s="135"/>
      <c r="G77" s="135"/>
      <c r="H77" s="136"/>
      <c r="I77" s="136"/>
      <c r="J77" s="137"/>
    </row>
    <row r="78" spans="5:10" ht="12" customHeight="1">
      <c r="E78" s="135"/>
      <c r="F78" s="135"/>
      <c r="G78" s="135"/>
      <c r="H78" s="136"/>
      <c r="I78" s="136"/>
      <c r="J78" s="137"/>
    </row>
    <row r="79" spans="5:10" ht="12" customHeight="1">
      <c r="E79" s="135"/>
      <c r="F79" s="135"/>
      <c r="G79" s="135"/>
      <c r="H79" s="136"/>
      <c r="I79" s="136"/>
      <c r="J79" s="137"/>
    </row>
    <row r="80" spans="5:10" ht="12" customHeight="1">
      <c r="E80" s="135"/>
      <c r="F80" s="135"/>
      <c r="G80" s="135"/>
      <c r="H80" s="136"/>
      <c r="I80" s="136"/>
      <c r="J80" s="137"/>
    </row>
    <row r="81" spans="5:10" ht="12" customHeight="1">
      <c r="E81" s="135"/>
      <c r="F81" s="135"/>
      <c r="G81" s="135"/>
      <c r="H81" s="136"/>
      <c r="I81" s="136"/>
      <c r="J81" s="137"/>
    </row>
    <row r="82" spans="5:10" ht="12" customHeight="1">
      <c r="E82" s="135"/>
      <c r="F82" s="135"/>
      <c r="G82" s="135"/>
      <c r="H82" s="136"/>
      <c r="I82" s="136"/>
      <c r="J82" s="137"/>
    </row>
    <row r="83" spans="5:10" ht="12" customHeight="1">
      <c r="E83" s="135"/>
      <c r="F83" s="135"/>
      <c r="G83" s="135"/>
      <c r="H83" s="136"/>
      <c r="I83" s="136"/>
      <c r="J83" s="137"/>
    </row>
    <row r="84" spans="5:10" ht="12" customHeight="1">
      <c r="E84" s="135"/>
      <c r="F84" s="135"/>
      <c r="G84" s="135"/>
      <c r="H84" s="136"/>
      <c r="I84" s="136"/>
      <c r="J84" s="137"/>
    </row>
    <row r="85" spans="5:10" ht="12" customHeight="1">
      <c r="E85" s="135"/>
      <c r="F85" s="135"/>
      <c r="G85" s="135"/>
      <c r="H85" s="136"/>
      <c r="I85" s="136"/>
      <c r="J85" s="137"/>
    </row>
    <row r="86" spans="5:10" ht="12" customHeight="1">
      <c r="E86" s="135"/>
      <c r="F86" s="135"/>
      <c r="G86" s="135"/>
      <c r="H86" s="136"/>
      <c r="I86" s="136"/>
      <c r="J86" s="137"/>
    </row>
    <row r="87" spans="5:10" ht="12" customHeight="1">
      <c r="E87" s="135"/>
      <c r="F87" s="135"/>
      <c r="G87" s="135"/>
      <c r="H87" s="136"/>
      <c r="I87" s="136"/>
      <c r="J87" s="137"/>
    </row>
    <row r="88" spans="5:10" ht="12" customHeight="1">
      <c r="E88" s="135"/>
      <c r="F88" s="135"/>
      <c r="G88" s="135"/>
      <c r="H88" s="136"/>
      <c r="I88" s="136"/>
      <c r="J88" s="137"/>
    </row>
    <row r="89" spans="5:10" ht="12" customHeight="1">
      <c r="E89" s="135"/>
      <c r="F89" s="135"/>
      <c r="G89" s="135"/>
      <c r="H89" s="136"/>
      <c r="I89" s="136"/>
      <c r="J89" s="137"/>
    </row>
    <row r="90" spans="5:10" ht="12" customHeight="1">
      <c r="E90" s="135"/>
      <c r="F90" s="135"/>
      <c r="G90" s="135"/>
      <c r="H90" s="136"/>
      <c r="I90" s="136"/>
      <c r="J90" s="137"/>
    </row>
    <row r="91" spans="5:10" ht="12" customHeight="1">
      <c r="E91" s="135"/>
      <c r="F91" s="135"/>
      <c r="G91" s="135"/>
      <c r="H91" s="136"/>
      <c r="I91" s="136"/>
      <c r="J91" s="137"/>
    </row>
    <row r="92" spans="5:10" ht="12" customHeight="1">
      <c r="E92" s="135"/>
      <c r="F92" s="135"/>
      <c r="G92" s="135"/>
      <c r="H92" s="136"/>
      <c r="I92" s="136"/>
      <c r="J92" s="137"/>
    </row>
    <row r="93" spans="5:10" ht="12" customHeight="1">
      <c r="E93" s="135"/>
      <c r="F93" s="135"/>
      <c r="G93" s="135"/>
      <c r="H93" s="136"/>
      <c r="I93" s="136"/>
      <c r="J93" s="137"/>
    </row>
    <row r="94" spans="5:10" ht="12" customHeight="1">
      <c r="E94" s="135"/>
      <c r="F94" s="135"/>
      <c r="G94" s="135"/>
      <c r="H94" s="136"/>
      <c r="I94" s="136"/>
      <c r="J94" s="137"/>
    </row>
    <row r="95" spans="5:10" ht="12" customHeight="1">
      <c r="E95" s="135"/>
      <c r="F95" s="135"/>
      <c r="G95" s="135"/>
      <c r="H95" s="136"/>
      <c r="I95" s="136"/>
      <c r="J95" s="137"/>
    </row>
    <row r="96" spans="5:10" ht="12" customHeight="1">
      <c r="E96" s="135"/>
      <c r="F96" s="135"/>
      <c r="G96" s="135"/>
      <c r="H96" s="136"/>
      <c r="I96" s="136"/>
      <c r="J96" s="137"/>
    </row>
    <row r="97" spans="5:10" ht="12" customHeight="1">
      <c r="E97" s="135"/>
      <c r="F97" s="135"/>
      <c r="G97" s="135"/>
      <c r="H97" s="136"/>
      <c r="I97" s="136"/>
      <c r="J97" s="137"/>
    </row>
    <row r="98" spans="5:10" ht="12" customHeight="1">
      <c r="E98" s="135"/>
      <c r="F98" s="135"/>
      <c r="G98" s="135"/>
      <c r="H98" s="136"/>
      <c r="I98" s="136"/>
      <c r="J98" s="137"/>
    </row>
    <row r="99" spans="5:10" ht="12" customHeight="1">
      <c r="E99" s="135"/>
      <c r="F99" s="135"/>
      <c r="G99" s="135"/>
      <c r="H99" s="136"/>
      <c r="I99" s="136"/>
      <c r="J99" s="137"/>
    </row>
    <row r="100" spans="5:10" ht="12" customHeight="1">
      <c r="E100" s="135"/>
      <c r="F100" s="135"/>
      <c r="G100" s="135"/>
      <c r="H100" s="136"/>
      <c r="I100" s="136"/>
      <c r="J100" s="137"/>
    </row>
    <row r="101" spans="5:10" ht="12" customHeight="1">
      <c r="E101" s="135"/>
      <c r="F101" s="135"/>
      <c r="G101" s="135"/>
      <c r="H101" s="136"/>
      <c r="I101" s="136"/>
      <c r="J101" s="137"/>
    </row>
    <row r="102" spans="5:10" ht="12" customHeight="1">
      <c r="E102" s="135"/>
      <c r="F102" s="135"/>
      <c r="G102" s="135"/>
      <c r="H102" s="136"/>
      <c r="I102" s="136"/>
      <c r="J102" s="137"/>
    </row>
    <row r="103" spans="5:10" ht="12" customHeight="1">
      <c r="E103" s="135"/>
      <c r="F103" s="135"/>
      <c r="G103" s="135"/>
      <c r="H103" s="136"/>
      <c r="I103" s="136"/>
      <c r="J103" s="137"/>
    </row>
    <row r="104" spans="5:10" ht="12" customHeight="1">
      <c r="E104" s="135"/>
      <c r="F104" s="135"/>
      <c r="G104" s="135"/>
      <c r="H104" s="136"/>
      <c r="I104" s="136"/>
      <c r="J104" s="137"/>
    </row>
    <row r="105" spans="5:10" ht="12" customHeight="1">
      <c r="E105" s="135"/>
      <c r="F105" s="135"/>
      <c r="G105" s="135"/>
      <c r="H105" s="136"/>
      <c r="I105" s="136"/>
      <c r="J105" s="137"/>
    </row>
    <row r="106" spans="5:10" ht="12" customHeight="1">
      <c r="E106" s="135"/>
      <c r="F106" s="135"/>
      <c r="G106" s="135"/>
      <c r="H106" s="136"/>
      <c r="I106" s="136"/>
      <c r="J106" s="137"/>
    </row>
    <row r="107" spans="5:10" ht="12" customHeight="1">
      <c r="E107" s="135"/>
      <c r="F107" s="135"/>
      <c r="G107" s="135"/>
      <c r="H107" s="136"/>
      <c r="I107" s="136"/>
      <c r="J107" s="137"/>
    </row>
    <row r="108" spans="5:10" ht="12" customHeight="1">
      <c r="E108" s="135"/>
      <c r="F108" s="135"/>
      <c r="G108" s="135"/>
      <c r="H108" s="136"/>
      <c r="I108" s="136"/>
      <c r="J108" s="137"/>
    </row>
    <row r="109" spans="5:10" ht="12" customHeight="1">
      <c r="E109" s="135"/>
      <c r="F109" s="135"/>
      <c r="G109" s="135"/>
      <c r="H109" s="136"/>
      <c r="I109" s="136"/>
      <c r="J109" s="137"/>
    </row>
    <row r="110" spans="5:10" ht="12" customHeight="1">
      <c r="E110" s="135"/>
      <c r="F110" s="135"/>
      <c r="G110" s="135"/>
      <c r="H110" s="136"/>
      <c r="I110" s="136"/>
      <c r="J110" s="137"/>
    </row>
    <row r="111" spans="5:10" ht="12" customHeight="1">
      <c r="E111" s="135"/>
      <c r="F111" s="135"/>
      <c r="G111" s="135"/>
      <c r="H111" s="136"/>
      <c r="I111" s="136"/>
      <c r="J111" s="137"/>
    </row>
    <row r="112" spans="5:10" ht="12" customHeight="1">
      <c r="E112" s="135"/>
      <c r="F112" s="135"/>
      <c r="G112" s="135"/>
      <c r="H112" s="136"/>
      <c r="I112" s="136"/>
      <c r="J112" s="137"/>
    </row>
    <row r="113" spans="5:10" ht="12" customHeight="1">
      <c r="E113" s="135"/>
      <c r="F113" s="135"/>
      <c r="G113" s="135"/>
      <c r="H113" s="136"/>
      <c r="I113" s="136"/>
      <c r="J113" s="137"/>
    </row>
    <row r="114" spans="5:10" ht="12" customHeight="1">
      <c r="E114" s="135"/>
      <c r="F114" s="135"/>
      <c r="G114" s="135"/>
      <c r="H114" s="136"/>
      <c r="I114" s="136"/>
      <c r="J114" s="137"/>
    </row>
    <row r="115" spans="5:10" ht="12" customHeight="1">
      <c r="E115" s="135"/>
      <c r="F115" s="135"/>
      <c r="G115" s="135"/>
      <c r="H115" s="136"/>
      <c r="I115" s="136"/>
      <c r="J115" s="137"/>
    </row>
    <row r="116" spans="5:10" ht="12" customHeight="1">
      <c r="E116" s="135"/>
      <c r="F116" s="135"/>
      <c r="G116" s="135"/>
      <c r="H116" s="136"/>
      <c r="I116" s="136"/>
      <c r="J116" s="137"/>
    </row>
    <row r="117" spans="5:10" ht="12" customHeight="1">
      <c r="E117" s="135"/>
      <c r="F117" s="135"/>
      <c r="G117" s="135"/>
      <c r="H117" s="136"/>
      <c r="I117" s="136"/>
      <c r="J117" s="137"/>
    </row>
    <row r="118" spans="5:10" ht="12" customHeight="1">
      <c r="E118" s="135"/>
      <c r="F118" s="135"/>
      <c r="G118" s="135"/>
      <c r="H118" s="136"/>
      <c r="I118" s="136"/>
      <c r="J118" s="137"/>
    </row>
    <row r="119" spans="5:10" ht="12" customHeight="1">
      <c r="E119" s="135"/>
      <c r="F119" s="135"/>
      <c r="G119" s="135"/>
      <c r="H119" s="136"/>
      <c r="I119" s="136"/>
      <c r="J119" s="137"/>
    </row>
    <row r="120" spans="5:10" ht="12" customHeight="1">
      <c r="E120" s="135"/>
      <c r="F120" s="135"/>
      <c r="G120" s="135"/>
      <c r="H120" s="136"/>
      <c r="I120" s="136"/>
      <c r="J120" s="137"/>
    </row>
    <row r="121" spans="5:10" ht="12" customHeight="1">
      <c r="E121" s="135"/>
      <c r="F121" s="135"/>
      <c r="G121" s="135"/>
      <c r="H121" s="136"/>
      <c r="I121" s="136"/>
      <c r="J121" s="137"/>
    </row>
  </sheetData>
  <mergeCells count="3">
    <mergeCell ref="A6:I6"/>
    <mergeCell ref="A8:I8"/>
    <mergeCell ref="A10:I10"/>
  </mergeCells>
  <phoneticPr fontId="2" type="noConversion"/>
  <pageMargins left="0.74803149606299213" right="0.74803149606299213" top="0.95" bottom="0.78740157480314965" header="0.51181102362204722" footer="0.51181102362204722"/>
  <pageSetup paperSize="9" fitToHeight="3" orientation="landscape" r:id="rId1"/>
  <headerFooter alignWithMargins="0"/>
  <rowBreaks count="1" manualBreakCount="1">
    <brk id="6" max="10" man="1"/>
  </rowBreaks>
  <legacyDrawingHF r:id="rId2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indexed="41"/>
    <pageSetUpPr fitToPage="1"/>
  </sheetPr>
  <dimension ref="A1:M125"/>
  <sheetViews>
    <sheetView view="pageBreakPreview" zoomScaleNormal="115" workbookViewId="0">
      <selection activeCell="A2" sqref="A2"/>
    </sheetView>
  </sheetViews>
  <sheetFormatPr defaultRowHeight="12" customHeight="1"/>
  <cols>
    <col min="1" max="1" width="6.109375" style="134" customWidth="1"/>
    <col min="2" max="2" width="3.88671875" style="134" customWidth="1"/>
    <col min="3" max="3" width="5.5546875" style="134" customWidth="1"/>
    <col min="4" max="4" width="44.44140625" style="130" customWidth="1"/>
    <col min="5" max="7" width="7.77734375" style="130" customWidth="1"/>
    <col min="8" max="9" width="7.77734375" style="131" customWidth="1"/>
    <col min="10" max="10" width="7.77734375" style="138" customWidth="1"/>
    <col min="11" max="11" width="5" style="125" customWidth="1"/>
    <col min="12" max="16384" width="8.88671875" style="125"/>
  </cols>
  <sheetData>
    <row r="1" spans="1:13" s="122" customFormat="1" ht="30" customHeight="1" thickBot="1">
      <c r="A1" s="281" t="s">
        <v>630</v>
      </c>
      <c r="B1" s="116"/>
      <c r="C1" s="116"/>
      <c r="D1" s="140"/>
      <c r="E1" s="116"/>
      <c r="F1" s="116"/>
      <c r="G1" s="116"/>
      <c r="H1" s="117"/>
      <c r="I1" s="117"/>
      <c r="J1" s="117"/>
      <c r="K1" s="120"/>
      <c r="L1" s="121"/>
      <c r="M1" s="121"/>
    </row>
    <row r="2" spans="1:13" s="170" customFormat="1" ht="39.950000000000003" customHeight="1">
      <c r="A2" s="505" t="s">
        <v>563</v>
      </c>
      <c r="B2" s="365" t="s">
        <v>522</v>
      </c>
      <c r="C2" s="365" t="s">
        <v>564</v>
      </c>
      <c r="D2" s="365" t="s">
        <v>565</v>
      </c>
      <c r="E2" s="364" t="s">
        <v>566</v>
      </c>
      <c r="F2" s="365" t="s">
        <v>567</v>
      </c>
      <c r="G2" s="366" t="s">
        <v>568</v>
      </c>
      <c r="H2" s="366" t="s">
        <v>569</v>
      </c>
      <c r="I2" s="366" t="s">
        <v>570</v>
      </c>
      <c r="J2" s="367" t="s">
        <v>571</v>
      </c>
      <c r="K2" s="506" t="s">
        <v>526</v>
      </c>
    </row>
    <row r="3" spans="1:13" s="220" customFormat="1" ht="30" customHeight="1">
      <c r="A3" s="497" t="s">
        <v>572</v>
      </c>
      <c r="B3" s="212">
        <v>1</v>
      </c>
      <c r="C3" s="212">
        <v>453</v>
      </c>
      <c r="D3" s="454" t="s">
        <v>602</v>
      </c>
      <c r="E3" s="213">
        <v>1</v>
      </c>
      <c r="F3" s="214">
        <v>488</v>
      </c>
      <c r="G3" s="215">
        <v>3</v>
      </c>
      <c r="H3" s="216">
        <f>IF(F3&gt;=2000,1,IF(F3&gt;=1800,0.9,IF(F3&gt;=1600,0.8,IF(F3&gt;=1400,0.7,IF(F3&gt;=1200,0.6,0)))))</f>
        <v>0</v>
      </c>
      <c r="I3" s="217">
        <f>IF(G3&gt;=5,1,IF(G3&gt;=4,0.9,IF(G3&gt;=3,0.8,IF(G3&gt;=2,0.7,IF(G3&gt;=1,0.6,0)))))</f>
        <v>0.8</v>
      </c>
      <c r="J3" s="218">
        <f>배점기준!$E$89*MAX(H3,I3)*E3</f>
        <v>0.8</v>
      </c>
      <c r="K3" s="219"/>
    </row>
    <row r="4" spans="1:13" s="220" customFormat="1" ht="30" customHeight="1">
      <c r="A4" s="497" t="s">
        <v>230</v>
      </c>
      <c r="B4" s="212">
        <v>2</v>
      </c>
      <c r="C4" s="212">
        <v>461</v>
      </c>
      <c r="D4" s="454" t="s">
        <v>603</v>
      </c>
      <c r="E4" s="213">
        <v>1</v>
      </c>
      <c r="F4" s="214">
        <v>273</v>
      </c>
      <c r="G4" s="215">
        <v>2</v>
      </c>
      <c r="H4" s="216">
        <f t="shared" ref="H4:H9" si="0">IF(F4&gt;=2000,1,IF(F4&gt;=1800,0.9,IF(F4&gt;=1600,0.8,IF(F4&gt;=1400,0.7,IF(F4&gt;=1200,0.6,0)))))</f>
        <v>0</v>
      </c>
      <c r="I4" s="217">
        <f t="shared" ref="I4:I9" si="1">IF(G4&gt;=5,1,IF(G4&gt;=4,0.9,IF(G4&gt;=3,0.8,IF(G4&gt;=2,0.7,IF(G4&gt;=1,0.6,0)))))</f>
        <v>0.7</v>
      </c>
      <c r="J4" s="218">
        <f>배점기준!$E$89*MAX(H4,I4)*E4</f>
        <v>0.7</v>
      </c>
      <c r="K4" s="219"/>
    </row>
    <row r="5" spans="1:13" s="185" customFormat="1" ht="30" customHeight="1">
      <c r="A5" s="497" t="s">
        <v>230</v>
      </c>
      <c r="B5" s="212">
        <v>3</v>
      </c>
      <c r="C5" s="212">
        <v>517</v>
      </c>
      <c r="D5" s="529" t="s">
        <v>377</v>
      </c>
      <c r="E5" s="213">
        <v>1</v>
      </c>
      <c r="F5" s="214">
        <v>2030</v>
      </c>
      <c r="G5" s="215">
        <v>5</v>
      </c>
      <c r="H5" s="216">
        <f t="shared" si="0"/>
        <v>1</v>
      </c>
      <c r="I5" s="217">
        <f t="shared" si="1"/>
        <v>1</v>
      </c>
      <c r="J5" s="218">
        <f>배점기준!$E$89*MAX(H5,I5)*E5</f>
        <v>1</v>
      </c>
      <c r="K5" s="219"/>
    </row>
    <row r="6" spans="1:13" s="185" customFormat="1" ht="30" customHeight="1">
      <c r="A6" s="497" t="s">
        <v>230</v>
      </c>
      <c r="B6" s="212">
        <v>4</v>
      </c>
      <c r="C6" s="212">
        <v>521</v>
      </c>
      <c r="D6" s="454" t="s">
        <v>604</v>
      </c>
      <c r="E6" s="213">
        <v>1</v>
      </c>
      <c r="F6" s="214">
        <v>24</v>
      </c>
      <c r="G6" s="215">
        <v>1</v>
      </c>
      <c r="H6" s="216">
        <f t="shared" si="0"/>
        <v>0</v>
      </c>
      <c r="I6" s="217">
        <f t="shared" si="1"/>
        <v>0.6</v>
      </c>
      <c r="J6" s="218">
        <f>배점기준!$E$89*MAX(H6,I6)*E6</f>
        <v>0.6</v>
      </c>
      <c r="K6" s="219"/>
    </row>
    <row r="7" spans="1:13" s="185" customFormat="1" ht="30" customHeight="1">
      <c r="A7" s="497" t="s">
        <v>230</v>
      </c>
      <c r="B7" s="212">
        <v>5</v>
      </c>
      <c r="C7" s="212">
        <v>553</v>
      </c>
      <c r="D7" s="454" t="s">
        <v>605</v>
      </c>
      <c r="E7" s="213">
        <v>1</v>
      </c>
      <c r="F7" s="214">
        <v>615</v>
      </c>
      <c r="G7" s="215">
        <v>2</v>
      </c>
      <c r="H7" s="216">
        <f t="shared" si="0"/>
        <v>0</v>
      </c>
      <c r="I7" s="217">
        <f t="shared" si="1"/>
        <v>0.7</v>
      </c>
      <c r="J7" s="218">
        <f>배점기준!$E$89*MAX(H7,I7)*E7</f>
        <v>0.7</v>
      </c>
      <c r="K7" s="219"/>
    </row>
    <row r="8" spans="1:13" s="220" customFormat="1" ht="30" customHeight="1">
      <c r="A8" s="497" t="s">
        <v>230</v>
      </c>
      <c r="B8" s="212">
        <v>6</v>
      </c>
      <c r="C8" s="212">
        <v>556</v>
      </c>
      <c r="D8" s="454" t="s">
        <v>375</v>
      </c>
      <c r="E8" s="213">
        <v>1</v>
      </c>
      <c r="F8" s="214">
        <v>593</v>
      </c>
      <c r="G8" s="215">
        <v>2</v>
      </c>
      <c r="H8" s="216">
        <f t="shared" si="0"/>
        <v>0</v>
      </c>
      <c r="I8" s="217">
        <f t="shared" si="1"/>
        <v>0.7</v>
      </c>
      <c r="J8" s="218">
        <f>배점기준!$E$89*MAX(H8,I8)*E8</f>
        <v>0.7</v>
      </c>
      <c r="K8" s="219"/>
    </row>
    <row r="9" spans="1:13" s="185" customFormat="1" ht="30" customHeight="1">
      <c r="A9" s="497" t="s">
        <v>230</v>
      </c>
      <c r="B9" s="212">
        <v>7</v>
      </c>
      <c r="C9" s="212">
        <v>582</v>
      </c>
      <c r="D9" s="454" t="s">
        <v>376</v>
      </c>
      <c r="E9" s="213">
        <v>1</v>
      </c>
      <c r="F9" s="214">
        <v>2851</v>
      </c>
      <c r="G9" s="215">
        <v>3</v>
      </c>
      <c r="H9" s="216">
        <f t="shared" si="0"/>
        <v>1</v>
      </c>
      <c r="I9" s="217">
        <f t="shared" si="1"/>
        <v>0.8</v>
      </c>
      <c r="J9" s="218">
        <f>배점기준!$E$89*MAX(H9,I9)*E9</f>
        <v>1</v>
      </c>
      <c r="K9" s="219"/>
    </row>
    <row r="10" spans="1:13" s="220" customFormat="1" ht="24.95" customHeight="1">
      <c r="A10" s="956" t="s">
        <v>573</v>
      </c>
      <c r="B10" s="957"/>
      <c r="C10" s="957"/>
      <c r="D10" s="957"/>
      <c r="E10" s="957"/>
      <c r="F10" s="957"/>
      <c r="G10" s="957"/>
      <c r="H10" s="957"/>
      <c r="I10" s="958"/>
      <c r="J10" s="436">
        <f>SUM(J3:J9)</f>
        <v>5.5</v>
      </c>
      <c r="K10" s="219"/>
    </row>
    <row r="11" spans="1:13" s="220" customFormat="1" ht="24.95" customHeight="1">
      <c r="A11" s="497" t="s">
        <v>574</v>
      </c>
      <c r="B11" s="212"/>
      <c r="C11" s="212"/>
      <c r="D11" s="212"/>
      <c r="E11" s="213"/>
      <c r="F11" s="214"/>
      <c r="G11" s="214"/>
      <c r="H11" s="216"/>
      <c r="I11" s="217"/>
      <c r="J11" s="218"/>
      <c r="K11" s="219"/>
    </row>
    <row r="12" spans="1:13" s="220" customFormat="1" ht="24.95" customHeight="1">
      <c r="A12" s="954" t="s">
        <v>575</v>
      </c>
      <c r="B12" s="955"/>
      <c r="C12" s="955"/>
      <c r="D12" s="955"/>
      <c r="E12" s="955"/>
      <c r="F12" s="955"/>
      <c r="G12" s="955"/>
      <c r="H12" s="955"/>
      <c r="I12" s="955"/>
      <c r="J12" s="436">
        <f>SUM(J11:J11)</f>
        <v>0</v>
      </c>
      <c r="K12" s="219"/>
    </row>
    <row r="13" spans="1:13" s="185" customFormat="1" ht="24.95" customHeight="1">
      <c r="A13" s="498" t="s">
        <v>200</v>
      </c>
      <c r="B13" s="212"/>
      <c r="C13" s="212"/>
      <c r="D13" s="212"/>
      <c r="E13" s="213"/>
      <c r="F13" s="214"/>
      <c r="G13" s="214"/>
      <c r="H13" s="216"/>
      <c r="I13" s="217"/>
      <c r="J13" s="218"/>
      <c r="K13" s="219"/>
    </row>
    <row r="14" spans="1:13" s="220" customFormat="1" ht="24.95" customHeight="1" thickBot="1">
      <c r="A14" s="952" t="s">
        <v>233</v>
      </c>
      <c r="B14" s="953"/>
      <c r="C14" s="953"/>
      <c r="D14" s="953"/>
      <c r="E14" s="953"/>
      <c r="F14" s="953"/>
      <c r="G14" s="953"/>
      <c r="H14" s="953"/>
      <c r="I14" s="953"/>
      <c r="J14" s="437">
        <f>SUM(J13:J13)</f>
        <v>0</v>
      </c>
      <c r="K14" s="221"/>
    </row>
    <row r="15" spans="1:13" s="185" customFormat="1" ht="15" customHeight="1">
      <c r="A15" s="222"/>
      <c r="B15" s="222"/>
      <c r="C15" s="238"/>
      <c r="D15" s="223"/>
      <c r="E15" s="223"/>
      <c r="F15" s="223"/>
      <c r="G15" s="223"/>
      <c r="H15" s="224"/>
      <c r="I15" s="224"/>
      <c r="J15" s="224"/>
    </row>
    <row r="16" spans="1:13" s="185" customFormat="1" ht="15" customHeight="1">
      <c r="A16" s="225"/>
      <c r="B16" s="225"/>
      <c r="C16" s="236"/>
      <c r="D16" s="226"/>
      <c r="E16" s="226"/>
      <c r="F16" s="226"/>
      <c r="G16" s="226"/>
      <c r="H16" s="227"/>
      <c r="I16" s="227"/>
      <c r="J16" s="227"/>
    </row>
    <row r="17" spans="1:10" ht="15" customHeight="1">
      <c r="A17" s="129"/>
      <c r="B17" s="129"/>
      <c r="C17" s="237"/>
      <c r="J17" s="131"/>
    </row>
    <row r="18" spans="1:10" ht="15" customHeight="1">
      <c r="A18" s="129"/>
      <c r="B18" s="129"/>
      <c r="C18" s="237"/>
      <c r="J18" s="131"/>
    </row>
    <row r="19" spans="1:10" ht="15" customHeight="1">
      <c r="A19" s="129"/>
      <c r="B19" s="129"/>
      <c r="C19" s="237"/>
      <c r="J19" s="131"/>
    </row>
    <row r="20" spans="1:10" ht="15" customHeight="1">
      <c r="A20" s="129"/>
      <c r="B20" s="129"/>
      <c r="C20" s="237"/>
      <c r="J20" s="131"/>
    </row>
    <row r="21" spans="1:10" ht="15" customHeight="1">
      <c r="E21" s="135"/>
      <c r="F21" s="135"/>
      <c r="G21" s="135"/>
      <c r="H21" s="136"/>
      <c r="I21" s="136"/>
      <c r="J21" s="137"/>
    </row>
    <row r="22" spans="1:10" ht="15" customHeight="1">
      <c r="E22" s="135"/>
      <c r="F22" s="135"/>
      <c r="G22" s="135"/>
      <c r="H22" s="136"/>
      <c r="I22" s="136"/>
      <c r="J22" s="137"/>
    </row>
    <row r="23" spans="1:10" ht="15" customHeight="1">
      <c r="E23" s="135"/>
      <c r="F23" s="135"/>
      <c r="G23" s="135"/>
      <c r="H23" s="136"/>
      <c r="I23" s="136"/>
      <c r="J23" s="137"/>
    </row>
    <row r="24" spans="1:10" ht="15" customHeight="1">
      <c r="E24" s="135"/>
      <c r="F24" s="135"/>
      <c r="G24" s="135"/>
      <c r="H24" s="136"/>
      <c r="I24" s="136"/>
      <c r="J24" s="137"/>
    </row>
    <row r="25" spans="1:10" ht="15" customHeight="1">
      <c r="E25" s="135"/>
      <c r="F25" s="135"/>
      <c r="G25" s="135"/>
      <c r="H25" s="136"/>
      <c r="I25" s="136"/>
      <c r="J25" s="137"/>
    </row>
    <row r="26" spans="1:10" ht="12" customHeight="1">
      <c r="E26" s="135"/>
      <c r="F26" s="135"/>
      <c r="G26" s="135"/>
      <c r="H26" s="136"/>
      <c r="I26" s="136"/>
      <c r="J26" s="137"/>
    </row>
    <row r="27" spans="1:10" ht="12" customHeight="1">
      <c r="E27" s="135"/>
      <c r="F27" s="135"/>
      <c r="G27" s="135"/>
      <c r="H27" s="136"/>
      <c r="I27" s="136"/>
      <c r="J27" s="137"/>
    </row>
    <row r="28" spans="1:10" ht="12" customHeight="1">
      <c r="E28" s="135"/>
      <c r="F28" s="135"/>
      <c r="G28" s="135"/>
      <c r="H28" s="136"/>
      <c r="I28" s="136"/>
      <c r="J28" s="137"/>
    </row>
    <row r="29" spans="1:10" ht="12" customHeight="1">
      <c r="E29" s="135"/>
      <c r="F29" s="135"/>
      <c r="G29" s="135"/>
      <c r="H29" s="136"/>
      <c r="I29" s="136"/>
      <c r="J29" s="137"/>
    </row>
    <row r="30" spans="1:10" ht="12" customHeight="1">
      <c r="E30" s="135"/>
      <c r="F30" s="135"/>
      <c r="G30" s="135"/>
      <c r="H30" s="136"/>
      <c r="I30" s="136"/>
      <c r="J30" s="137"/>
    </row>
    <row r="31" spans="1:10" ht="12" customHeight="1">
      <c r="E31" s="135"/>
      <c r="F31" s="135"/>
      <c r="G31" s="135"/>
      <c r="H31" s="136"/>
      <c r="I31" s="136"/>
      <c r="J31" s="137"/>
    </row>
    <row r="32" spans="1:10" ht="12" customHeight="1">
      <c r="E32" s="135"/>
      <c r="F32" s="135"/>
      <c r="G32" s="135"/>
      <c r="H32" s="136"/>
      <c r="I32" s="136"/>
      <c r="J32" s="137"/>
    </row>
    <row r="33" spans="5:10" ht="12" customHeight="1">
      <c r="E33" s="135"/>
      <c r="F33" s="135"/>
      <c r="G33" s="135"/>
      <c r="H33" s="136"/>
      <c r="I33" s="136"/>
      <c r="J33" s="137"/>
    </row>
    <row r="34" spans="5:10" ht="12" customHeight="1">
      <c r="E34" s="135"/>
      <c r="F34" s="135"/>
      <c r="G34" s="135"/>
      <c r="H34" s="136"/>
      <c r="I34" s="136"/>
      <c r="J34" s="137"/>
    </row>
    <row r="35" spans="5:10" ht="12" customHeight="1">
      <c r="E35" s="135"/>
      <c r="F35" s="135"/>
      <c r="G35" s="135"/>
      <c r="H35" s="136"/>
      <c r="I35" s="136"/>
      <c r="J35" s="137"/>
    </row>
    <row r="36" spans="5:10" ht="12" customHeight="1">
      <c r="E36" s="135"/>
      <c r="F36" s="135"/>
      <c r="G36" s="135"/>
      <c r="H36" s="136"/>
      <c r="I36" s="136"/>
      <c r="J36" s="137"/>
    </row>
    <row r="37" spans="5:10" ht="12" customHeight="1">
      <c r="E37" s="135"/>
      <c r="F37" s="135"/>
      <c r="G37" s="135"/>
      <c r="H37" s="136"/>
      <c r="I37" s="136"/>
      <c r="J37" s="137"/>
    </row>
    <row r="38" spans="5:10" ht="12" customHeight="1">
      <c r="E38" s="135"/>
      <c r="F38" s="135"/>
      <c r="G38" s="135"/>
      <c r="H38" s="136"/>
      <c r="I38" s="136"/>
      <c r="J38" s="137"/>
    </row>
    <row r="39" spans="5:10" ht="12" customHeight="1">
      <c r="E39" s="135"/>
      <c r="F39" s="135"/>
      <c r="G39" s="135"/>
      <c r="H39" s="136"/>
      <c r="I39" s="136"/>
      <c r="J39" s="137"/>
    </row>
    <row r="40" spans="5:10" ht="12" customHeight="1">
      <c r="E40" s="135"/>
      <c r="F40" s="135"/>
      <c r="G40" s="135"/>
      <c r="H40" s="136"/>
      <c r="I40" s="136"/>
      <c r="J40" s="137"/>
    </row>
    <row r="41" spans="5:10" ht="12" customHeight="1">
      <c r="E41" s="135"/>
      <c r="F41" s="135"/>
      <c r="G41" s="135"/>
      <c r="H41" s="136"/>
      <c r="I41" s="136"/>
      <c r="J41" s="137"/>
    </row>
    <row r="42" spans="5:10" ht="12" customHeight="1">
      <c r="E42" s="135"/>
      <c r="F42" s="135"/>
      <c r="G42" s="135"/>
      <c r="H42" s="136"/>
      <c r="I42" s="136"/>
      <c r="J42" s="137"/>
    </row>
    <row r="43" spans="5:10" ht="12" customHeight="1">
      <c r="E43" s="135"/>
      <c r="F43" s="135"/>
      <c r="G43" s="135"/>
      <c r="H43" s="136"/>
      <c r="I43" s="136"/>
      <c r="J43" s="137"/>
    </row>
    <row r="44" spans="5:10" ht="12" customHeight="1">
      <c r="E44" s="135"/>
      <c r="F44" s="135"/>
      <c r="G44" s="135"/>
      <c r="H44" s="136"/>
      <c r="I44" s="136"/>
      <c r="J44" s="137"/>
    </row>
    <row r="45" spans="5:10" ht="12" customHeight="1">
      <c r="E45" s="135"/>
      <c r="F45" s="135"/>
      <c r="G45" s="135"/>
      <c r="H45" s="136"/>
      <c r="I45" s="136"/>
      <c r="J45" s="137"/>
    </row>
    <row r="46" spans="5:10" ht="12" customHeight="1">
      <c r="E46" s="135"/>
      <c r="F46" s="135"/>
      <c r="G46" s="135"/>
      <c r="H46" s="136"/>
      <c r="I46" s="136"/>
      <c r="J46" s="137"/>
    </row>
    <row r="47" spans="5:10" ht="12" customHeight="1">
      <c r="E47" s="135"/>
      <c r="F47" s="135"/>
      <c r="G47" s="135"/>
      <c r="H47" s="136"/>
      <c r="I47" s="136"/>
      <c r="J47" s="137"/>
    </row>
    <row r="48" spans="5:10" ht="12" customHeight="1">
      <c r="E48" s="135"/>
      <c r="F48" s="135"/>
      <c r="G48" s="135"/>
      <c r="H48" s="136"/>
      <c r="I48" s="136"/>
      <c r="J48" s="137"/>
    </row>
    <row r="49" spans="5:10" ht="12" customHeight="1">
      <c r="E49" s="135"/>
      <c r="F49" s="135"/>
      <c r="G49" s="135"/>
      <c r="H49" s="136"/>
      <c r="I49" s="136"/>
      <c r="J49" s="137"/>
    </row>
    <row r="50" spans="5:10" ht="12" customHeight="1">
      <c r="E50" s="135"/>
      <c r="F50" s="135"/>
      <c r="G50" s="135"/>
      <c r="H50" s="136"/>
      <c r="I50" s="136"/>
      <c r="J50" s="137"/>
    </row>
    <row r="51" spans="5:10" ht="12" customHeight="1">
      <c r="E51" s="135"/>
      <c r="F51" s="135"/>
      <c r="G51" s="135"/>
      <c r="H51" s="136"/>
      <c r="I51" s="136"/>
      <c r="J51" s="137"/>
    </row>
    <row r="52" spans="5:10" ht="12" customHeight="1">
      <c r="E52" s="135"/>
      <c r="F52" s="135"/>
      <c r="G52" s="135"/>
      <c r="H52" s="136"/>
      <c r="I52" s="136"/>
      <c r="J52" s="137"/>
    </row>
    <row r="53" spans="5:10" ht="12" customHeight="1">
      <c r="E53" s="135"/>
      <c r="F53" s="135"/>
      <c r="G53" s="135"/>
      <c r="H53" s="136"/>
      <c r="I53" s="136"/>
      <c r="J53" s="137"/>
    </row>
    <row r="54" spans="5:10" ht="12" customHeight="1">
      <c r="E54" s="135"/>
      <c r="F54" s="135"/>
      <c r="G54" s="135"/>
      <c r="H54" s="136"/>
      <c r="I54" s="136"/>
      <c r="J54" s="137"/>
    </row>
    <row r="55" spans="5:10" ht="12" customHeight="1">
      <c r="E55" s="135"/>
      <c r="F55" s="135"/>
      <c r="G55" s="135"/>
      <c r="H55" s="136"/>
      <c r="I55" s="136"/>
      <c r="J55" s="137"/>
    </row>
    <row r="56" spans="5:10" ht="12" customHeight="1">
      <c r="E56" s="135"/>
      <c r="F56" s="135"/>
      <c r="G56" s="135"/>
      <c r="H56" s="136"/>
      <c r="I56" s="136"/>
      <c r="J56" s="137"/>
    </row>
    <row r="57" spans="5:10" ht="12" customHeight="1">
      <c r="E57" s="135"/>
      <c r="F57" s="135"/>
      <c r="G57" s="135"/>
      <c r="H57" s="136"/>
      <c r="I57" s="136"/>
      <c r="J57" s="137"/>
    </row>
    <row r="58" spans="5:10" ht="12" customHeight="1">
      <c r="E58" s="135"/>
      <c r="F58" s="135"/>
      <c r="G58" s="135"/>
      <c r="H58" s="136"/>
      <c r="I58" s="136"/>
      <c r="J58" s="137"/>
    </row>
    <row r="59" spans="5:10" ht="12" customHeight="1">
      <c r="E59" s="135"/>
      <c r="F59" s="135"/>
      <c r="G59" s="135"/>
      <c r="H59" s="136"/>
      <c r="I59" s="136"/>
      <c r="J59" s="137"/>
    </row>
    <row r="60" spans="5:10" ht="12" customHeight="1">
      <c r="E60" s="135"/>
      <c r="F60" s="135"/>
      <c r="G60" s="135"/>
      <c r="H60" s="136"/>
      <c r="I60" s="136"/>
      <c r="J60" s="137"/>
    </row>
    <row r="61" spans="5:10" ht="12" customHeight="1">
      <c r="E61" s="135"/>
      <c r="F61" s="135"/>
      <c r="G61" s="135"/>
      <c r="H61" s="136"/>
      <c r="I61" s="136"/>
      <c r="J61" s="137"/>
    </row>
    <row r="62" spans="5:10" ht="12" customHeight="1">
      <c r="E62" s="135"/>
      <c r="F62" s="135"/>
      <c r="G62" s="135"/>
      <c r="H62" s="136"/>
      <c r="I62" s="136"/>
      <c r="J62" s="137"/>
    </row>
    <row r="63" spans="5:10" ht="12" customHeight="1">
      <c r="E63" s="135"/>
      <c r="F63" s="135"/>
      <c r="G63" s="135"/>
      <c r="H63" s="136"/>
      <c r="I63" s="136"/>
      <c r="J63" s="137"/>
    </row>
    <row r="64" spans="5:10" ht="12" customHeight="1">
      <c r="E64" s="135"/>
      <c r="F64" s="135"/>
      <c r="G64" s="135"/>
      <c r="H64" s="136"/>
      <c r="I64" s="136"/>
      <c r="J64" s="137"/>
    </row>
    <row r="65" spans="5:10" ht="12" customHeight="1">
      <c r="E65" s="135"/>
      <c r="F65" s="135"/>
      <c r="G65" s="135"/>
      <c r="H65" s="136"/>
      <c r="I65" s="136"/>
      <c r="J65" s="137"/>
    </row>
    <row r="66" spans="5:10" ht="12" customHeight="1">
      <c r="E66" s="135"/>
      <c r="F66" s="135"/>
      <c r="G66" s="135"/>
      <c r="H66" s="136"/>
      <c r="I66" s="136"/>
      <c r="J66" s="137"/>
    </row>
    <row r="67" spans="5:10" ht="12" customHeight="1">
      <c r="E67" s="135"/>
      <c r="F67" s="135"/>
      <c r="G67" s="135"/>
      <c r="H67" s="136"/>
      <c r="I67" s="136"/>
      <c r="J67" s="137"/>
    </row>
    <row r="68" spans="5:10" ht="12" customHeight="1">
      <c r="E68" s="135"/>
      <c r="F68" s="135"/>
      <c r="G68" s="135"/>
      <c r="H68" s="136"/>
      <c r="I68" s="136"/>
      <c r="J68" s="137"/>
    </row>
    <row r="69" spans="5:10" ht="12" customHeight="1">
      <c r="E69" s="135"/>
      <c r="F69" s="135"/>
      <c r="G69" s="135"/>
      <c r="H69" s="136"/>
      <c r="I69" s="136"/>
      <c r="J69" s="137"/>
    </row>
    <row r="70" spans="5:10" ht="12" customHeight="1">
      <c r="E70" s="135"/>
      <c r="F70" s="135"/>
      <c r="G70" s="135"/>
      <c r="H70" s="136"/>
      <c r="I70" s="136"/>
      <c r="J70" s="137"/>
    </row>
    <row r="71" spans="5:10" ht="12" customHeight="1">
      <c r="E71" s="135"/>
      <c r="F71" s="135"/>
      <c r="G71" s="135"/>
      <c r="H71" s="136"/>
      <c r="I71" s="136"/>
      <c r="J71" s="137"/>
    </row>
    <row r="72" spans="5:10" ht="12" customHeight="1">
      <c r="E72" s="135"/>
      <c r="F72" s="135"/>
      <c r="G72" s="135"/>
      <c r="H72" s="136"/>
      <c r="I72" s="136"/>
      <c r="J72" s="137"/>
    </row>
    <row r="73" spans="5:10" ht="12" customHeight="1">
      <c r="E73" s="135"/>
      <c r="F73" s="135"/>
      <c r="G73" s="135"/>
      <c r="H73" s="136"/>
      <c r="I73" s="136"/>
      <c r="J73" s="137"/>
    </row>
    <row r="74" spans="5:10" ht="12" customHeight="1">
      <c r="E74" s="135"/>
      <c r="F74" s="135"/>
      <c r="G74" s="135"/>
      <c r="H74" s="136"/>
      <c r="I74" s="136"/>
      <c r="J74" s="137"/>
    </row>
    <row r="75" spans="5:10" ht="12" customHeight="1">
      <c r="E75" s="135"/>
      <c r="F75" s="135"/>
      <c r="G75" s="135"/>
      <c r="H75" s="136"/>
      <c r="I75" s="136"/>
      <c r="J75" s="137"/>
    </row>
    <row r="76" spans="5:10" ht="12" customHeight="1">
      <c r="E76" s="135"/>
      <c r="F76" s="135"/>
      <c r="G76" s="135"/>
      <c r="H76" s="136"/>
      <c r="I76" s="136"/>
      <c r="J76" s="137"/>
    </row>
    <row r="77" spans="5:10" ht="12" customHeight="1">
      <c r="E77" s="135"/>
      <c r="F77" s="135"/>
      <c r="G77" s="135"/>
      <c r="H77" s="136"/>
      <c r="I77" s="136"/>
      <c r="J77" s="137"/>
    </row>
    <row r="78" spans="5:10" ht="12" customHeight="1">
      <c r="E78" s="135"/>
      <c r="F78" s="135"/>
      <c r="G78" s="135"/>
      <c r="H78" s="136"/>
      <c r="I78" s="136"/>
      <c r="J78" s="137"/>
    </row>
    <row r="79" spans="5:10" ht="12" customHeight="1">
      <c r="E79" s="135"/>
      <c r="F79" s="135"/>
      <c r="G79" s="135"/>
      <c r="H79" s="136"/>
      <c r="I79" s="136"/>
      <c r="J79" s="137"/>
    </row>
    <row r="80" spans="5:10" ht="12" customHeight="1">
      <c r="E80" s="135"/>
      <c r="F80" s="135"/>
      <c r="G80" s="135"/>
      <c r="H80" s="136"/>
      <c r="I80" s="136"/>
      <c r="J80" s="137"/>
    </row>
    <row r="81" spans="5:10" ht="12" customHeight="1">
      <c r="E81" s="135"/>
      <c r="F81" s="135"/>
      <c r="G81" s="135"/>
      <c r="H81" s="136"/>
      <c r="I81" s="136"/>
      <c r="J81" s="137"/>
    </row>
    <row r="82" spans="5:10" ht="12" customHeight="1">
      <c r="E82" s="135"/>
      <c r="F82" s="135"/>
      <c r="G82" s="135"/>
      <c r="H82" s="136"/>
      <c r="I82" s="136"/>
      <c r="J82" s="137"/>
    </row>
    <row r="83" spans="5:10" ht="12" customHeight="1">
      <c r="E83" s="135"/>
      <c r="F83" s="135"/>
      <c r="G83" s="135"/>
      <c r="H83" s="136"/>
      <c r="I83" s="136"/>
      <c r="J83" s="137"/>
    </row>
    <row r="84" spans="5:10" ht="12" customHeight="1">
      <c r="E84" s="135"/>
      <c r="F84" s="135"/>
      <c r="G84" s="135"/>
      <c r="H84" s="136"/>
      <c r="I84" s="136"/>
      <c r="J84" s="137"/>
    </row>
    <row r="85" spans="5:10" ht="12" customHeight="1">
      <c r="E85" s="135"/>
      <c r="F85" s="135"/>
      <c r="G85" s="135"/>
      <c r="H85" s="136"/>
      <c r="I85" s="136"/>
      <c r="J85" s="137"/>
    </row>
    <row r="86" spans="5:10" ht="12" customHeight="1">
      <c r="E86" s="135"/>
      <c r="F86" s="135"/>
      <c r="G86" s="135"/>
      <c r="H86" s="136"/>
      <c r="I86" s="136"/>
      <c r="J86" s="137"/>
    </row>
    <row r="87" spans="5:10" ht="12" customHeight="1">
      <c r="E87" s="135"/>
      <c r="F87" s="135"/>
      <c r="G87" s="135"/>
      <c r="H87" s="136"/>
      <c r="I87" s="136"/>
      <c r="J87" s="137"/>
    </row>
    <row r="88" spans="5:10" ht="12" customHeight="1">
      <c r="E88" s="135"/>
      <c r="F88" s="135"/>
      <c r="G88" s="135"/>
      <c r="H88" s="136"/>
      <c r="I88" s="136"/>
      <c r="J88" s="137"/>
    </row>
    <row r="89" spans="5:10" ht="12" customHeight="1">
      <c r="E89" s="135"/>
      <c r="F89" s="135"/>
      <c r="G89" s="135"/>
      <c r="H89" s="136"/>
      <c r="I89" s="136"/>
      <c r="J89" s="137"/>
    </row>
    <row r="90" spans="5:10" ht="12" customHeight="1">
      <c r="E90" s="135"/>
      <c r="F90" s="135"/>
      <c r="G90" s="135"/>
      <c r="H90" s="136"/>
      <c r="I90" s="136"/>
      <c r="J90" s="137"/>
    </row>
    <row r="91" spans="5:10" ht="12" customHeight="1">
      <c r="E91" s="135"/>
      <c r="F91" s="135"/>
      <c r="G91" s="135"/>
      <c r="H91" s="136"/>
      <c r="I91" s="136"/>
      <c r="J91" s="137"/>
    </row>
    <row r="92" spans="5:10" ht="12" customHeight="1">
      <c r="E92" s="135"/>
      <c r="F92" s="135"/>
      <c r="G92" s="135"/>
      <c r="H92" s="136"/>
      <c r="I92" s="136"/>
      <c r="J92" s="137"/>
    </row>
    <row r="93" spans="5:10" ht="12" customHeight="1">
      <c r="E93" s="135"/>
      <c r="F93" s="135"/>
      <c r="G93" s="135"/>
      <c r="H93" s="136"/>
      <c r="I93" s="136"/>
      <c r="J93" s="137"/>
    </row>
    <row r="94" spans="5:10" ht="12" customHeight="1">
      <c r="E94" s="135"/>
      <c r="F94" s="135"/>
      <c r="G94" s="135"/>
      <c r="H94" s="136"/>
      <c r="I94" s="136"/>
      <c r="J94" s="137"/>
    </row>
    <row r="95" spans="5:10" ht="12" customHeight="1">
      <c r="E95" s="135"/>
      <c r="F95" s="135"/>
      <c r="G95" s="135"/>
      <c r="H95" s="136"/>
      <c r="I95" s="136"/>
      <c r="J95" s="137"/>
    </row>
    <row r="96" spans="5:10" ht="12" customHeight="1">
      <c r="E96" s="135"/>
      <c r="F96" s="135"/>
      <c r="G96" s="135"/>
      <c r="H96" s="136"/>
      <c r="I96" s="136"/>
      <c r="J96" s="137"/>
    </row>
    <row r="97" spans="5:10" ht="12" customHeight="1">
      <c r="E97" s="135"/>
      <c r="F97" s="135"/>
      <c r="G97" s="135"/>
      <c r="H97" s="136"/>
      <c r="I97" s="136"/>
      <c r="J97" s="137"/>
    </row>
    <row r="98" spans="5:10" ht="12" customHeight="1">
      <c r="E98" s="135"/>
      <c r="F98" s="135"/>
      <c r="G98" s="135"/>
      <c r="H98" s="136"/>
      <c r="I98" s="136"/>
      <c r="J98" s="137"/>
    </row>
    <row r="99" spans="5:10" ht="12" customHeight="1">
      <c r="E99" s="135"/>
      <c r="F99" s="135"/>
      <c r="G99" s="135"/>
      <c r="H99" s="136"/>
      <c r="I99" s="136"/>
      <c r="J99" s="137"/>
    </row>
    <row r="100" spans="5:10" ht="12" customHeight="1">
      <c r="E100" s="135"/>
      <c r="F100" s="135"/>
      <c r="G100" s="135"/>
      <c r="H100" s="136"/>
      <c r="I100" s="136"/>
      <c r="J100" s="137"/>
    </row>
    <row r="101" spans="5:10" ht="12" customHeight="1">
      <c r="E101" s="135"/>
      <c r="F101" s="135"/>
      <c r="G101" s="135"/>
      <c r="H101" s="136"/>
      <c r="I101" s="136"/>
      <c r="J101" s="137"/>
    </row>
    <row r="102" spans="5:10" ht="12" customHeight="1">
      <c r="E102" s="135"/>
      <c r="F102" s="135"/>
      <c r="G102" s="135"/>
      <c r="H102" s="136"/>
      <c r="I102" s="136"/>
      <c r="J102" s="137"/>
    </row>
    <row r="103" spans="5:10" ht="12" customHeight="1">
      <c r="E103" s="135"/>
      <c r="F103" s="135"/>
      <c r="G103" s="135"/>
      <c r="H103" s="136"/>
      <c r="I103" s="136"/>
      <c r="J103" s="137"/>
    </row>
    <row r="104" spans="5:10" ht="12" customHeight="1">
      <c r="E104" s="135"/>
      <c r="F104" s="135"/>
      <c r="G104" s="135"/>
      <c r="H104" s="136"/>
      <c r="I104" s="136"/>
      <c r="J104" s="137"/>
    </row>
    <row r="105" spans="5:10" ht="12" customHeight="1">
      <c r="E105" s="135"/>
      <c r="F105" s="135"/>
      <c r="G105" s="135"/>
      <c r="H105" s="136"/>
      <c r="I105" s="136"/>
      <c r="J105" s="137"/>
    </row>
    <row r="106" spans="5:10" ht="12" customHeight="1">
      <c r="E106" s="135"/>
      <c r="F106" s="135"/>
      <c r="G106" s="135"/>
      <c r="H106" s="136"/>
      <c r="I106" s="136"/>
      <c r="J106" s="137"/>
    </row>
    <row r="107" spans="5:10" ht="12" customHeight="1">
      <c r="E107" s="135"/>
      <c r="F107" s="135"/>
      <c r="G107" s="135"/>
      <c r="H107" s="136"/>
      <c r="I107" s="136"/>
      <c r="J107" s="137"/>
    </row>
    <row r="108" spans="5:10" ht="12" customHeight="1">
      <c r="E108" s="135"/>
      <c r="F108" s="135"/>
      <c r="G108" s="135"/>
      <c r="H108" s="136"/>
      <c r="I108" s="136"/>
      <c r="J108" s="137"/>
    </row>
    <row r="109" spans="5:10" ht="12" customHeight="1">
      <c r="E109" s="135"/>
      <c r="F109" s="135"/>
      <c r="G109" s="135"/>
      <c r="H109" s="136"/>
      <c r="I109" s="136"/>
      <c r="J109" s="137"/>
    </row>
    <row r="110" spans="5:10" ht="12" customHeight="1">
      <c r="E110" s="135"/>
      <c r="F110" s="135"/>
      <c r="G110" s="135"/>
      <c r="H110" s="136"/>
      <c r="I110" s="136"/>
      <c r="J110" s="137"/>
    </row>
    <row r="111" spans="5:10" ht="12" customHeight="1">
      <c r="E111" s="135"/>
      <c r="F111" s="135"/>
      <c r="G111" s="135"/>
      <c r="H111" s="136"/>
      <c r="I111" s="136"/>
      <c r="J111" s="137"/>
    </row>
    <row r="112" spans="5:10" ht="12" customHeight="1">
      <c r="E112" s="135"/>
      <c r="F112" s="135"/>
      <c r="G112" s="135"/>
      <c r="H112" s="136"/>
      <c r="I112" s="136"/>
      <c r="J112" s="137"/>
    </row>
    <row r="113" spans="5:10" ht="12" customHeight="1">
      <c r="E113" s="135"/>
      <c r="F113" s="135"/>
      <c r="G113" s="135"/>
      <c r="H113" s="136"/>
      <c r="I113" s="136"/>
      <c r="J113" s="137"/>
    </row>
    <row r="114" spans="5:10" ht="12" customHeight="1">
      <c r="E114" s="135"/>
      <c r="F114" s="135"/>
      <c r="G114" s="135"/>
      <c r="H114" s="136"/>
      <c r="I114" s="136"/>
      <c r="J114" s="137"/>
    </row>
    <row r="115" spans="5:10" ht="12" customHeight="1">
      <c r="E115" s="135"/>
      <c r="F115" s="135"/>
      <c r="G115" s="135"/>
      <c r="H115" s="136"/>
      <c r="I115" s="136"/>
      <c r="J115" s="137"/>
    </row>
    <row r="116" spans="5:10" ht="12" customHeight="1">
      <c r="E116" s="135"/>
      <c r="F116" s="135"/>
      <c r="G116" s="135"/>
      <c r="H116" s="136"/>
      <c r="I116" s="136"/>
      <c r="J116" s="137"/>
    </row>
    <row r="117" spans="5:10" ht="12" customHeight="1">
      <c r="E117" s="135"/>
      <c r="F117" s="135"/>
      <c r="G117" s="135"/>
      <c r="H117" s="136"/>
      <c r="I117" s="136"/>
      <c r="J117" s="137"/>
    </row>
    <row r="118" spans="5:10" ht="12" customHeight="1">
      <c r="E118" s="135"/>
      <c r="F118" s="135"/>
      <c r="G118" s="135"/>
      <c r="H118" s="136"/>
      <c r="I118" s="136"/>
      <c r="J118" s="137"/>
    </row>
    <row r="119" spans="5:10" ht="12" customHeight="1">
      <c r="E119" s="135"/>
      <c r="F119" s="135"/>
      <c r="G119" s="135"/>
      <c r="H119" s="136"/>
      <c r="I119" s="136"/>
      <c r="J119" s="137"/>
    </row>
    <row r="120" spans="5:10" ht="12" customHeight="1">
      <c r="E120" s="135"/>
      <c r="F120" s="135"/>
      <c r="G120" s="135"/>
      <c r="H120" s="136"/>
      <c r="I120" s="136"/>
      <c r="J120" s="137"/>
    </row>
    <row r="121" spans="5:10" ht="12" customHeight="1">
      <c r="E121" s="135"/>
      <c r="F121" s="135"/>
      <c r="G121" s="135"/>
      <c r="H121" s="136"/>
      <c r="I121" s="136"/>
      <c r="J121" s="137"/>
    </row>
    <row r="122" spans="5:10" ht="12" customHeight="1">
      <c r="E122" s="135"/>
      <c r="F122" s="135"/>
      <c r="G122" s="135"/>
      <c r="H122" s="136"/>
      <c r="I122" s="136"/>
      <c r="J122" s="137"/>
    </row>
    <row r="123" spans="5:10" ht="12" customHeight="1">
      <c r="E123" s="135"/>
      <c r="F123" s="135"/>
      <c r="G123" s="135"/>
      <c r="H123" s="136"/>
      <c r="I123" s="136"/>
      <c r="J123" s="137"/>
    </row>
    <row r="124" spans="5:10" ht="12" customHeight="1">
      <c r="E124" s="135"/>
      <c r="F124" s="135"/>
      <c r="G124" s="135"/>
      <c r="H124" s="136"/>
      <c r="I124" s="136"/>
      <c r="J124" s="137"/>
    </row>
    <row r="125" spans="5:10" ht="12" customHeight="1">
      <c r="E125" s="135"/>
      <c r="F125" s="135"/>
      <c r="G125" s="135"/>
      <c r="H125" s="136"/>
      <c r="I125" s="136"/>
      <c r="J125" s="137"/>
    </row>
  </sheetData>
  <mergeCells count="3">
    <mergeCell ref="A10:I10"/>
    <mergeCell ref="A12:I12"/>
    <mergeCell ref="A14:I14"/>
  </mergeCells>
  <phoneticPr fontId="2" type="noConversion"/>
  <pageMargins left="0.74803149606299213" right="0.74803149606299213" top="0.95" bottom="0.78740157480314965" header="0.51181102362204722" footer="0.51181102362204722"/>
  <pageSetup paperSize="9" fitToHeight="3" orientation="landscape" r:id="rId1"/>
  <headerFooter alignWithMargins="0"/>
  <legacyDrawingHF r:id="rId2"/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39" enableFormatConditionsCalculation="0">
    <tabColor indexed="41"/>
    <pageSetUpPr fitToPage="1"/>
  </sheetPr>
  <dimension ref="A1:P127"/>
  <sheetViews>
    <sheetView view="pageBreakPreview" zoomScaleNormal="115" workbookViewId="0">
      <selection activeCell="A2" sqref="A2"/>
    </sheetView>
  </sheetViews>
  <sheetFormatPr defaultRowHeight="12" customHeight="1"/>
  <cols>
    <col min="1" max="1" width="6.6640625" style="134" customWidth="1"/>
    <col min="2" max="2" width="3.88671875" style="134" customWidth="1"/>
    <col min="3" max="3" width="5.5546875" style="134" customWidth="1"/>
    <col min="4" max="4" width="44.44140625" style="130" customWidth="1"/>
    <col min="5" max="7" width="7.77734375" style="130" customWidth="1"/>
    <col min="8" max="9" width="7.77734375" style="131" customWidth="1"/>
    <col min="10" max="10" width="7.77734375" style="138" customWidth="1"/>
    <col min="11" max="11" width="5" style="125" customWidth="1"/>
    <col min="12" max="16384" width="8.88671875" style="125"/>
  </cols>
  <sheetData>
    <row r="1" spans="1:13" s="122" customFormat="1" ht="30" customHeight="1" thickBot="1">
      <c r="A1" s="281" t="s">
        <v>629</v>
      </c>
      <c r="B1" s="116"/>
      <c r="C1" s="116"/>
      <c r="D1" s="140"/>
      <c r="E1" s="116"/>
      <c r="F1" s="116"/>
      <c r="G1" s="116"/>
      <c r="H1" s="117"/>
      <c r="I1" s="117"/>
      <c r="J1" s="117"/>
      <c r="K1" s="120"/>
      <c r="L1" s="121"/>
      <c r="M1" s="121"/>
    </row>
    <row r="2" spans="1:13" s="170" customFormat="1" ht="39.950000000000003" customHeight="1">
      <c r="A2" s="369" t="s">
        <v>225</v>
      </c>
      <c r="B2" s="363" t="s">
        <v>189</v>
      </c>
      <c r="C2" s="363" t="s">
        <v>246</v>
      </c>
      <c r="D2" s="363" t="s">
        <v>226</v>
      </c>
      <c r="E2" s="364" t="s">
        <v>227</v>
      </c>
      <c r="F2" s="365" t="s">
        <v>228</v>
      </c>
      <c r="G2" s="366" t="s">
        <v>205</v>
      </c>
      <c r="H2" s="366" t="s">
        <v>203</v>
      </c>
      <c r="I2" s="366" t="s">
        <v>204</v>
      </c>
      <c r="J2" s="367" t="s">
        <v>229</v>
      </c>
      <c r="K2" s="368" t="s">
        <v>190</v>
      </c>
    </row>
    <row r="3" spans="1:13" s="220" customFormat="1" ht="30" customHeight="1">
      <c r="A3" s="497" t="s">
        <v>462</v>
      </c>
      <c r="B3" s="212">
        <v>1</v>
      </c>
      <c r="C3" s="212">
        <v>453</v>
      </c>
      <c r="D3" s="454" t="s">
        <v>510</v>
      </c>
      <c r="E3" s="213">
        <v>1</v>
      </c>
      <c r="F3" s="214">
        <v>350</v>
      </c>
      <c r="G3" s="215">
        <v>1</v>
      </c>
      <c r="H3" s="216">
        <f t="shared" ref="H3:H11" si="0">IF(F3&gt;=2000,1,IF(F3&gt;=1800,0.9,IF(F3&gt;=1600,0.8,IF(F3&gt;=1400,0.7,IF(F3&gt;=1200,0.6,0)))))</f>
        <v>0</v>
      </c>
      <c r="I3" s="217">
        <f t="shared" ref="I3:I11" si="1">IF(G3&gt;=5,1,IF(G3&gt;=4,0.9,IF(G3&gt;=3,0.8,IF(G3&gt;=2,0.7,IF(G3&gt;=1,0.6,0)))))</f>
        <v>0.6</v>
      </c>
      <c r="J3" s="218">
        <f>배점기준!$E$89*MAX(H3,I3)*E3</f>
        <v>0.6</v>
      </c>
      <c r="K3" s="219"/>
    </row>
    <row r="4" spans="1:13" s="220" customFormat="1" ht="30" customHeight="1">
      <c r="A4" s="497" t="s">
        <v>462</v>
      </c>
      <c r="B4" s="212">
        <v>2</v>
      </c>
      <c r="C4" s="212">
        <v>461</v>
      </c>
      <c r="D4" s="454" t="s">
        <v>511</v>
      </c>
      <c r="E4" s="213">
        <v>1</v>
      </c>
      <c r="F4" s="214">
        <v>330</v>
      </c>
      <c r="G4" s="215">
        <v>1</v>
      </c>
      <c r="H4" s="216">
        <f t="shared" si="0"/>
        <v>0</v>
      </c>
      <c r="I4" s="217">
        <f t="shared" si="1"/>
        <v>0.6</v>
      </c>
      <c r="J4" s="218">
        <f>배점기준!$E$89*MAX(H4,I4)*E4</f>
        <v>0.6</v>
      </c>
      <c r="K4" s="219"/>
    </row>
    <row r="5" spans="1:13" s="185" customFormat="1" ht="30" customHeight="1">
      <c r="A5" s="497" t="s">
        <v>462</v>
      </c>
      <c r="B5" s="212">
        <v>4</v>
      </c>
      <c r="C5" s="212">
        <v>513</v>
      </c>
      <c r="D5" s="454" t="s">
        <v>512</v>
      </c>
      <c r="E5" s="213">
        <v>1</v>
      </c>
      <c r="F5" s="214">
        <v>920</v>
      </c>
      <c r="G5" s="215">
        <v>1</v>
      </c>
      <c r="H5" s="216">
        <f t="shared" si="0"/>
        <v>0</v>
      </c>
      <c r="I5" s="217">
        <f t="shared" si="1"/>
        <v>0.6</v>
      </c>
      <c r="J5" s="218">
        <f>배점기준!$E$89*MAX(H5,I5)*E5</f>
        <v>0.6</v>
      </c>
      <c r="K5" s="219"/>
    </row>
    <row r="6" spans="1:13" s="220" customFormat="1" ht="30" customHeight="1">
      <c r="A6" s="497" t="s">
        <v>462</v>
      </c>
      <c r="B6" s="212">
        <v>5</v>
      </c>
      <c r="C6" s="212">
        <v>517</v>
      </c>
      <c r="D6" s="454" t="s">
        <v>513</v>
      </c>
      <c r="E6" s="213">
        <v>1</v>
      </c>
      <c r="F6" s="214">
        <v>2264</v>
      </c>
      <c r="G6" s="215">
        <v>3</v>
      </c>
      <c r="H6" s="216">
        <f>IF(F6&gt;=2000,1,IF(F6&gt;=1800,0.9,IF(F6&gt;=1600,0.8,IF(F6&gt;=1400,0.7,IF(F6&gt;=1200,0.6,0)))))</f>
        <v>1</v>
      </c>
      <c r="I6" s="217">
        <f>IF(G6&gt;=5,1,IF(G6&gt;=4,0.9,IF(G6&gt;=3,0.8,IF(G6&gt;=2,0.7,IF(G6&gt;=1,0.6,0)))))</f>
        <v>0.8</v>
      </c>
      <c r="J6" s="218">
        <f>배점기준!$E$89*MAX(H6,I6)*E6</f>
        <v>1</v>
      </c>
      <c r="K6" s="219"/>
    </row>
    <row r="7" spans="1:13" s="220" customFormat="1" ht="30" customHeight="1">
      <c r="A7" s="497" t="s">
        <v>462</v>
      </c>
      <c r="B7" s="212">
        <v>6</v>
      </c>
      <c r="C7" s="212">
        <v>518</v>
      </c>
      <c r="D7" s="454" t="s">
        <v>514</v>
      </c>
      <c r="E7" s="213">
        <v>1</v>
      </c>
      <c r="F7" s="214">
        <v>455</v>
      </c>
      <c r="G7" s="215">
        <v>1</v>
      </c>
      <c r="H7" s="216">
        <f t="shared" si="0"/>
        <v>0</v>
      </c>
      <c r="I7" s="217">
        <f t="shared" si="1"/>
        <v>0.6</v>
      </c>
      <c r="J7" s="218">
        <f>배점기준!$E$89*MAX(H7,I7)*E7</f>
        <v>0.6</v>
      </c>
      <c r="K7" s="219"/>
    </row>
    <row r="8" spans="1:13" s="185" customFormat="1" ht="30" customHeight="1">
      <c r="A8" s="497" t="s">
        <v>462</v>
      </c>
      <c r="B8" s="212">
        <v>7</v>
      </c>
      <c r="C8" s="212">
        <v>553</v>
      </c>
      <c r="D8" s="454" t="s">
        <v>515</v>
      </c>
      <c r="E8" s="213">
        <v>1</v>
      </c>
      <c r="F8" s="214">
        <v>22</v>
      </c>
      <c r="G8" s="215">
        <v>1</v>
      </c>
      <c r="H8" s="216">
        <f t="shared" si="0"/>
        <v>0</v>
      </c>
      <c r="I8" s="217">
        <f t="shared" si="1"/>
        <v>0.6</v>
      </c>
      <c r="J8" s="218">
        <f>배점기준!$E$89*MAX(H8,I8)*E8</f>
        <v>0.6</v>
      </c>
      <c r="K8" s="219"/>
    </row>
    <row r="9" spans="1:13" s="185" customFormat="1" ht="30" customHeight="1">
      <c r="A9" s="513" t="s">
        <v>462</v>
      </c>
      <c r="B9" s="488">
        <v>8</v>
      </c>
      <c r="C9" s="488">
        <v>561</v>
      </c>
      <c r="D9" s="452" t="s">
        <v>516</v>
      </c>
      <c r="E9" s="490">
        <v>1</v>
      </c>
      <c r="F9" s="491">
        <v>1396</v>
      </c>
      <c r="G9" s="492">
        <v>2</v>
      </c>
      <c r="H9" s="493">
        <f t="shared" si="0"/>
        <v>0.6</v>
      </c>
      <c r="I9" s="494">
        <f t="shared" si="1"/>
        <v>0.7</v>
      </c>
      <c r="J9" s="495">
        <f>배점기준!$E$89*MAX(H9,I9)*E9</f>
        <v>0.7</v>
      </c>
      <c r="K9" s="496"/>
    </row>
    <row r="10" spans="1:13" s="185" customFormat="1" ht="30" customHeight="1">
      <c r="A10" s="497" t="s">
        <v>462</v>
      </c>
      <c r="B10" s="212">
        <v>9</v>
      </c>
      <c r="C10" s="212">
        <v>582</v>
      </c>
      <c r="D10" s="454" t="s">
        <v>517</v>
      </c>
      <c r="E10" s="213">
        <v>1</v>
      </c>
      <c r="F10" s="214">
        <v>558</v>
      </c>
      <c r="G10" s="215">
        <v>1</v>
      </c>
      <c r="H10" s="216">
        <f>IF(F10&gt;=2000,1,IF(F10&gt;=1800,0.9,IF(F10&gt;=1600,0.8,IF(F10&gt;=1400,0.7,IF(F10&gt;=1200,0.6,0)))))</f>
        <v>0</v>
      </c>
      <c r="I10" s="217">
        <f t="shared" si="1"/>
        <v>0.6</v>
      </c>
      <c r="J10" s="218">
        <f>배점기준!$E$89*MAX(H10,I10)*E10</f>
        <v>0.6</v>
      </c>
      <c r="K10" s="219"/>
    </row>
    <row r="11" spans="1:13" s="185" customFormat="1" ht="30" customHeight="1">
      <c r="A11" s="497" t="s">
        <v>462</v>
      </c>
      <c r="B11" s="212">
        <v>10</v>
      </c>
      <c r="C11" s="212">
        <v>597</v>
      </c>
      <c r="D11" s="454" t="s">
        <v>518</v>
      </c>
      <c r="E11" s="213">
        <v>1</v>
      </c>
      <c r="F11" s="214">
        <v>9</v>
      </c>
      <c r="G11" s="215">
        <v>1</v>
      </c>
      <c r="H11" s="216">
        <f t="shared" si="0"/>
        <v>0</v>
      </c>
      <c r="I11" s="217">
        <f t="shared" si="1"/>
        <v>0.6</v>
      </c>
      <c r="J11" s="218">
        <f>배점기준!$E$89*MAX(H11,I11)*E11</f>
        <v>0.6</v>
      </c>
      <c r="K11" s="219"/>
    </row>
    <row r="12" spans="1:13" s="220" customFormat="1" ht="24.95" customHeight="1">
      <c r="A12" s="956" t="s">
        <v>198</v>
      </c>
      <c r="B12" s="957"/>
      <c r="C12" s="957"/>
      <c r="D12" s="957"/>
      <c r="E12" s="957"/>
      <c r="F12" s="957"/>
      <c r="G12" s="957"/>
      <c r="H12" s="957"/>
      <c r="I12" s="958"/>
      <c r="J12" s="436">
        <f>SUM(J3:J11)</f>
        <v>5.8999999999999995</v>
      </c>
      <c r="K12" s="219"/>
    </row>
    <row r="13" spans="1:13" s="220" customFormat="1" ht="30" customHeight="1">
      <c r="A13" s="497" t="s">
        <v>231</v>
      </c>
      <c r="B13" s="212"/>
      <c r="C13" s="212"/>
      <c r="D13" s="212"/>
      <c r="E13" s="213"/>
      <c r="F13" s="214"/>
      <c r="G13" s="214"/>
      <c r="H13" s="216"/>
      <c r="I13" s="217"/>
      <c r="J13" s="218"/>
      <c r="K13" s="219"/>
    </row>
    <row r="14" spans="1:13" s="220" customFormat="1" ht="24.95" customHeight="1">
      <c r="A14" s="954" t="s">
        <v>232</v>
      </c>
      <c r="B14" s="955"/>
      <c r="C14" s="955"/>
      <c r="D14" s="955"/>
      <c r="E14" s="955"/>
      <c r="F14" s="955"/>
      <c r="G14" s="955"/>
      <c r="H14" s="955"/>
      <c r="I14" s="955"/>
      <c r="J14" s="436">
        <f>SUM(J13:J13)</f>
        <v>0</v>
      </c>
      <c r="K14" s="219"/>
    </row>
    <row r="15" spans="1:13" s="220" customFormat="1" ht="30" customHeight="1">
      <c r="A15" s="498" t="s">
        <v>594</v>
      </c>
      <c r="B15" s="212"/>
      <c r="C15" s="212"/>
      <c r="D15" s="212"/>
      <c r="E15" s="213"/>
      <c r="F15" s="214"/>
      <c r="G15" s="214"/>
      <c r="H15" s="216"/>
      <c r="I15" s="217"/>
      <c r="J15" s="218"/>
      <c r="K15" s="219"/>
    </row>
    <row r="16" spans="1:13" s="220" customFormat="1" ht="24.95" customHeight="1" thickBot="1">
      <c r="A16" s="952" t="s">
        <v>233</v>
      </c>
      <c r="B16" s="953"/>
      <c r="C16" s="953"/>
      <c r="D16" s="953"/>
      <c r="E16" s="953"/>
      <c r="F16" s="953"/>
      <c r="G16" s="953"/>
      <c r="H16" s="953"/>
      <c r="I16" s="953"/>
      <c r="J16" s="437">
        <f>SUM(J15:J15)</f>
        <v>0</v>
      </c>
      <c r="K16" s="221"/>
    </row>
    <row r="17" spans="1:16" s="185" customFormat="1" ht="15" customHeight="1">
      <c r="A17" s="222"/>
      <c r="B17" s="222"/>
      <c r="C17" s="238"/>
      <c r="D17" s="223"/>
      <c r="E17" s="223"/>
      <c r="F17" s="223"/>
      <c r="G17" s="223"/>
      <c r="H17" s="224"/>
      <c r="I17" s="224"/>
      <c r="J17" s="224"/>
    </row>
    <row r="18" spans="1:16" s="185" customFormat="1" ht="15" customHeight="1">
      <c r="A18" s="225"/>
      <c r="B18" s="225"/>
      <c r="C18" s="236"/>
      <c r="D18" s="226"/>
      <c r="E18" s="226"/>
      <c r="F18" s="226"/>
      <c r="G18" s="226"/>
      <c r="H18" s="227"/>
      <c r="I18" s="227"/>
      <c r="J18" s="227"/>
    </row>
    <row r="19" spans="1:16" ht="15" customHeight="1">
      <c r="A19" s="129"/>
      <c r="B19" s="129"/>
      <c r="C19" s="237"/>
      <c r="J19" s="131"/>
    </row>
    <row r="20" spans="1:16" ht="15" customHeight="1">
      <c r="A20" s="129"/>
      <c r="B20" s="129"/>
      <c r="C20" s="237"/>
      <c r="J20" s="131"/>
    </row>
    <row r="21" spans="1:16" ht="15" customHeight="1">
      <c r="A21" s="129"/>
      <c r="B21" s="129"/>
      <c r="C21" s="237"/>
      <c r="J21" s="131"/>
      <c r="P21" s="471" t="e">
        <f>기술투자!#REF!</f>
        <v>#REF!</v>
      </c>
    </row>
    <row r="22" spans="1:16" ht="15" customHeight="1">
      <c r="A22" s="129"/>
      <c r="B22" s="129"/>
      <c r="C22" s="237"/>
      <c r="J22" s="131"/>
    </row>
    <row r="23" spans="1:16" ht="15" customHeight="1">
      <c r="E23" s="135"/>
      <c r="F23" s="135"/>
      <c r="G23" s="135"/>
      <c r="H23" s="136"/>
      <c r="I23" s="136"/>
      <c r="J23" s="137"/>
    </row>
    <row r="24" spans="1:16" ht="15" customHeight="1">
      <c r="E24" s="135"/>
      <c r="F24" s="135"/>
      <c r="G24" s="135"/>
      <c r="H24" s="136"/>
      <c r="I24" s="136"/>
      <c r="J24" s="137"/>
    </row>
    <row r="25" spans="1:16" ht="15" customHeight="1">
      <c r="E25" s="135"/>
      <c r="F25" s="135"/>
      <c r="G25" s="135"/>
      <c r="H25" s="136"/>
      <c r="I25" s="136"/>
      <c r="J25" s="137"/>
    </row>
    <row r="26" spans="1:16" ht="15" customHeight="1">
      <c r="E26" s="135"/>
      <c r="F26" s="135"/>
      <c r="G26" s="135"/>
      <c r="H26" s="136"/>
      <c r="I26" s="136"/>
      <c r="J26" s="137"/>
    </row>
    <row r="27" spans="1:16" ht="15" customHeight="1">
      <c r="E27" s="135"/>
      <c r="F27" s="135"/>
      <c r="G27" s="135"/>
      <c r="H27" s="136"/>
      <c r="I27" s="136"/>
      <c r="J27" s="137"/>
    </row>
    <row r="28" spans="1:16" ht="12" customHeight="1">
      <c r="E28" s="135"/>
      <c r="F28" s="135"/>
      <c r="G28" s="135"/>
      <c r="H28" s="136"/>
      <c r="I28" s="136"/>
      <c r="J28" s="137"/>
    </row>
    <row r="29" spans="1:16" ht="12" customHeight="1">
      <c r="E29" s="135"/>
      <c r="F29" s="135"/>
      <c r="G29" s="135"/>
      <c r="H29" s="136"/>
      <c r="I29" s="136"/>
      <c r="J29" s="137"/>
    </row>
    <row r="30" spans="1:16" ht="12" customHeight="1">
      <c r="E30" s="135"/>
      <c r="F30" s="135"/>
      <c r="G30" s="135"/>
      <c r="H30" s="136"/>
      <c r="I30" s="136"/>
      <c r="J30" s="137"/>
    </row>
    <row r="31" spans="1:16" ht="12" customHeight="1">
      <c r="E31" s="135"/>
      <c r="F31" s="135"/>
      <c r="G31" s="135"/>
      <c r="H31" s="136"/>
      <c r="I31" s="136"/>
      <c r="J31" s="137"/>
    </row>
    <row r="32" spans="1:16" ht="12" customHeight="1">
      <c r="E32" s="135"/>
      <c r="F32" s="135"/>
      <c r="G32" s="135"/>
      <c r="H32" s="136"/>
      <c r="I32" s="136"/>
      <c r="J32" s="137"/>
    </row>
    <row r="33" spans="5:10" ht="12" customHeight="1">
      <c r="E33" s="135"/>
      <c r="F33" s="135"/>
      <c r="G33" s="135"/>
      <c r="H33" s="136"/>
      <c r="I33" s="136"/>
      <c r="J33" s="137"/>
    </row>
    <row r="34" spans="5:10" ht="12" customHeight="1">
      <c r="E34" s="135"/>
      <c r="F34" s="135"/>
      <c r="G34" s="135"/>
      <c r="H34" s="136"/>
      <c r="I34" s="136"/>
      <c r="J34" s="137"/>
    </row>
    <row r="35" spans="5:10" ht="12" customHeight="1">
      <c r="E35" s="135"/>
      <c r="F35" s="135"/>
      <c r="G35" s="135"/>
      <c r="H35" s="136"/>
      <c r="I35" s="136"/>
      <c r="J35" s="137"/>
    </row>
    <row r="36" spans="5:10" ht="12" customHeight="1">
      <c r="E36" s="135"/>
      <c r="F36" s="135"/>
      <c r="G36" s="135"/>
      <c r="H36" s="136"/>
      <c r="I36" s="136"/>
      <c r="J36" s="137"/>
    </row>
    <row r="37" spans="5:10" ht="12" customHeight="1">
      <c r="E37" s="135"/>
      <c r="F37" s="135"/>
      <c r="G37" s="135"/>
      <c r="H37" s="136"/>
      <c r="I37" s="136"/>
      <c r="J37" s="137"/>
    </row>
    <row r="38" spans="5:10" ht="12" customHeight="1">
      <c r="E38" s="135"/>
      <c r="F38" s="135"/>
      <c r="G38" s="135"/>
      <c r="H38" s="136"/>
      <c r="I38" s="136"/>
      <c r="J38" s="137"/>
    </row>
    <row r="39" spans="5:10" ht="12" customHeight="1">
      <c r="E39" s="135"/>
      <c r="F39" s="135"/>
      <c r="G39" s="135"/>
      <c r="H39" s="136"/>
      <c r="I39" s="136"/>
      <c r="J39" s="137"/>
    </row>
    <row r="40" spans="5:10" ht="12" customHeight="1">
      <c r="E40" s="135"/>
      <c r="F40" s="135"/>
      <c r="G40" s="135"/>
      <c r="H40" s="136"/>
      <c r="I40" s="136"/>
      <c r="J40" s="137"/>
    </row>
    <row r="41" spans="5:10" ht="12" customHeight="1">
      <c r="E41" s="135"/>
      <c r="F41" s="135"/>
      <c r="G41" s="135"/>
      <c r="H41" s="136"/>
      <c r="I41" s="136"/>
      <c r="J41" s="137"/>
    </row>
    <row r="42" spans="5:10" ht="12" customHeight="1">
      <c r="E42" s="135"/>
      <c r="F42" s="135"/>
      <c r="G42" s="135"/>
      <c r="H42" s="136"/>
      <c r="I42" s="136"/>
      <c r="J42" s="137"/>
    </row>
    <row r="43" spans="5:10" ht="12" customHeight="1">
      <c r="E43" s="135"/>
      <c r="F43" s="135"/>
      <c r="G43" s="135"/>
      <c r="H43" s="136"/>
      <c r="I43" s="136"/>
      <c r="J43" s="137"/>
    </row>
    <row r="44" spans="5:10" ht="12" customHeight="1">
      <c r="E44" s="135"/>
      <c r="F44" s="135"/>
      <c r="G44" s="135"/>
      <c r="H44" s="136"/>
      <c r="I44" s="136"/>
      <c r="J44" s="137"/>
    </row>
    <row r="45" spans="5:10" ht="12" customHeight="1">
      <c r="E45" s="135"/>
      <c r="F45" s="135"/>
      <c r="G45" s="135"/>
      <c r="H45" s="136"/>
      <c r="I45" s="136"/>
      <c r="J45" s="137"/>
    </row>
    <row r="46" spans="5:10" ht="12" customHeight="1">
      <c r="E46" s="135"/>
      <c r="F46" s="135"/>
      <c r="G46" s="135"/>
      <c r="H46" s="136"/>
      <c r="I46" s="136"/>
      <c r="J46" s="137"/>
    </row>
    <row r="47" spans="5:10" ht="12" customHeight="1">
      <c r="E47" s="135"/>
      <c r="F47" s="135"/>
      <c r="G47" s="135"/>
      <c r="H47" s="136"/>
      <c r="I47" s="136"/>
      <c r="J47" s="137"/>
    </row>
    <row r="48" spans="5:10" ht="12" customHeight="1">
      <c r="E48" s="135"/>
      <c r="F48" s="135"/>
      <c r="G48" s="135"/>
      <c r="H48" s="136"/>
      <c r="I48" s="136"/>
      <c r="J48" s="137"/>
    </row>
    <row r="49" spans="5:10" ht="12" customHeight="1">
      <c r="E49" s="135"/>
      <c r="F49" s="135"/>
      <c r="G49" s="135"/>
      <c r="H49" s="136"/>
      <c r="I49" s="136"/>
      <c r="J49" s="137"/>
    </row>
    <row r="50" spans="5:10" ht="12" customHeight="1">
      <c r="E50" s="135"/>
      <c r="F50" s="135"/>
      <c r="G50" s="135"/>
      <c r="H50" s="136"/>
      <c r="I50" s="136"/>
      <c r="J50" s="137"/>
    </row>
    <row r="51" spans="5:10" ht="12" customHeight="1">
      <c r="E51" s="135"/>
      <c r="F51" s="135"/>
      <c r="G51" s="135"/>
      <c r="H51" s="136"/>
      <c r="I51" s="136"/>
      <c r="J51" s="137"/>
    </row>
    <row r="52" spans="5:10" ht="12" customHeight="1">
      <c r="E52" s="135"/>
      <c r="F52" s="135"/>
      <c r="G52" s="135"/>
      <c r="H52" s="136"/>
      <c r="I52" s="136"/>
      <c r="J52" s="137"/>
    </row>
    <row r="53" spans="5:10" ht="12" customHeight="1">
      <c r="E53" s="135"/>
      <c r="F53" s="135"/>
      <c r="G53" s="135"/>
      <c r="H53" s="136"/>
      <c r="I53" s="136"/>
      <c r="J53" s="137"/>
    </row>
    <row r="54" spans="5:10" ht="12" customHeight="1">
      <c r="E54" s="135"/>
      <c r="F54" s="135"/>
      <c r="G54" s="135"/>
      <c r="H54" s="136"/>
      <c r="I54" s="136"/>
      <c r="J54" s="137"/>
    </row>
    <row r="55" spans="5:10" ht="12" customHeight="1">
      <c r="E55" s="135"/>
      <c r="F55" s="135"/>
      <c r="G55" s="135"/>
      <c r="H55" s="136"/>
      <c r="I55" s="136"/>
      <c r="J55" s="137"/>
    </row>
    <row r="56" spans="5:10" ht="12" customHeight="1">
      <c r="E56" s="135"/>
      <c r="F56" s="135"/>
      <c r="G56" s="135"/>
      <c r="H56" s="136"/>
      <c r="I56" s="136"/>
      <c r="J56" s="137"/>
    </row>
    <row r="57" spans="5:10" ht="12" customHeight="1">
      <c r="E57" s="135"/>
      <c r="F57" s="135"/>
      <c r="G57" s="135"/>
      <c r="H57" s="136"/>
      <c r="I57" s="136"/>
      <c r="J57" s="137"/>
    </row>
    <row r="58" spans="5:10" ht="12" customHeight="1">
      <c r="E58" s="135"/>
      <c r="F58" s="135"/>
      <c r="G58" s="135"/>
      <c r="H58" s="136"/>
      <c r="I58" s="136"/>
      <c r="J58" s="137"/>
    </row>
    <row r="59" spans="5:10" ht="12" customHeight="1">
      <c r="E59" s="135"/>
      <c r="F59" s="135"/>
      <c r="G59" s="135"/>
      <c r="H59" s="136"/>
      <c r="I59" s="136"/>
      <c r="J59" s="137"/>
    </row>
    <row r="60" spans="5:10" ht="12" customHeight="1">
      <c r="E60" s="135"/>
      <c r="F60" s="135"/>
      <c r="G60" s="135"/>
      <c r="H60" s="136"/>
      <c r="I60" s="136"/>
      <c r="J60" s="137"/>
    </row>
    <row r="61" spans="5:10" ht="12" customHeight="1">
      <c r="E61" s="135"/>
      <c r="F61" s="135"/>
      <c r="G61" s="135"/>
      <c r="H61" s="136"/>
      <c r="I61" s="136"/>
      <c r="J61" s="137"/>
    </row>
    <row r="62" spans="5:10" ht="12" customHeight="1">
      <c r="E62" s="135"/>
      <c r="F62" s="135"/>
      <c r="G62" s="135"/>
      <c r="H62" s="136"/>
      <c r="I62" s="136"/>
      <c r="J62" s="137"/>
    </row>
    <row r="63" spans="5:10" ht="12" customHeight="1">
      <c r="E63" s="135"/>
      <c r="F63" s="135"/>
      <c r="G63" s="135"/>
      <c r="H63" s="136"/>
      <c r="I63" s="136"/>
      <c r="J63" s="137"/>
    </row>
    <row r="64" spans="5:10" ht="12" customHeight="1">
      <c r="E64" s="135"/>
      <c r="F64" s="135"/>
      <c r="G64" s="135"/>
      <c r="H64" s="136"/>
      <c r="I64" s="136"/>
      <c r="J64" s="137"/>
    </row>
    <row r="65" spans="5:10" ht="12" customHeight="1">
      <c r="E65" s="135"/>
      <c r="F65" s="135"/>
      <c r="G65" s="135"/>
      <c r="H65" s="136"/>
      <c r="I65" s="136"/>
      <c r="J65" s="137"/>
    </row>
    <row r="66" spans="5:10" ht="12" customHeight="1">
      <c r="E66" s="135"/>
      <c r="F66" s="135"/>
      <c r="G66" s="135"/>
      <c r="H66" s="136"/>
      <c r="I66" s="136"/>
      <c r="J66" s="137"/>
    </row>
    <row r="67" spans="5:10" ht="12" customHeight="1">
      <c r="E67" s="135"/>
      <c r="F67" s="135"/>
      <c r="G67" s="135"/>
      <c r="H67" s="136"/>
      <c r="I67" s="136"/>
      <c r="J67" s="137"/>
    </row>
    <row r="68" spans="5:10" ht="12" customHeight="1">
      <c r="E68" s="135"/>
      <c r="F68" s="135"/>
      <c r="G68" s="135"/>
      <c r="H68" s="136"/>
      <c r="I68" s="136"/>
      <c r="J68" s="137"/>
    </row>
    <row r="69" spans="5:10" ht="12" customHeight="1">
      <c r="E69" s="135"/>
      <c r="F69" s="135"/>
      <c r="G69" s="135"/>
      <c r="H69" s="136"/>
      <c r="I69" s="136"/>
      <c r="J69" s="137"/>
    </row>
    <row r="70" spans="5:10" ht="12" customHeight="1">
      <c r="E70" s="135"/>
      <c r="F70" s="135"/>
      <c r="G70" s="135"/>
      <c r="H70" s="136"/>
      <c r="I70" s="136"/>
      <c r="J70" s="137"/>
    </row>
    <row r="71" spans="5:10" ht="12" customHeight="1">
      <c r="E71" s="135"/>
      <c r="F71" s="135"/>
      <c r="G71" s="135"/>
      <c r="H71" s="136"/>
      <c r="I71" s="136"/>
      <c r="J71" s="137"/>
    </row>
    <row r="72" spans="5:10" ht="12" customHeight="1">
      <c r="E72" s="135"/>
      <c r="F72" s="135"/>
      <c r="G72" s="135"/>
      <c r="H72" s="136"/>
      <c r="I72" s="136"/>
      <c r="J72" s="137"/>
    </row>
    <row r="73" spans="5:10" ht="12" customHeight="1">
      <c r="E73" s="135"/>
      <c r="F73" s="135"/>
      <c r="G73" s="135"/>
      <c r="H73" s="136"/>
      <c r="I73" s="136"/>
      <c r="J73" s="137"/>
    </row>
    <row r="74" spans="5:10" ht="12" customHeight="1">
      <c r="E74" s="135"/>
      <c r="F74" s="135"/>
      <c r="G74" s="135"/>
      <c r="H74" s="136"/>
      <c r="I74" s="136"/>
      <c r="J74" s="137"/>
    </row>
    <row r="75" spans="5:10" ht="12" customHeight="1">
      <c r="E75" s="135"/>
      <c r="F75" s="135"/>
      <c r="G75" s="135"/>
      <c r="H75" s="136"/>
      <c r="I75" s="136"/>
      <c r="J75" s="137"/>
    </row>
    <row r="76" spans="5:10" ht="12" customHeight="1">
      <c r="E76" s="135"/>
      <c r="F76" s="135"/>
      <c r="G76" s="135"/>
      <c r="H76" s="136"/>
      <c r="I76" s="136"/>
      <c r="J76" s="137"/>
    </row>
    <row r="77" spans="5:10" ht="12" customHeight="1">
      <c r="E77" s="135"/>
      <c r="F77" s="135"/>
      <c r="G77" s="135"/>
      <c r="H77" s="136"/>
      <c r="I77" s="136"/>
      <c r="J77" s="137"/>
    </row>
    <row r="78" spans="5:10" ht="12" customHeight="1">
      <c r="E78" s="135"/>
      <c r="F78" s="135"/>
      <c r="G78" s="135"/>
      <c r="H78" s="136"/>
      <c r="I78" s="136"/>
      <c r="J78" s="137"/>
    </row>
    <row r="79" spans="5:10" ht="12" customHeight="1">
      <c r="E79" s="135"/>
      <c r="F79" s="135"/>
      <c r="G79" s="135"/>
      <c r="H79" s="136"/>
      <c r="I79" s="136"/>
      <c r="J79" s="137"/>
    </row>
    <row r="80" spans="5:10" ht="12" customHeight="1">
      <c r="E80" s="135"/>
      <c r="F80" s="135"/>
      <c r="G80" s="135"/>
      <c r="H80" s="136"/>
      <c r="I80" s="136"/>
      <c r="J80" s="137"/>
    </row>
    <row r="81" spans="5:10" ht="12" customHeight="1">
      <c r="E81" s="135"/>
      <c r="F81" s="135"/>
      <c r="G81" s="135"/>
      <c r="H81" s="136"/>
      <c r="I81" s="136"/>
      <c r="J81" s="137"/>
    </row>
    <row r="82" spans="5:10" ht="12" customHeight="1">
      <c r="E82" s="135"/>
      <c r="F82" s="135"/>
      <c r="G82" s="135"/>
      <c r="H82" s="136"/>
      <c r="I82" s="136"/>
      <c r="J82" s="137"/>
    </row>
    <row r="83" spans="5:10" ht="12" customHeight="1">
      <c r="E83" s="135"/>
      <c r="F83" s="135"/>
      <c r="G83" s="135"/>
      <c r="H83" s="136"/>
      <c r="I83" s="136"/>
      <c r="J83" s="137"/>
    </row>
    <row r="84" spans="5:10" ht="12" customHeight="1">
      <c r="E84" s="135"/>
      <c r="F84" s="135"/>
      <c r="G84" s="135"/>
      <c r="H84" s="136"/>
      <c r="I84" s="136"/>
      <c r="J84" s="137"/>
    </row>
    <row r="85" spans="5:10" ht="12" customHeight="1">
      <c r="E85" s="135"/>
      <c r="F85" s="135"/>
      <c r="G85" s="135"/>
      <c r="H85" s="136"/>
      <c r="I85" s="136"/>
      <c r="J85" s="137"/>
    </row>
    <row r="86" spans="5:10" ht="12" customHeight="1">
      <c r="E86" s="135"/>
      <c r="F86" s="135"/>
      <c r="G86" s="135"/>
      <c r="H86" s="136"/>
      <c r="I86" s="136"/>
      <c r="J86" s="137"/>
    </row>
    <row r="87" spans="5:10" ht="12" customHeight="1">
      <c r="E87" s="135"/>
      <c r="F87" s="135"/>
      <c r="G87" s="135"/>
      <c r="H87" s="136"/>
      <c r="I87" s="136"/>
      <c r="J87" s="137"/>
    </row>
    <row r="88" spans="5:10" ht="12" customHeight="1">
      <c r="E88" s="135"/>
      <c r="F88" s="135"/>
      <c r="G88" s="135"/>
      <c r="H88" s="136"/>
      <c r="I88" s="136"/>
      <c r="J88" s="137"/>
    </row>
    <row r="89" spans="5:10" ht="12" customHeight="1">
      <c r="E89" s="135"/>
      <c r="F89" s="135"/>
      <c r="G89" s="135"/>
      <c r="H89" s="136"/>
      <c r="I89" s="136"/>
      <c r="J89" s="137"/>
    </row>
    <row r="90" spans="5:10" ht="12" customHeight="1">
      <c r="E90" s="135"/>
      <c r="F90" s="135"/>
      <c r="G90" s="135"/>
      <c r="H90" s="136"/>
      <c r="I90" s="136"/>
      <c r="J90" s="137"/>
    </row>
    <row r="91" spans="5:10" ht="12" customHeight="1">
      <c r="E91" s="135"/>
      <c r="F91" s="135"/>
      <c r="G91" s="135"/>
      <c r="H91" s="136"/>
      <c r="I91" s="136"/>
      <c r="J91" s="137"/>
    </row>
    <row r="92" spans="5:10" ht="12" customHeight="1">
      <c r="E92" s="135"/>
      <c r="F92" s="135"/>
      <c r="G92" s="135"/>
      <c r="H92" s="136"/>
      <c r="I92" s="136"/>
      <c r="J92" s="137"/>
    </row>
    <row r="93" spans="5:10" ht="12" customHeight="1">
      <c r="E93" s="135"/>
      <c r="F93" s="135"/>
      <c r="G93" s="135"/>
      <c r="H93" s="136"/>
      <c r="I93" s="136"/>
      <c r="J93" s="137"/>
    </row>
    <row r="94" spans="5:10" ht="12" customHeight="1">
      <c r="E94" s="135"/>
      <c r="F94" s="135"/>
      <c r="G94" s="135"/>
      <c r="H94" s="136"/>
      <c r="I94" s="136"/>
      <c r="J94" s="137"/>
    </row>
    <row r="95" spans="5:10" ht="12" customHeight="1">
      <c r="E95" s="135"/>
      <c r="F95" s="135"/>
      <c r="G95" s="135"/>
      <c r="H95" s="136"/>
      <c r="I95" s="136"/>
      <c r="J95" s="137"/>
    </row>
    <row r="96" spans="5:10" ht="12" customHeight="1">
      <c r="E96" s="135"/>
      <c r="F96" s="135"/>
      <c r="G96" s="135"/>
      <c r="H96" s="136"/>
      <c r="I96" s="136"/>
      <c r="J96" s="137"/>
    </row>
    <row r="97" spans="5:10" ht="12" customHeight="1">
      <c r="E97" s="135"/>
      <c r="F97" s="135"/>
      <c r="G97" s="135"/>
      <c r="H97" s="136"/>
      <c r="I97" s="136"/>
      <c r="J97" s="137"/>
    </row>
    <row r="98" spans="5:10" ht="12" customHeight="1">
      <c r="E98" s="135"/>
      <c r="F98" s="135"/>
      <c r="G98" s="135"/>
      <c r="H98" s="136"/>
      <c r="I98" s="136"/>
      <c r="J98" s="137"/>
    </row>
    <row r="99" spans="5:10" ht="12" customHeight="1">
      <c r="E99" s="135"/>
      <c r="F99" s="135"/>
      <c r="G99" s="135"/>
      <c r="H99" s="136"/>
      <c r="I99" s="136"/>
      <c r="J99" s="137"/>
    </row>
    <row r="100" spans="5:10" ht="12" customHeight="1">
      <c r="E100" s="135"/>
      <c r="F100" s="135"/>
      <c r="G100" s="135"/>
      <c r="H100" s="136"/>
      <c r="I100" s="136"/>
      <c r="J100" s="137"/>
    </row>
    <row r="101" spans="5:10" ht="12" customHeight="1">
      <c r="E101" s="135"/>
      <c r="F101" s="135"/>
      <c r="G101" s="135"/>
      <c r="H101" s="136"/>
      <c r="I101" s="136"/>
      <c r="J101" s="137"/>
    </row>
    <row r="102" spans="5:10" ht="12" customHeight="1">
      <c r="E102" s="135"/>
      <c r="F102" s="135"/>
      <c r="G102" s="135"/>
      <c r="H102" s="136"/>
      <c r="I102" s="136"/>
      <c r="J102" s="137"/>
    </row>
    <row r="103" spans="5:10" ht="12" customHeight="1">
      <c r="E103" s="135"/>
      <c r="F103" s="135"/>
      <c r="G103" s="135"/>
      <c r="H103" s="136"/>
      <c r="I103" s="136"/>
      <c r="J103" s="137"/>
    </row>
    <row r="104" spans="5:10" ht="12" customHeight="1">
      <c r="E104" s="135"/>
      <c r="F104" s="135"/>
      <c r="G104" s="135"/>
      <c r="H104" s="136"/>
      <c r="I104" s="136"/>
      <c r="J104" s="137"/>
    </row>
    <row r="105" spans="5:10" ht="12" customHeight="1">
      <c r="E105" s="135"/>
      <c r="F105" s="135"/>
      <c r="G105" s="135"/>
      <c r="H105" s="136"/>
      <c r="I105" s="136"/>
      <c r="J105" s="137"/>
    </row>
    <row r="106" spans="5:10" ht="12" customHeight="1">
      <c r="E106" s="135"/>
      <c r="F106" s="135"/>
      <c r="G106" s="135"/>
      <c r="H106" s="136"/>
      <c r="I106" s="136"/>
      <c r="J106" s="137"/>
    </row>
    <row r="107" spans="5:10" ht="12" customHeight="1">
      <c r="E107" s="135"/>
      <c r="F107" s="135"/>
      <c r="G107" s="135"/>
      <c r="H107" s="136"/>
      <c r="I107" s="136"/>
      <c r="J107" s="137"/>
    </row>
    <row r="108" spans="5:10" ht="12" customHeight="1">
      <c r="E108" s="135"/>
      <c r="F108" s="135"/>
      <c r="G108" s="135"/>
      <c r="H108" s="136"/>
      <c r="I108" s="136"/>
      <c r="J108" s="137"/>
    </row>
    <row r="109" spans="5:10" ht="12" customHeight="1">
      <c r="E109" s="135"/>
      <c r="F109" s="135"/>
      <c r="G109" s="135"/>
      <c r="H109" s="136"/>
      <c r="I109" s="136"/>
      <c r="J109" s="137"/>
    </row>
    <row r="110" spans="5:10" ht="12" customHeight="1">
      <c r="E110" s="135"/>
      <c r="F110" s="135"/>
      <c r="G110" s="135"/>
      <c r="H110" s="136"/>
      <c r="I110" s="136"/>
      <c r="J110" s="137"/>
    </row>
    <row r="111" spans="5:10" ht="12" customHeight="1">
      <c r="E111" s="135"/>
      <c r="F111" s="135"/>
      <c r="G111" s="135"/>
      <c r="H111" s="136"/>
      <c r="I111" s="136"/>
      <c r="J111" s="137"/>
    </row>
    <row r="112" spans="5:10" ht="12" customHeight="1">
      <c r="E112" s="135"/>
      <c r="F112" s="135"/>
      <c r="G112" s="135"/>
      <c r="H112" s="136"/>
      <c r="I112" s="136"/>
      <c r="J112" s="137"/>
    </row>
    <row r="113" spans="5:10" ht="12" customHeight="1">
      <c r="E113" s="135"/>
      <c r="F113" s="135"/>
      <c r="G113" s="135"/>
      <c r="H113" s="136"/>
      <c r="I113" s="136"/>
      <c r="J113" s="137"/>
    </row>
    <row r="114" spans="5:10" ht="12" customHeight="1">
      <c r="E114" s="135"/>
      <c r="F114" s="135"/>
      <c r="G114" s="135"/>
      <c r="H114" s="136"/>
      <c r="I114" s="136"/>
      <c r="J114" s="137"/>
    </row>
    <row r="115" spans="5:10" ht="12" customHeight="1">
      <c r="E115" s="135"/>
      <c r="F115" s="135"/>
      <c r="G115" s="135"/>
      <c r="H115" s="136"/>
      <c r="I115" s="136"/>
      <c r="J115" s="137"/>
    </row>
    <row r="116" spans="5:10" ht="12" customHeight="1">
      <c r="E116" s="135"/>
      <c r="F116" s="135"/>
      <c r="G116" s="135"/>
      <c r="H116" s="136"/>
      <c r="I116" s="136"/>
      <c r="J116" s="137"/>
    </row>
    <row r="117" spans="5:10" ht="12" customHeight="1">
      <c r="E117" s="135"/>
      <c r="F117" s="135"/>
      <c r="G117" s="135"/>
      <c r="H117" s="136"/>
      <c r="I117" s="136"/>
      <c r="J117" s="137"/>
    </row>
    <row r="118" spans="5:10" ht="12" customHeight="1">
      <c r="E118" s="135"/>
      <c r="F118" s="135"/>
      <c r="G118" s="135"/>
      <c r="H118" s="136"/>
      <c r="I118" s="136"/>
      <c r="J118" s="137"/>
    </row>
    <row r="119" spans="5:10" ht="12" customHeight="1">
      <c r="E119" s="135"/>
      <c r="F119" s="135"/>
      <c r="G119" s="135"/>
      <c r="H119" s="136"/>
      <c r="I119" s="136"/>
      <c r="J119" s="137"/>
    </row>
    <row r="120" spans="5:10" ht="12" customHeight="1">
      <c r="E120" s="135"/>
      <c r="F120" s="135"/>
      <c r="G120" s="135"/>
      <c r="H120" s="136"/>
      <c r="I120" s="136"/>
      <c r="J120" s="137"/>
    </row>
    <row r="121" spans="5:10" ht="12" customHeight="1">
      <c r="E121" s="135"/>
      <c r="F121" s="135"/>
      <c r="G121" s="135"/>
      <c r="H121" s="136"/>
      <c r="I121" s="136"/>
      <c r="J121" s="137"/>
    </row>
    <row r="122" spans="5:10" ht="12" customHeight="1">
      <c r="E122" s="135"/>
      <c r="F122" s="135"/>
      <c r="G122" s="135"/>
      <c r="H122" s="136"/>
      <c r="I122" s="136"/>
      <c r="J122" s="137"/>
    </row>
    <row r="123" spans="5:10" ht="12" customHeight="1">
      <c r="E123" s="135"/>
      <c r="F123" s="135"/>
      <c r="G123" s="135"/>
      <c r="H123" s="136"/>
      <c r="I123" s="136"/>
      <c r="J123" s="137"/>
    </row>
    <row r="124" spans="5:10" ht="12" customHeight="1">
      <c r="E124" s="135"/>
      <c r="F124" s="135"/>
      <c r="G124" s="135"/>
      <c r="H124" s="136"/>
      <c r="I124" s="136"/>
      <c r="J124" s="137"/>
    </row>
    <row r="125" spans="5:10" ht="12" customHeight="1">
      <c r="E125" s="135"/>
      <c r="F125" s="135"/>
      <c r="G125" s="135"/>
      <c r="H125" s="136"/>
      <c r="I125" s="136"/>
      <c r="J125" s="137"/>
    </row>
    <row r="126" spans="5:10" ht="12" customHeight="1">
      <c r="E126" s="135"/>
      <c r="F126" s="135"/>
      <c r="G126" s="135"/>
      <c r="H126" s="136"/>
      <c r="I126" s="136"/>
      <c r="J126" s="137"/>
    </row>
    <row r="127" spans="5:10" ht="12" customHeight="1">
      <c r="E127" s="135"/>
      <c r="F127" s="135"/>
      <c r="G127" s="135"/>
      <c r="H127" s="136"/>
      <c r="I127" s="136"/>
      <c r="J127" s="137"/>
    </row>
  </sheetData>
  <mergeCells count="3">
    <mergeCell ref="A16:I16"/>
    <mergeCell ref="A14:I14"/>
    <mergeCell ref="A12:I12"/>
  </mergeCells>
  <phoneticPr fontId="23" type="noConversion"/>
  <pageMargins left="0.8" right="0.74803149606299213" top="0.51" bottom="0.4" header="0.35" footer="0.32"/>
  <pageSetup paperSize="9" fitToHeight="3" orientation="landscape" r:id="rId1"/>
  <headerFooter alignWithMargins="0"/>
  <legacyDrawingHF r:id="rId2"/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13" enableFormatConditionsCalculation="0">
    <tabColor indexed="10"/>
  </sheetPr>
  <dimension ref="A1:AB22"/>
  <sheetViews>
    <sheetView view="pageBreakPreview" zoomScale="85" zoomScaleNormal="55" zoomScaleSheetLayoutView="70" workbookViewId="0">
      <selection activeCell="N16" sqref="N16"/>
    </sheetView>
  </sheetViews>
  <sheetFormatPr defaultRowHeight="15.95" customHeight="1"/>
  <cols>
    <col min="1" max="1" width="4.21875" style="24" customWidth="1"/>
    <col min="2" max="2" width="27.21875" style="24" customWidth="1"/>
    <col min="3" max="3" width="27.77734375" style="24" customWidth="1"/>
    <col min="4" max="5" width="27.21875" style="24" customWidth="1"/>
    <col min="6" max="6" width="26.6640625" style="24" customWidth="1"/>
    <col min="7" max="7" width="10.21875" style="24" bestFit="1" customWidth="1"/>
    <col min="8" max="9" width="5.6640625" style="24" bestFit="1" customWidth="1"/>
    <col min="10" max="10" width="8.21875" style="24" customWidth="1"/>
    <col min="11" max="11" width="8.6640625" style="24" customWidth="1"/>
    <col min="12" max="12" width="6.5546875" style="24" customWidth="1"/>
    <col min="13" max="13" width="6.44140625" style="24" customWidth="1"/>
    <col min="14" max="18" width="5.6640625" style="2" bestFit="1" customWidth="1"/>
    <col min="19" max="19" width="5.77734375" style="2" customWidth="1"/>
    <col min="20" max="20" width="5.6640625" style="2" bestFit="1" customWidth="1"/>
    <col min="21" max="21" width="5.5546875" style="2" customWidth="1"/>
    <col min="22" max="23" width="7.88671875" style="2" customWidth="1"/>
    <col min="24" max="24" width="9.109375" style="2" customWidth="1"/>
    <col min="25" max="25" width="8.33203125" style="2" customWidth="1"/>
    <col min="26" max="26" width="7.88671875" style="18" customWidth="1"/>
    <col min="27" max="27" width="6.33203125" style="2" bestFit="1" customWidth="1"/>
    <col min="28" max="28" width="8.77734375" style="2" customWidth="1"/>
    <col min="29" max="29" width="6.33203125" style="2" bestFit="1" customWidth="1"/>
    <col min="30" max="30" width="8.5546875" style="2" customWidth="1"/>
    <col min="31" max="31" width="7.5546875" style="2" bestFit="1" customWidth="1"/>
    <col min="32" max="32" width="6" style="2" customWidth="1"/>
    <col min="33" max="33" width="9.44140625" style="2" customWidth="1"/>
    <col min="34" max="34" width="4" style="2" customWidth="1"/>
    <col min="35" max="35" width="7.77734375" style="2" customWidth="1"/>
    <col min="36" max="16384" width="8.88671875" style="2"/>
  </cols>
  <sheetData>
    <row r="1" spans="1:28" s="8" customFormat="1" ht="36.75" customHeight="1">
      <c r="A1" s="77" t="s">
        <v>210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Z1" s="19"/>
    </row>
    <row r="2" spans="1:28" s="4" customFormat="1" ht="21" customHeight="1">
      <c r="A2" s="106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Z2" s="17"/>
    </row>
    <row r="3" spans="1:28" s="4" customFormat="1" ht="43.5" customHeight="1">
      <c r="A3" s="25"/>
      <c r="B3" s="884" t="s">
        <v>63</v>
      </c>
      <c r="C3" s="964" t="s">
        <v>84</v>
      </c>
      <c r="D3" s="962" t="s">
        <v>314</v>
      </c>
      <c r="E3" s="962" t="s">
        <v>636</v>
      </c>
      <c r="F3" s="962" t="s">
        <v>315</v>
      </c>
      <c r="G3" s="25"/>
      <c r="H3" s="25"/>
    </row>
    <row r="4" spans="1:28" s="4" customFormat="1" ht="43.5" customHeight="1">
      <c r="A4" s="25"/>
      <c r="B4" s="885"/>
      <c r="C4" s="965"/>
      <c r="D4" s="963"/>
      <c r="E4" s="966"/>
      <c r="F4" s="963"/>
      <c r="G4" s="25"/>
      <c r="H4" s="25"/>
    </row>
    <row r="5" spans="1:28" s="4" customFormat="1" ht="87" customHeight="1">
      <c r="A5" s="25"/>
      <c r="B5" s="659" t="e">
        <f>#REF!</f>
        <v>#REF!</v>
      </c>
      <c r="C5" s="660">
        <f>참여업체!C7</f>
        <v>0.42</v>
      </c>
      <c r="D5" s="661">
        <v>0.1</v>
      </c>
      <c r="E5" s="661">
        <v>3</v>
      </c>
      <c r="F5" s="959">
        <f>ROUND((D5*C5+D6*C6+D7*C7)+(E5*C5+E6*C6+D7*C7),2)</f>
        <v>1.96</v>
      </c>
      <c r="G5" s="25"/>
      <c r="H5" s="25"/>
      <c r="AB5" s="1"/>
    </row>
    <row r="6" spans="1:28" s="4" customFormat="1" ht="87" customHeight="1">
      <c r="A6" s="25"/>
      <c r="B6" s="662" t="e">
        <f>#REF!</f>
        <v>#REF!</v>
      </c>
      <c r="C6" s="663">
        <f>참여업체!D7</f>
        <v>0.33</v>
      </c>
      <c r="D6" s="664">
        <v>0</v>
      </c>
      <c r="E6" s="664">
        <v>2</v>
      </c>
      <c r="F6" s="960"/>
      <c r="G6" s="25"/>
      <c r="H6" s="25"/>
      <c r="AB6" s="1"/>
    </row>
    <row r="7" spans="1:28" s="4" customFormat="1" ht="87" customHeight="1">
      <c r="A7" s="25"/>
      <c r="B7" s="665" t="e">
        <f>#REF!</f>
        <v>#REF!</v>
      </c>
      <c r="C7" s="666">
        <f>참여업체!E7</f>
        <v>0.25</v>
      </c>
      <c r="D7" s="667">
        <v>0</v>
      </c>
      <c r="E7" s="667">
        <v>1</v>
      </c>
      <c r="F7" s="961"/>
      <c r="G7" s="25"/>
      <c r="H7" s="25"/>
      <c r="AB7" s="1"/>
    </row>
    <row r="8" spans="1:28" ht="46.5" customHeight="1">
      <c r="B8" s="265"/>
      <c r="H8" s="110"/>
      <c r="I8" s="110"/>
      <c r="J8" s="25"/>
      <c r="K8" s="25"/>
      <c r="L8" s="25"/>
      <c r="M8" s="25"/>
      <c r="N8" s="4"/>
      <c r="O8" s="4"/>
      <c r="P8" s="4"/>
      <c r="Q8" s="4"/>
      <c r="R8" s="4"/>
      <c r="S8" s="4"/>
      <c r="T8" s="4"/>
      <c r="U8" s="4"/>
    </row>
    <row r="9" spans="1:28" ht="18.75" customHeight="1"/>
    <row r="22" spans="17:17" ht="15.95" customHeight="1">
      <c r="Q22" s="470" t="e">
        <f>기술투자!#REF!</f>
        <v>#REF!</v>
      </c>
    </row>
  </sheetData>
  <mergeCells count="6">
    <mergeCell ref="F5:F7"/>
    <mergeCell ref="B3:B4"/>
    <mergeCell ref="D3:D4"/>
    <mergeCell ref="C3:C4"/>
    <mergeCell ref="F3:F4"/>
    <mergeCell ref="E3:E4"/>
  </mergeCells>
  <phoneticPr fontId="2" type="noConversion"/>
  <pageMargins left="0.71" right="0.74803149606299213" top="1.1499999999999999" bottom="0.78740157480314965" header="0.51181102362204722" footer="0.51181102362204722"/>
  <pageSetup paperSize="9" scale="80" orientation="landscape" horizontalDpi="4294967293" r:id="rId1"/>
  <headerFooter alignWithMargins="0"/>
  <colBreaks count="1" manualBreakCount="1">
    <brk id="33" max="62" man="1"/>
  </colBreaks>
</worksheet>
</file>

<file path=xl/worksheets/sheet2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T45" sqref="T45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26</vt:i4>
      </vt:variant>
      <vt:variant>
        <vt:lpstr>이름이 지정된 범위</vt:lpstr>
      </vt:variant>
      <vt:variant>
        <vt:i4>37</vt:i4>
      </vt:variant>
    </vt:vector>
  </HeadingPairs>
  <TitlesOfParts>
    <vt:vector size="63" baseType="lpstr">
      <vt:lpstr>작성요령</vt:lpstr>
      <vt:lpstr>참여업체</vt:lpstr>
      <vt:lpstr>배점기준</vt:lpstr>
      <vt:lpstr>기술자</vt:lpstr>
      <vt:lpstr>종합</vt:lpstr>
      <vt:lpstr>사업책임기술자(000)</vt:lpstr>
      <vt:lpstr>분야1책임자(000)</vt:lpstr>
      <vt:lpstr>분야2책임자(000)</vt:lpstr>
      <vt:lpstr>분야1참여자(000)</vt:lpstr>
      <vt:lpstr>분야2참여자(000)</vt:lpstr>
      <vt:lpstr>교육훈련</vt:lpstr>
      <vt:lpstr>유사용역</vt:lpstr>
      <vt:lpstr>유사(000)</vt:lpstr>
      <vt:lpstr>유사(0001)</vt:lpstr>
      <vt:lpstr>유사(0002)</vt:lpstr>
      <vt:lpstr>신용도</vt:lpstr>
      <vt:lpstr>부실벌점</vt:lpstr>
      <vt:lpstr>기술투자</vt:lpstr>
      <vt:lpstr>개발(000)</vt:lpstr>
      <vt:lpstr>개발(0001)</vt:lpstr>
      <vt:lpstr>개발(0002)</vt:lpstr>
      <vt:lpstr>활용(000)</vt:lpstr>
      <vt:lpstr>활용(0001)</vt:lpstr>
      <vt:lpstr>활용(0002)</vt:lpstr>
      <vt:lpstr>가감점</vt:lpstr>
      <vt:lpstr>Sheet1</vt:lpstr>
      <vt:lpstr>가감점!Print_Area</vt:lpstr>
      <vt:lpstr>'개발(000)'!Print_Area</vt:lpstr>
      <vt:lpstr>'개발(0001)'!Print_Area</vt:lpstr>
      <vt:lpstr>'개발(0002)'!Print_Area</vt:lpstr>
      <vt:lpstr>교육훈련!Print_Area</vt:lpstr>
      <vt:lpstr>기술자!Print_Area</vt:lpstr>
      <vt:lpstr>기술투자!Print_Area</vt:lpstr>
      <vt:lpstr>배점기준!Print_Area</vt:lpstr>
      <vt:lpstr>부실벌점!Print_Area</vt:lpstr>
      <vt:lpstr>'분야1참여자(000)'!Print_Area</vt:lpstr>
      <vt:lpstr>'분야1책임자(000)'!Print_Area</vt:lpstr>
      <vt:lpstr>'분야2참여자(000)'!Print_Area</vt:lpstr>
      <vt:lpstr>'사업책임기술자(000)'!Print_Area</vt:lpstr>
      <vt:lpstr>신용도!Print_Area</vt:lpstr>
      <vt:lpstr>'유사(000)'!Print_Area</vt:lpstr>
      <vt:lpstr>'유사(0001)'!Print_Area</vt:lpstr>
      <vt:lpstr>'유사(0002)'!Print_Area</vt:lpstr>
      <vt:lpstr>유사용역!Print_Area</vt:lpstr>
      <vt:lpstr>종합!Print_Area</vt:lpstr>
      <vt:lpstr>참여업체!Print_Area</vt:lpstr>
      <vt:lpstr>'활용(000)'!Print_Area</vt:lpstr>
      <vt:lpstr>'활용(0001)'!Print_Area</vt:lpstr>
      <vt:lpstr>'활용(0002)'!Print_Area</vt:lpstr>
      <vt:lpstr>'개발(0001)'!Print_Titles</vt:lpstr>
      <vt:lpstr>'개발(0002)'!Print_Titles</vt:lpstr>
      <vt:lpstr>교육훈련!Print_Titles</vt:lpstr>
      <vt:lpstr>'분야1참여자(000)'!Print_Titles</vt:lpstr>
      <vt:lpstr>'분야1책임자(000)'!Print_Titles</vt:lpstr>
      <vt:lpstr>'분야2참여자(000)'!Print_Titles</vt:lpstr>
      <vt:lpstr>'유사(000)'!Print_Titles</vt:lpstr>
      <vt:lpstr>'유사(0001)'!Print_Titles</vt:lpstr>
      <vt:lpstr>'유사(0002)'!Print_Titles</vt:lpstr>
      <vt:lpstr>'활용(000)'!Print_Titles</vt:lpstr>
      <vt:lpstr>'활용(0001)'!Print_Titles</vt:lpstr>
      <vt:lpstr>'활용(0002)'!Print_Titles</vt:lpstr>
      <vt:lpstr>기준</vt:lpstr>
      <vt:lpstr>회사채</vt:lpstr>
    </vt:vector>
  </TitlesOfParts>
  <Company>LH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100101_PQ평가 지침평가표</dc:title>
  <dc:creator>박광민</dc:creator>
  <cp:lastModifiedBy>LH</cp:lastModifiedBy>
  <cp:lastPrinted>2016-12-02T02:14:59Z</cp:lastPrinted>
  <dcterms:created xsi:type="dcterms:W3CDTF">2005-06-07T00:13:25Z</dcterms:created>
  <dcterms:modified xsi:type="dcterms:W3CDTF">2017-02-27T00:39:14Z</dcterms:modified>
</cp:coreProperties>
</file>